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xr:revisionPtr revIDLastSave="0" documentId="8_{C94131E4-44E6-4325-8CE5-21903277253A}" xr6:coauthVersionLast="47" xr6:coauthVersionMax="47" xr10:uidLastSave="{00000000-0000-0000-0000-000000000000}"/>
  <bookViews>
    <workbookView xWindow="-120" yWindow="-120" windowWidth="29040" windowHeight="15840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Лист1!$C$45:$C$53</definedName>
    <definedName name="seriya_DL">Лист1!$C$13:$C$42</definedName>
    <definedName name="seriya_FR">Лист1!$C$56:$C$57</definedName>
    <definedName name="seriya3">Лист1!$C$60:$C$80</definedName>
    <definedName name="seriya4">Лист1!$C$83:$C$134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56" i="4" l="1"/>
  <c r="BQ55" i="4"/>
  <c r="BM368" i="4"/>
  <c r="BM359" i="4"/>
  <c r="BM350" i="4"/>
  <c r="BM341" i="4"/>
  <c r="BM332" i="4"/>
  <c r="BM323" i="4"/>
  <c r="BM314" i="4"/>
  <c r="BM265" i="4"/>
  <c r="BM256" i="4"/>
  <c r="BM247" i="4"/>
  <c r="BM238" i="4"/>
  <c r="BM229" i="4"/>
  <c r="BM220" i="4"/>
  <c r="BQ57" i="4"/>
  <c r="BM212" i="4"/>
  <c r="BM194" i="4"/>
  <c r="BM185" i="4"/>
  <c r="BM175" i="4"/>
  <c r="BM166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34" i="4"/>
  <c r="AW233" i="4"/>
  <c r="AW232" i="4"/>
  <c r="AW231" i="4"/>
  <c r="AW230" i="4"/>
  <c r="AW229" i="4"/>
  <c r="AW228" i="4"/>
  <c r="CO234" i="4"/>
  <c r="CO233" i="4"/>
  <c r="CO232" i="4"/>
  <c r="CO231" i="4"/>
  <c r="CO230" i="4"/>
  <c r="CO229" i="4"/>
  <c r="CO228" i="4"/>
  <c r="CG306" i="4"/>
  <c r="CG305" i="4"/>
  <c r="CG304" i="4"/>
  <c r="CG303" i="4"/>
  <c r="CG302" i="4"/>
  <c r="CG301" i="4"/>
  <c r="CG300" i="4"/>
  <c r="CG299" i="4"/>
  <c r="CG298" i="4"/>
  <c r="CG297" i="4"/>
  <c r="CG296" i="4"/>
  <c r="CC1306" i="4"/>
  <c r="CC1305" i="4"/>
  <c r="CC1303" i="4"/>
  <c r="CC1302" i="4"/>
  <c r="CC1301" i="4"/>
  <c r="CC1300" i="4"/>
  <c r="CC1299" i="4"/>
  <c r="CC1297" i="4"/>
  <c r="CC1296" i="4"/>
  <c r="CC1295" i="4"/>
  <c r="CC1294" i="4"/>
  <c r="CC1293" i="4"/>
  <c r="CC1292" i="4"/>
  <c r="CC1291" i="4"/>
  <c r="CC1290" i="4"/>
  <c r="CC1289" i="4"/>
  <c r="CC1287" i="4"/>
  <c r="CC1286" i="4"/>
  <c r="CC1285" i="4"/>
  <c r="CC1284" i="4"/>
  <c r="CC1283" i="4"/>
  <c r="CC1282" i="4"/>
  <c r="CC1280" i="4"/>
  <c r="CC1279" i="4"/>
  <c r="CC1278" i="4"/>
  <c r="CC1277" i="4"/>
  <c r="CC1276" i="4"/>
  <c r="CC1274" i="4"/>
  <c r="CC1273" i="4"/>
  <c r="CC1272" i="4"/>
  <c r="CC1271" i="4"/>
  <c r="CC1269" i="4"/>
  <c r="CC1268" i="4"/>
  <c r="CC1267" i="4"/>
  <c r="CC1266" i="4"/>
  <c r="CC1265" i="4"/>
  <c r="CC1264" i="4"/>
  <c r="CC1262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U308" i="4"/>
  <c r="BU307" i="4"/>
  <c r="BU306" i="4"/>
  <c r="BU305" i="4"/>
  <c r="BU304" i="4"/>
  <c r="BU303" i="4"/>
  <c r="BU302" i="4"/>
  <c r="BU301" i="4"/>
  <c r="BM136" i="4"/>
  <c r="BM135" i="4"/>
  <c r="BM134" i="4"/>
  <c r="BM133" i="4"/>
  <c r="BM132" i="4"/>
  <c r="BM131" i="4"/>
  <c r="BM130" i="4"/>
  <c r="BM129" i="4"/>
  <c r="BA722" i="4"/>
  <c r="BA721" i="4"/>
  <c r="BA720" i="4"/>
  <c r="BA700" i="4"/>
  <c r="BA699" i="4"/>
  <c r="BA698" i="4"/>
  <c r="BA697" i="4"/>
  <c r="BA696" i="4"/>
  <c r="BA695" i="4"/>
  <c r="BA694" i="4"/>
  <c r="BA693" i="4"/>
  <c r="BA692" i="4"/>
  <c r="BA691" i="4"/>
  <c r="BA690" i="4"/>
  <c r="BA689" i="4"/>
  <c r="BA688" i="4"/>
  <c r="BA687" i="4"/>
  <c r="BA686" i="4"/>
  <c r="BA685" i="4"/>
  <c r="BA684" i="4"/>
  <c r="BA683" i="4"/>
  <c r="BA682" i="4"/>
  <c r="BA681" i="4"/>
  <c r="BA680" i="4"/>
  <c r="AW240" i="4"/>
  <c r="AW239" i="4"/>
  <c r="AW238" i="4"/>
  <c r="AW237" i="4"/>
  <c r="AW236" i="4"/>
  <c r="CO226" i="4"/>
  <c r="CO225" i="4"/>
  <c r="CO224" i="4"/>
  <c r="CO223" i="4"/>
  <c r="CO222" i="4"/>
  <c r="CO221" i="4"/>
  <c r="CO220" i="4"/>
  <c r="CG294" i="4"/>
  <c r="CG293" i="4"/>
  <c r="CG292" i="4"/>
  <c r="CG291" i="4"/>
  <c r="CG290" i="4"/>
  <c r="CG289" i="4"/>
  <c r="CG288" i="4"/>
  <c r="CG287" i="4"/>
  <c r="CG286" i="4"/>
  <c r="CG285" i="4"/>
  <c r="CG284" i="4"/>
  <c r="CC1260" i="4"/>
  <c r="CC1259" i="4"/>
  <c r="CC1257" i="4"/>
  <c r="CC1256" i="4"/>
  <c r="CC1255" i="4"/>
  <c r="CC1254" i="4"/>
  <c r="CC1253" i="4"/>
  <c r="CC1251" i="4"/>
  <c r="CC1250" i="4"/>
  <c r="CC1249" i="4"/>
  <c r="CC1248" i="4"/>
  <c r="CC1247" i="4"/>
  <c r="CC1246" i="4"/>
  <c r="CC1245" i="4"/>
  <c r="CC1244" i="4"/>
  <c r="CC1243" i="4"/>
  <c r="CC1241" i="4"/>
  <c r="CC1240" i="4"/>
  <c r="CC1239" i="4"/>
  <c r="CC1238" i="4"/>
  <c r="CC1237" i="4"/>
  <c r="CC1236" i="4"/>
  <c r="CC1234" i="4"/>
  <c r="CC1233" i="4"/>
  <c r="CC1232" i="4"/>
  <c r="CC1231" i="4"/>
  <c r="CC1230" i="4"/>
  <c r="CC1228" i="4"/>
  <c r="CC1227" i="4"/>
  <c r="CC1226" i="4"/>
  <c r="CC1225" i="4"/>
  <c r="CC1223" i="4"/>
  <c r="CC1222" i="4"/>
  <c r="CC1221" i="4"/>
  <c r="CC1220" i="4"/>
  <c r="CC1219" i="4"/>
  <c r="CC1218" i="4"/>
  <c r="CC1216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706" i="4"/>
  <c r="BU299" i="4"/>
  <c r="BU298" i="4"/>
  <c r="BU297" i="4"/>
  <c r="BU296" i="4"/>
  <c r="BU295" i="4"/>
  <c r="BU294" i="4"/>
  <c r="BU293" i="4"/>
  <c r="BU292" i="4"/>
  <c r="BA678" i="4"/>
  <c r="BA677" i="4"/>
  <c r="BA676" i="4"/>
  <c r="BA675" i="4"/>
  <c r="BA674" i="4"/>
  <c r="BA673" i="4"/>
  <c r="BA672" i="4"/>
  <c r="BA671" i="4"/>
  <c r="BA670" i="4"/>
  <c r="BA669" i="4"/>
  <c r="BA668" i="4"/>
  <c r="BA667" i="4"/>
  <c r="BA666" i="4"/>
  <c r="BA665" i="4"/>
  <c r="BA664" i="4"/>
  <c r="BA663" i="4"/>
  <c r="BA662" i="4"/>
  <c r="BA661" i="4"/>
  <c r="BA660" i="4"/>
  <c r="BA659" i="4"/>
  <c r="BA658" i="4"/>
  <c r="AW227" i="4"/>
  <c r="AW226" i="4"/>
  <c r="AW225" i="4"/>
  <c r="AW224" i="4"/>
  <c r="AW223" i="4"/>
  <c r="AW222" i="4"/>
  <c r="AW221" i="4"/>
  <c r="BM203" i="4"/>
  <c r="BM292" i="4"/>
  <c r="BM283" i="4"/>
  <c r="BM274" i="4"/>
  <c r="BQ62" i="4"/>
  <c r="BQ63" i="4"/>
  <c r="BQ61" i="4"/>
  <c r="BQ60" i="4"/>
  <c r="BQ59" i="4"/>
  <c r="BQ58" i="4"/>
  <c r="AW134" i="4"/>
  <c r="BY400" i="4"/>
  <c r="BU196" i="4"/>
  <c r="BA393" i="4"/>
  <c r="BA392" i="4"/>
  <c r="BA391" i="4"/>
  <c r="BM179" i="4"/>
  <c r="CW26" i="4"/>
  <c r="CS15" i="4"/>
  <c r="CS14" i="4"/>
  <c r="CC1531" i="4"/>
  <c r="CC1530" i="4"/>
  <c r="BA777" i="4"/>
  <c r="BA776" i="4"/>
  <c r="AW281" i="4"/>
  <c r="AW280" i="4"/>
  <c r="CO69" i="4"/>
  <c r="BU101" i="4"/>
  <c r="BU100" i="4"/>
  <c r="CG60" i="4"/>
  <c r="CG59" i="4"/>
  <c r="CC305" i="4"/>
  <c r="CC304" i="4"/>
  <c r="CC303" i="4"/>
  <c r="CC302" i="4"/>
  <c r="BY138" i="4"/>
  <c r="BY137" i="4"/>
  <c r="BY135" i="4"/>
  <c r="BM30" i="4"/>
  <c r="BM29" i="4"/>
  <c r="BM28" i="4"/>
  <c r="BM27" i="4"/>
  <c r="BA129" i="4"/>
  <c r="BA128" i="4"/>
  <c r="AW50" i="4"/>
  <c r="AW49" i="4"/>
  <c r="CO218" i="4"/>
  <c r="CO217" i="4"/>
  <c r="CO216" i="4"/>
  <c r="CO215" i="4"/>
  <c r="CO214" i="4"/>
  <c r="CO213" i="4"/>
  <c r="CO212" i="4"/>
  <c r="CG282" i="4"/>
  <c r="CG281" i="4"/>
  <c r="CG280" i="4"/>
  <c r="CG279" i="4"/>
  <c r="CG278" i="4"/>
  <c r="CG277" i="4"/>
  <c r="CG276" i="4"/>
  <c r="CG275" i="4"/>
  <c r="CG274" i="4"/>
  <c r="CG273" i="4"/>
  <c r="CG272" i="4"/>
  <c r="CC1214" i="4"/>
  <c r="CC1213" i="4"/>
  <c r="CC1211" i="4"/>
  <c r="CC1210" i="4"/>
  <c r="CC1209" i="4"/>
  <c r="CC1208" i="4"/>
  <c r="CC1207" i="4"/>
  <c r="CC1205" i="4"/>
  <c r="CC1204" i="4"/>
  <c r="CC1203" i="4"/>
  <c r="CC1202" i="4"/>
  <c r="CC1201" i="4"/>
  <c r="CC1200" i="4"/>
  <c r="CC1199" i="4"/>
  <c r="CC1198" i="4"/>
  <c r="CC1197" i="4"/>
  <c r="CC1195" i="4"/>
  <c r="CC1194" i="4"/>
  <c r="CC1193" i="4"/>
  <c r="CC1192" i="4"/>
  <c r="CC1191" i="4"/>
  <c r="CC1190" i="4"/>
  <c r="CC1188" i="4"/>
  <c r="CC1187" i="4"/>
  <c r="CC1186" i="4"/>
  <c r="CC1185" i="4"/>
  <c r="CC1184" i="4"/>
  <c r="CC1182" i="4"/>
  <c r="CC1181" i="4"/>
  <c r="CC1180" i="4"/>
  <c r="CC1179" i="4"/>
  <c r="CC1177" i="4"/>
  <c r="CC1176" i="4"/>
  <c r="CC1175" i="4"/>
  <c r="CC1174" i="4"/>
  <c r="CC1173" i="4"/>
  <c r="CC1172" i="4"/>
  <c r="CC1170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BY638" i="4"/>
  <c r="BY637" i="4"/>
  <c r="BU290" i="4"/>
  <c r="BU289" i="4"/>
  <c r="BU288" i="4"/>
  <c r="BU287" i="4"/>
  <c r="BU286" i="4"/>
  <c r="BU285" i="4"/>
  <c r="BU284" i="4"/>
  <c r="BU283" i="4"/>
  <c r="BM128" i="4"/>
  <c r="BM127" i="4"/>
  <c r="BA656" i="4"/>
  <c r="BA655" i="4"/>
  <c r="BA654" i="4"/>
  <c r="BA653" i="4"/>
  <c r="BA652" i="4"/>
  <c r="BA651" i="4"/>
  <c r="BA650" i="4"/>
  <c r="BA649" i="4"/>
  <c r="BA648" i="4"/>
  <c r="BA647" i="4"/>
  <c r="BA646" i="4"/>
  <c r="BA645" i="4"/>
  <c r="BA644" i="4"/>
  <c r="BA643" i="4"/>
  <c r="BA642" i="4"/>
  <c r="BA641" i="4"/>
  <c r="BA640" i="4"/>
  <c r="BA639" i="4"/>
  <c r="BA638" i="4"/>
  <c r="BA637" i="4"/>
  <c r="BA636" i="4"/>
  <c r="BA635" i="4"/>
  <c r="BA634" i="4"/>
  <c r="BA633" i="4"/>
  <c r="AW220" i="4"/>
  <c r="AW219" i="4"/>
  <c r="AW218" i="4"/>
  <c r="AW217" i="4"/>
  <c r="AW216" i="4"/>
  <c r="AW215" i="4"/>
  <c r="AW214" i="4"/>
  <c r="AW213" i="4"/>
  <c r="BE48" i="4"/>
  <c r="BM295" i="4"/>
  <c r="BM294" i="4"/>
  <c r="BM293" i="4"/>
  <c r="BM291" i="4"/>
  <c r="BM290" i="4"/>
  <c r="BM289" i="4"/>
  <c r="BM288" i="4"/>
  <c r="BM287" i="4"/>
  <c r="BM286" i="4"/>
  <c r="BM285" i="4"/>
  <c r="BM284" i="4"/>
  <c r="BM282" i="4"/>
  <c r="BM281" i="4"/>
  <c r="BM280" i="4"/>
  <c r="BM279" i="4"/>
  <c r="BM278" i="4"/>
  <c r="BM277" i="4"/>
  <c r="BM276" i="4"/>
  <c r="BM275" i="4"/>
  <c r="BM273" i="4"/>
  <c r="BM272" i="4"/>
  <c r="BM271" i="4"/>
  <c r="BM270" i="4"/>
  <c r="BM269" i="4"/>
  <c r="BA864" i="4"/>
  <c r="BA863" i="4"/>
  <c r="BA862" i="4"/>
  <c r="BA820" i="4"/>
  <c r="BA819" i="4"/>
  <c r="BA818" i="4"/>
  <c r="BA817" i="4"/>
  <c r="BA816" i="4"/>
  <c r="BA815" i="4"/>
  <c r="BA814" i="4"/>
  <c r="BA813" i="4"/>
  <c r="BA812" i="4"/>
  <c r="BA811" i="4"/>
  <c r="CK82" i="4"/>
  <c r="CK81" i="4"/>
  <c r="CK80" i="4"/>
  <c r="CK79" i="4"/>
  <c r="CK78" i="4"/>
  <c r="CK77" i="4"/>
  <c r="CK76" i="4"/>
  <c r="CK75" i="4"/>
  <c r="CK144" i="4"/>
  <c r="CK143" i="4"/>
  <c r="CK142" i="4"/>
  <c r="CK141" i="4"/>
  <c r="CG46" i="4"/>
  <c r="CG45" i="4"/>
  <c r="CG44" i="4"/>
  <c r="CC279" i="4"/>
  <c r="CC278" i="4"/>
  <c r="CC277" i="4"/>
  <c r="CC276" i="4"/>
  <c r="CC274" i="4"/>
  <c r="CC273" i="4"/>
  <c r="CC272" i="4"/>
  <c r="CC271" i="4"/>
  <c r="BE14" i="4"/>
  <c r="BA87" i="4"/>
  <c r="CO66" i="4"/>
  <c r="CW30" i="4"/>
  <c r="CS45" i="4"/>
  <c r="CS44" i="4"/>
  <c r="CS43" i="4"/>
  <c r="CS42" i="4"/>
  <c r="CS41" i="4"/>
  <c r="CS40" i="4"/>
  <c r="CS39" i="4"/>
  <c r="CS38" i="4"/>
  <c r="CS37" i="4"/>
  <c r="CS36" i="4"/>
  <c r="CC1589" i="4"/>
  <c r="CC1590" i="4"/>
  <c r="CC1585" i="4"/>
  <c r="CC1584" i="4"/>
  <c r="CC1583" i="4"/>
  <c r="CC1582" i="4"/>
  <c r="CC1580" i="4"/>
  <c r="CC1579" i="4"/>
  <c r="CC1577" i="4"/>
  <c r="BM206" i="4"/>
  <c r="BM205" i="4"/>
  <c r="BM204" i="4"/>
  <c r="BM202" i="4"/>
  <c r="BM201" i="4"/>
  <c r="BM200" i="4"/>
  <c r="BM199" i="4"/>
  <c r="BM198" i="4"/>
  <c r="AW311" i="4"/>
  <c r="AW310" i="4"/>
  <c r="AW309" i="4"/>
  <c r="AW308" i="4"/>
  <c r="AW307" i="4"/>
  <c r="AW306" i="4"/>
  <c r="AW305" i="4"/>
  <c r="AW304" i="4"/>
  <c r="AW303" i="4"/>
  <c r="AW302" i="4"/>
  <c r="CC426" i="4"/>
  <c r="CC506" i="4"/>
  <c r="CC505" i="4"/>
  <c r="CC504" i="4"/>
  <c r="CC503" i="4"/>
  <c r="CC502" i="4"/>
  <c r="CC501" i="4"/>
  <c r="CC499" i="4"/>
  <c r="CC509" i="4"/>
  <c r="CC491" i="4"/>
  <c r="CC490" i="4"/>
  <c r="CC486" i="4"/>
  <c r="CC485" i="4"/>
  <c r="CC481" i="4"/>
  <c r="CC480" i="4"/>
  <c r="CC476" i="4"/>
  <c r="CC474" i="4"/>
  <c r="CC469" i="4"/>
  <c r="CC467" i="4"/>
  <c r="CC461" i="4"/>
  <c r="CC460" i="4"/>
  <c r="CC456" i="4"/>
  <c r="CC455" i="4"/>
  <c r="CC443" i="4"/>
  <c r="CC442" i="4"/>
  <c r="CC440" i="4"/>
  <c r="CC439" i="4"/>
  <c r="CC497" i="4"/>
  <c r="CC496" i="4"/>
  <c r="CC494" i="4"/>
  <c r="CC493" i="4"/>
  <c r="CC492" i="4"/>
  <c r="CC488" i="4"/>
  <c r="CC487" i="4"/>
  <c r="CC483" i="4"/>
  <c r="CC482" i="4"/>
  <c r="CC478" i="4"/>
  <c r="CC477" i="4"/>
  <c r="CC475" i="4"/>
  <c r="CC473" i="4"/>
  <c r="CC471" i="4"/>
  <c r="CC470" i="4"/>
  <c r="CC468" i="4"/>
  <c r="CC466" i="4"/>
  <c r="CC464" i="4"/>
  <c r="CC463" i="4"/>
  <c r="CC462" i="4"/>
  <c r="CC458" i="4"/>
  <c r="CC457" i="4"/>
  <c r="CC453" i="4"/>
  <c r="CC452" i="4"/>
  <c r="CC451" i="4"/>
  <c r="CC450" i="4"/>
  <c r="CC449" i="4"/>
  <c r="CC448" i="4"/>
  <c r="CC446" i="4"/>
  <c r="CC445" i="4"/>
  <c r="CC444" i="4"/>
  <c r="CC438" i="4"/>
  <c r="CC437" i="4"/>
  <c r="CC435" i="4"/>
  <c r="CC434" i="4"/>
  <c r="CC433" i="4"/>
  <c r="CC432" i="4"/>
  <c r="CC431" i="4"/>
  <c r="CC430" i="4"/>
  <c r="CC428" i="4"/>
  <c r="CC1338" i="4"/>
  <c r="CC1339" i="4"/>
  <c r="CC1340" i="4"/>
  <c r="CC1155" i="4"/>
  <c r="CC1156" i="4"/>
  <c r="CC1107" i="4"/>
  <c r="CC1108" i="4"/>
  <c r="CC1109" i="4"/>
  <c r="CC1110" i="4"/>
  <c r="CC1059" i="4"/>
  <c r="CC1060" i="4"/>
  <c r="CC1061" i="4"/>
  <c r="CC1011" i="4"/>
  <c r="CC961" i="4"/>
  <c r="CC913" i="4"/>
  <c r="CC820" i="4"/>
  <c r="CC772" i="4"/>
  <c r="CC723" i="4"/>
  <c r="CC675" i="4"/>
  <c r="CC578" i="4"/>
  <c r="CC531" i="4"/>
  <c r="CC626" i="4"/>
  <c r="X56" i="5"/>
  <c r="CC871" i="4"/>
  <c r="CC872" i="4"/>
  <c r="CC873" i="4"/>
  <c r="CC874" i="4"/>
  <c r="CC868" i="4"/>
  <c r="CC867" i="4"/>
  <c r="CC863" i="4"/>
  <c r="CC862" i="4"/>
  <c r="CC858" i="4"/>
  <c r="CC856" i="4"/>
  <c r="CC850" i="4"/>
  <c r="CC849" i="4"/>
  <c r="CC845" i="4"/>
  <c r="CC844" i="4"/>
  <c r="CC879" i="4"/>
  <c r="CC878" i="4"/>
  <c r="CC876" i="4"/>
  <c r="CC875" i="4"/>
  <c r="CC870" i="4"/>
  <c r="CC869" i="4"/>
  <c r="CC865" i="4"/>
  <c r="CC864" i="4"/>
  <c r="CC860" i="4"/>
  <c r="CC859" i="4"/>
  <c r="CC857" i="4"/>
  <c r="CC855" i="4"/>
  <c r="CC853" i="4"/>
  <c r="CC852" i="4"/>
  <c r="CC851" i="4"/>
  <c r="CC847" i="4"/>
  <c r="CC846" i="4"/>
  <c r="CC842" i="4"/>
  <c r="CC841" i="4"/>
  <c r="CC840" i="4"/>
  <c r="CC839" i="4"/>
  <c r="CC838" i="4"/>
  <c r="CC837" i="4"/>
  <c r="CC835" i="4"/>
  <c r="CC1672" i="4"/>
  <c r="CC1671" i="4"/>
  <c r="CC1598" i="4"/>
  <c r="CC1597" i="4"/>
  <c r="CC1595" i="4"/>
  <c r="CC1594" i="4"/>
  <c r="CC1593" i="4"/>
  <c r="CC1592" i="4"/>
  <c r="CC1587" i="4"/>
  <c r="CC1575" i="4"/>
  <c r="CC1574" i="4"/>
  <c r="CC1572" i="4"/>
  <c r="CC1571" i="4"/>
  <c r="CC1569" i="4"/>
  <c r="CC1568" i="4"/>
  <c r="CC1567" i="4"/>
  <c r="CC1566" i="4"/>
  <c r="CC1564" i="4"/>
  <c r="CC1563" i="4"/>
  <c r="CC1562" i="4"/>
  <c r="CC1561" i="4"/>
  <c r="CC1559" i="4"/>
  <c r="CC1558" i="4"/>
  <c r="CC1556" i="4"/>
  <c r="CC1554" i="4"/>
  <c r="CC1553" i="4"/>
  <c r="CC1552" i="4"/>
  <c r="CC1551" i="4"/>
  <c r="CC1549" i="4"/>
  <c r="CC1548" i="4"/>
  <c r="CC1546" i="4"/>
  <c r="CC1545" i="4"/>
  <c r="CC1544" i="4"/>
  <c r="CC1543" i="4"/>
  <c r="CC1541" i="4"/>
  <c r="CC1540" i="4"/>
  <c r="CC1539" i="4"/>
  <c r="CC1538" i="4"/>
  <c r="CC1536" i="4"/>
  <c r="CC1535" i="4"/>
  <c r="CC1533" i="4"/>
  <c r="CC1528" i="4"/>
  <c r="CC1527" i="4"/>
  <c r="CC1525" i="4"/>
  <c r="CC1524" i="4"/>
  <c r="CC1523" i="4"/>
  <c r="CC1522" i="4"/>
  <c r="CC1521" i="4"/>
  <c r="CC1519" i="4"/>
  <c r="CC1518" i="4"/>
  <c r="CC1517" i="4"/>
  <c r="CC1516" i="4"/>
  <c r="CC1514" i="4"/>
  <c r="CC1513" i="4"/>
  <c r="CC1511" i="4"/>
  <c r="CC1509" i="4"/>
  <c r="CC1508" i="4"/>
  <c r="CC1506" i="4"/>
  <c r="CC1505" i="4"/>
  <c r="CC1504" i="4"/>
  <c r="CC1503" i="4"/>
  <c r="CC1502" i="4"/>
  <c r="CC1500" i="4"/>
  <c r="CC1499" i="4"/>
  <c r="CC1498" i="4"/>
  <c r="CC1497" i="4"/>
  <c r="CC1495" i="4"/>
  <c r="CC1494" i="4"/>
  <c r="CC1492" i="4"/>
  <c r="CC1490" i="4"/>
  <c r="CC1489" i="4"/>
  <c r="CC1488" i="4"/>
  <c r="CC1487" i="4"/>
  <c r="CC1486" i="4"/>
  <c r="CC1484" i="4"/>
  <c r="CC1482" i="4"/>
  <c r="CC1481" i="4"/>
  <c r="CC1480" i="4"/>
  <c r="CC1479" i="4"/>
  <c r="CC1477" i="4"/>
  <c r="CC1476" i="4"/>
  <c r="CC1475" i="4"/>
  <c r="CC1474" i="4"/>
  <c r="CC1472" i="4"/>
  <c r="CC1471" i="4"/>
  <c r="CC1469" i="4"/>
  <c r="CC1466" i="4"/>
  <c r="CC1465" i="4"/>
  <c r="CC1464" i="4"/>
  <c r="CC1463" i="4"/>
  <c r="CC1461" i="4"/>
  <c r="CC1460" i="4"/>
  <c r="CC1458" i="4"/>
  <c r="CC1457" i="4"/>
  <c r="CC1455" i="4"/>
  <c r="CC1454" i="4"/>
  <c r="CC1453" i="4"/>
  <c r="CC1452" i="4"/>
  <c r="CC1451" i="4"/>
  <c r="CC1449" i="4"/>
  <c r="CC1448" i="4"/>
  <c r="CC1447" i="4"/>
  <c r="CC1446" i="4"/>
  <c r="CC1445" i="4"/>
  <c r="CC1443" i="4"/>
  <c r="CC1442" i="4"/>
  <c r="CC1441" i="4"/>
  <c r="CC1440" i="4"/>
  <c r="CC1438" i="4"/>
  <c r="CC1437" i="4"/>
  <c r="CC1436" i="4"/>
  <c r="CC1435" i="4"/>
  <c r="CC1434" i="4"/>
  <c r="CC1433" i="4"/>
  <c r="CC1431" i="4"/>
  <c r="CC1429" i="4"/>
  <c r="CC1428" i="4"/>
  <c r="CC1427" i="4"/>
  <c r="CC1426" i="4"/>
  <c r="CC1425" i="4"/>
  <c r="CC1423" i="4"/>
  <c r="CC1422" i="4"/>
  <c r="CC1421" i="4"/>
  <c r="CC1420" i="4"/>
  <c r="CC1419" i="4"/>
  <c r="CC1417" i="4"/>
  <c r="CC1416" i="4"/>
  <c r="CC1415" i="4"/>
  <c r="CC1414" i="4"/>
  <c r="CC1412" i="4"/>
  <c r="CC1411" i="4"/>
  <c r="CC1410" i="4"/>
  <c r="CC1409" i="4"/>
  <c r="CC1408" i="4"/>
  <c r="CC1407" i="4"/>
  <c r="CC1405" i="4"/>
  <c r="CC1403" i="4"/>
  <c r="CC1402" i="4"/>
  <c r="CC1401" i="4"/>
  <c r="CC1400" i="4"/>
  <c r="CC1399" i="4"/>
  <c r="CC1397" i="4"/>
  <c r="CC1396" i="4"/>
  <c r="CC1395" i="4"/>
  <c r="CC1394" i="4"/>
  <c r="CC1393" i="4"/>
  <c r="CC1392" i="4"/>
  <c r="CC1390" i="4"/>
  <c r="CC1389" i="4"/>
  <c r="CC1388" i="4"/>
  <c r="CC1387" i="4"/>
  <c r="CC1386" i="4"/>
  <c r="CC1384" i="4"/>
  <c r="CC1383" i="4"/>
  <c r="CC1382" i="4"/>
  <c r="CC1381" i="4"/>
  <c r="CC1379" i="4"/>
  <c r="CC1378" i="4"/>
  <c r="CC1377" i="4"/>
  <c r="CC1376" i="4"/>
  <c r="CC1375" i="4"/>
  <c r="CC1374" i="4"/>
  <c r="CC1372" i="4"/>
  <c r="CC1371" i="4"/>
  <c r="CC1370" i="4"/>
  <c r="CC1369" i="4"/>
  <c r="CC1368" i="4"/>
  <c r="CC1366" i="4"/>
  <c r="CC1365" i="4"/>
  <c r="CC1364" i="4"/>
  <c r="CC1363" i="4"/>
  <c r="CC1361" i="4"/>
  <c r="CC1360" i="4"/>
  <c r="CC1359" i="4"/>
  <c r="CC1358" i="4"/>
  <c r="CC1357" i="4"/>
  <c r="CC1356" i="4"/>
  <c r="CC1354" i="4"/>
  <c r="CC1352" i="4"/>
  <c r="CC1351" i="4"/>
  <c r="CC1349" i="4"/>
  <c r="CC1348" i="4"/>
  <c r="CC1347" i="4"/>
  <c r="CC1346" i="4"/>
  <c r="CC1345" i="4"/>
  <c r="CC1343" i="4"/>
  <c r="CC1342" i="4"/>
  <c r="CC1341" i="4"/>
  <c r="CC1337" i="4"/>
  <c r="CC1336" i="4"/>
  <c r="CC1335" i="4"/>
  <c r="CC1333" i="4"/>
  <c r="CC1332" i="4"/>
  <c r="CC1331" i="4"/>
  <c r="CC1330" i="4"/>
  <c r="CC1329" i="4"/>
  <c r="CC1328" i="4"/>
  <c r="CC1326" i="4"/>
  <c r="CC1325" i="4"/>
  <c r="CC1324" i="4"/>
  <c r="CC1323" i="4"/>
  <c r="CC1322" i="4"/>
  <c r="CC1320" i="4"/>
  <c r="CC1319" i="4"/>
  <c r="CC1318" i="4"/>
  <c r="CC1317" i="4"/>
  <c r="CC1315" i="4"/>
  <c r="CC1314" i="4"/>
  <c r="CC1313" i="4"/>
  <c r="CC1312" i="4"/>
  <c r="CC1311" i="4"/>
  <c r="CC1310" i="4"/>
  <c r="CC1308" i="4"/>
  <c r="CC1168" i="4"/>
  <c r="CC1167" i="4"/>
  <c r="CC1165" i="4"/>
  <c r="CC1164" i="4"/>
  <c r="CC1163" i="4"/>
  <c r="CC1162" i="4"/>
  <c r="CC1161" i="4"/>
  <c r="CC1159" i="4"/>
  <c r="CC1158" i="4"/>
  <c r="CC1157" i="4"/>
  <c r="CC1154" i="4"/>
  <c r="CC1153" i="4"/>
  <c r="CC1152" i="4"/>
  <c r="CC1151" i="4"/>
  <c r="CC1149" i="4"/>
  <c r="CC1148" i="4"/>
  <c r="CC1147" i="4"/>
  <c r="CC1146" i="4"/>
  <c r="CC1145" i="4"/>
  <c r="CC1144" i="4"/>
  <c r="CC1142" i="4"/>
  <c r="CC1141" i="4"/>
  <c r="CC1140" i="4"/>
  <c r="CC1139" i="4"/>
  <c r="CC1138" i="4"/>
  <c r="CC1136" i="4"/>
  <c r="CC1135" i="4"/>
  <c r="CC1134" i="4"/>
  <c r="CC1133" i="4"/>
  <c r="CC1131" i="4"/>
  <c r="CC1130" i="4"/>
  <c r="CC1129" i="4"/>
  <c r="CC1128" i="4"/>
  <c r="CC1127" i="4"/>
  <c r="CC1126" i="4"/>
  <c r="CC1124" i="4"/>
  <c r="CC1120" i="4"/>
  <c r="CC1119" i="4"/>
  <c r="CC1117" i="4"/>
  <c r="CC1116" i="4"/>
  <c r="CC1115" i="4"/>
  <c r="CC1114" i="4"/>
  <c r="CC1113" i="4"/>
  <c r="CC1111" i="4"/>
  <c r="CC1106" i="4"/>
  <c r="CC1105" i="4"/>
  <c r="CC1104" i="4"/>
  <c r="CC1103" i="4"/>
  <c r="CC1101" i="4"/>
  <c r="CC1100" i="4"/>
  <c r="CC1099" i="4"/>
  <c r="CC1098" i="4"/>
  <c r="CC1097" i="4"/>
  <c r="CC1096" i="4"/>
  <c r="CC1094" i="4"/>
  <c r="CC1093" i="4"/>
  <c r="CC1092" i="4"/>
  <c r="CC1091" i="4"/>
  <c r="CC1090" i="4"/>
  <c r="CC1088" i="4"/>
  <c r="CC1087" i="4"/>
  <c r="CC1086" i="4"/>
  <c r="CC1085" i="4"/>
  <c r="CC1083" i="4"/>
  <c r="CC1082" i="4"/>
  <c r="CC1081" i="4"/>
  <c r="CC1080" i="4"/>
  <c r="CC1079" i="4"/>
  <c r="CC1078" i="4"/>
  <c r="CC1076" i="4"/>
  <c r="CC1072" i="4"/>
  <c r="CC1071" i="4"/>
  <c r="CC1069" i="4"/>
  <c r="CC1068" i="4"/>
  <c r="CC1067" i="4"/>
  <c r="CC1066" i="4"/>
  <c r="CC1065" i="4"/>
  <c r="CC1063" i="4"/>
  <c r="CC1062" i="4"/>
  <c r="CC1058" i="4"/>
  <c r="CC1057" i="4"/>
  <c r="CC1056" i="4"/>
  <c r="CC1055" i="4"/>
  <c r="CC1053" i="4"/>
  <c r="CC1052" i="4"/>
  <c r="CC1051" i="4"/>
  <c r="CC1050" i="4"/>
  <c r="CC1049" i="4"/>
  <c r="CC1048" i="4"/>
  <c r="CC1046" i="4"/>
  <c r="CC1045" i="4"/>
  <c r="CC1044" i="4"/>
  <c r="CC1043" i="4"/>
  <c r="CC1042" i="4"/>
  <c r="CC1040" i="4"/>
  <c r="CC1039" i="4"/>
  <c r="CC1038" i="4"/>
  <c r="CC1037" i="4"/>
  <c r="CC1035" i="4"/>
  <c r="CC1034" i="4"/>
  <c r="CC1033" i="4"/>
  <c r="CC1032" i="4"/>
  <c r="CC1031" i="4"/>
  <c r="CC1030" i="4"/>
  <c r="CC1028" i="4"/>
  <c r="CC1024" i="4"/>
  <c r="CC1023" i="4"/>
  <c r="CC1021" i="4"/>
  <c r="CC1020" i="4"/>
  <c r="CC1019" i="4"/>
  <c r="CC1018" i="4"/>
  <c r="CC1017" i="4"/>
  <c r="CC1015" i="4"/>
  <c r="CC1014" i="4"/>
  <c r="CC1013" i="4"/>
  <c r="CC1012" i="4"/>
  <c r="CC1010" i="4"/>
  <c r="CC1009" i="4"/>
  <c r="CC1008" i="4"/>
  <c r="CC1007" i="4"/>
  <c r="CC1005" i="4"/>
  <c r="CC1004" i="4"/>
  <c r="CC1003" i="4"/>
  <c r="CC1002" i="4"/>
  <c r="CC1001" i="4"/>
  <c r="CC1000" i="4"/>
  <c r="CC998" i="4"/>
  <c r="CC997" i="4"/>
  <c r="CC996" i="4"/>
  <c r="CC995" i="4"/>
  <c r="CC994" i="4"/>
  <c r="CC992" i="4"/>
  <c r="CC991" i="4"/>
  <c r="CC990" i="4"/>
  <c r="CC989" i="4"/>
  <c r="CC987" i="4"/>
  <c r="CC986" i="4"/>
  <c r="CC985" i="4"/>
  <c r="CC984" i="4"/>
  <c r="CC983" i="4"/>
  <c r="CC982" i="4"/>
  <c r="CC980" i="4"/>
  <c r="CC974" i="4"/>
  <c r="CC973" i="4"/>
  <c r="CC971" i="4"/>
  <c r="CC970" i="4"/>
  <c r="CC969" i="4"/>
  <c r="CC968" i="4"/>
  <c r="CC967" i="4"/>
  <c r="CC965" i="4"/>
  <c r="CC964" i="4"/>
  <c r="CC963" i="4"/>
  <c r="CC962" i="4"/>
  <c r="CC960" i="4"/>
  <c r="CC959" i="4"/>
  <c r="CC958" i="4"/>
  <c r="CC957" i="4"/>
  <c r="CC955" i="4"/>
  <c r="CC954" i="4"/>
  <c r="CC953" i="4"/>
  <c r="CC952" i="4"/>
  <c r="CC951" i="4"/>
  <c r="CC950" i="4"/>
  <c r="CC948" i="4"/>
  <c r="CC947" i="4"/>
  <c r="CC946" i="4"/>
  <c r="CC945" i="4"/>
  <c r="CC944" i="4"/>
  <c r="CC942" i="4"/>
  <c r="CC941" i="4"/>
  <c r="CC940" i="4"/>
  <c r="CC939" i="4"/>
  <c r="CC937" i="4"/>
  <c r="CC936" i="4"/>
  <c r="CC935" i="4"/>
  <c r="CC934" i="4"/>
  <c r="CC933" i="4"/>
  <c r="CC932" i="4"/>
  <c r="CC930" i="4"/>
  <c r="CC926" i="4"/>
  <c r="CC925" i="4"/>
  <c r="CC923" i="4"/>
  <c r="CC922" i="4"/>
  <c r="CC921" i="4"/>
  <c r="CC920" i="4"/>
  <c r="CC919" i="4"/>
  <c r="CC917" i="4"/>
  <c r="CC916" i="4"/>
  <c r="CC915" i="4"/>
  <c r="CC914" i="4"/>
  <c r="CC912" i="4"/>
  <c r="CC911" i="4"/>
  <c r="CC910" i="4"/>
  <c r="CC909" i="4"/>
  <c r="CC907" i="4"/>
  <c r="CC906" i="4"/>
  <c r="CC905" i="4"/>
  <c r="CC904" i="4"/>
  <c r="CC903" i="4"/>
  <c r="CC902" i="4"/>
  <c r="CC900" i="4"/>
  <c r="CC899" i="4"/>
  <c r="CC898" i="4"/>
  <c r="CC897" i="4"/>
  <c r="CC896" i="4"/>
  <c r="CC894" i="4"/>
  <c r="CC893" i="4"/>
  <c r="CC892" i="4"/>
  <c r="CC891" i="4"/>
  <c r="CC889" i="4"/>
  <c r="CC888" i="4"/>
  <c r="CC887" i="4"/>
  <c r="CC886" i="4"/>
  <c r="CC885" i="4"/>
  <c r="CC884" i="4"/>
  <c r="CC882" i="4"/>
  <c r="CC833" i="4"/>
  <c r="CC832" i="4"/>
  <c r="CC830" i="4"/>
  <c r="CC829" i="4"/>
  <c r="CC828" i="4"/>
  <c r="CC827" i="4"/>
  <c r="CC826" i="4"/>
  <c r="CC824" i="4"/>
  <c r="CC823" i="4"/>
  <c r="CC822" i="4"/>
  <c r="CC821" i="4"/>
  <c r="CC819" i="4"/>
  <c r="CC818" i="4"/>
  <c r="CC817" i="4"/>
  <c r="CC816" i="4"/>
  <c r="CC814" i="4"/>
  <c r="CC813" i="4"/>
  <c r="CC812" i="4"/>
  <c r="CC811" i="4"/>
  <c r="CC810" i="4"/>
  <c r="CC809" i="4"/>
  <c r="CC807" i="4"/>
  <c r="CC806" i="4"/>
  <c r="CC805" i="4"/>
  <c r="CC804" i="4"/>
  <c r="CC803" i="4"/>
  <c r="CC801" i="4"/>
  <c r="CC800" i="4"/>
  <c r="CC799" i="4"/>
  <c r="CC798" i="4"/>
  <c r="CC796" i="4"/>
  <c r="CC795" i="4"/>
  <c r="CC794" i="4"/>
  <c r="CC793" i="4"/>
  <c r="CC792" i="4"/>
  <c r="CC791" i="4"/>
  <c r="CC789" i="4"/>
  <c r="CC785" i="4"/>
  <c r="CC784" i="4"/>
  <c r="CC782" i="4"/>
  <c r="CC781" i="4"/>
  <c r="CC780" i="4"/>
  <c r="CC779" i="4"/>
  <c r="CC778" i="4"/>
  <c r="CC776" i="4"/>
  <c r="CC775" i="4"/>
  <c r="CC774" i="4"/>
  <c r="CC773" i="4"/>
  <c r="CC771" i="4"/>
  <c r="CC770" i="4"/>
  <c r="CC769" i="4"/>
  <c r="CC768" i="4"/>
  <c r="CC766" i="4"/>
  <c r="CC765" i="4"/>
  <c r="CC764" i="4"/>
  <c r="CC763" i="4"/>
  <c r="CC762" i="4"/>
  <c r="CC761" i="4"/>
  <c r="CC759" i="4"/>
  <c r="CC758" i="4"/>
  <c r="CC757" i="4"/>
  <c r="CC756" i="4"/>
  <c r="CC755" i="4"/>
  <c r="CC753" i="4"/>
  <c r="CC752" i="4"/>
  <c r="CC751" i="4"/>
  <c r="CC750" i="4"/>
  <c r="CC748" i="4"/>
  <c r="CC747" i="4"/>
  <c r="CC746" i="4"/>
  <c r="CC745" i="4"/>
  <c r="CC744" i="4"/>
  <c r="CC743" i="4"/>
  <c r="CC741" i="4"/>
  <c r="CC736" i="4"/>
  <c r="CC735" i="4"/>
  <c r="CC733" i="4"/>
  <c r="CC732" i="4"/>
  <c r="CC731" i="4"/>
  <c r="CC730" i="4"/>
  <c r="CC729" i="4"/>
  <c r="CC727" i="4"/>
  <c r="CC726" i="4"/>
  <c r="CC725" i="4"/>
  <c r="CC724" i="4"/>
  <c r="CC722" i="4"/>
  <c r="CC721" i="4"/>
  <c r="CC720" i="4"/>
  <c r="CC719" i="4"/>
  <c r="CC717" i="4"/>
  <c r="CC716" i="4"/>
  <c r="CC715" i="4"/>
  <c r="CC714" i="4"/>
  <c r="CC713" i="4"/>
  <c r="CC712" i="4"/>
  <c r="CC710" i="4"/>
  <c r="CC709" i="4"/>
  <c r="CC708" i="4"/>
  <c r="CC707" i="4"/>
  <c r="CC706" i="4"/>
  <c r="CC704" i="4"/>
  <c r="CC703" i="4"/>
  <c r="CC702" i="4"/>
  <c r="CC701" i="4"/>
  <c r="CC699" i="4"/>
  <c r="CC698" i="4"/>
  <c r="CC697" i="4"/>
  <c r="CC696" i="4"/>
  <c r="CC695" i="4"/>
  <c r="CC694" i="4"/>
  <c r="CC692" i="4"/>
  <c r="CC688" i="4"/>
  <c r="CC687" i="4"/>
  <c r="CC685" i="4"/>
  <c r="CC684" i="4"/>
  <c r="CC683" i="4"/>
  <c r="CC682" i="4"/>
  <c r="CC681" i="4"/>
  <c r="CC679" i="4"/>
  <c r="CC678" i="4"/>
  <c r="CC677" i="4"/>
  <c r="CC676" i="4"/>
  <c r="CC674" i="4"/>
  <c r="CC673" i="4"/>
  <c r="CC672" i="4"/>
  <c r="CC671" i="4"/>
  <c r="CC669" i="4"/>
  <c r="CC668" i="4"/>
  <c r="CC667" i="4"/>
  <c r="CC666" i="4"/>
  <c r="CC665" i="4"/>
  <c r="CC664" i="4"/>
  <c r="CC662" i="4"/>
  <c r="CC661" i="4"/>
  <c r="CC660" i="4"/>
  <c r="CC659" i="4"/>
  <c r="CC658" i="4"/>
  <c r="CC656" i="4"/>
  <c r="CC655" i="4"/>
  <c r="CC654" i="4"/>
  <c r="CC653" i="4"/>
  <c r="CC651" i="4"/>
  <c r="CC650" i="4"/>
  <c r="CC649" i="4"/>
  <c r="CC648" i="4"/>
  <c r="CC647" i="4"/>
  <c r="CC646" i="4"/>
  <c r="CC644" i="4"/>
  <c r="CC639" i="4"/>
  <c r="CC638" i="4"/>
  <c r="CC636" i="4"/>
  <c r="CC635" i="4"/>
  <c r="CC634" i="4"/>
  <c r="CC633" i="4"/>
  <c r="CC632" i="4"/>
  <c r="CC630" i="4"/>
  <c r="CC629" i="4"/>
  <c r="CC628" i="4"/>
  <c r="CC627" i="4"/>
  <c r="CC625" i="4"/>
  <c r="CC624" i="4"/>
  <c r="CC623" i="4"/>
  <c r="CC622" i="4"/>
  <c r="CC620" i="4"/>
  <c r="CC619" i="4"/>
  <c r="CC618" i="4"/>
  <c r="CC617" i="4"/>
  <c r="CC616" i="4"/>
  <c r="CC615" i="4"/>
  <c r="CC613" i="4"/>
  <c r="CC612" i="4"/>
  <c r="CC611" i="4"/>
  <c r="CC610" i="4"/>
  <c r="CC609" i="4"/>
  <c r="CC607" i="4"/>
  <c r="CC606" i="4"/>
  <c r="CC605" i="4"/>
  <c r="CC604" i="4"/>
  <c r="CC602" i="4"/>
  <c r="CC601" i="4"/>
  <c r="CC600" i="4"/>
  <c r="CC599" i="4"/>
  <c r="CC598" i="4"/>
  <c r="CC597" i="4"/>
  <c r="CC595" i="4"/>
  <c r="CC591" i="4"/>
  <c r="CC590" i="4"/>
  <c r="CC588" i="4"/>
  <c r="CC587" i="4"/>
  <c r="CC586" i="4"/>
  <c r="CC585" i="4"/>
  <c r="CC584" i="4"/>
  <c r="CC582" i="4"/>
  <c r="CC581" i="4"/>
  <c r="CC580" i="4"/>
  <c r="CC579" i="4"/>
  <c r="CC577" i="4"/>
  <c r="CC576" i="4"/>
  <c r="CC575" i="4"/>
  <c r="CC574" i="4"/>
  <c r="CC572" i="4"/>
  <c r="CC571" i="4"/>
  <c r="CC570" i="4"/>
  <c r="CC569" i="4"/>
  <c r="CC568" i="4"/>
  <c r="CC567" i="4"/>
  <c r="CC565" i="4"/>
  <c r="CC564" i="4"/>
  <c r="CC563" i="4"/>
  <c r="CC562" i="4"/>
  <c r="CC561" i="4"/>
  <c r="CC559" i="4"/>
  <c r="CC558" i="4"/>
  <c r="CC557" i="4"/>
  <c r="CC556" i="4"/>
  <c r="CC554" i="4"/>
  <c r="CC553" i="4"/>
  <c r="CC552" i="4"/>
  <c r="CC551" i="4"/>
  <c r="CC550" i="4"/>
  <c r="CC549" i="4"/>
  <c r="CC547" i="4"/>
  <c r="CC544" i="4"/>
  <c r="CC543" i="4"/>
  <c r="CC541" i="4"/>
  <c r="CC540" i="4"/>
  <c r="CC539" i="4"/>
  <c r="CC538" i="4"/>
  <c r="CC537" i="4"/>
  <c r="CC535" i="4"/>
  <c r="CC534" i="4"/>
  <c r="CC533" i="4"/>
  <c r="CC532" i="4"/>
  <c r="CC530" i="4"/>
  <c r="CC529" i="4"/>
  <c r="CC528" i="4"/>
  <c r="CC527" i="4"/>
  <c r="CC525" i="4"/>
  <c r="CC524" i="4"/>
  <c r="CC523" i="4"/>
  <c r="CC522" i="4"/>
  <c r="CC521" i="4"/>
  <c r="CC520" i="4"/>
  <c r="CC518" i="4"/>
  <c r="CC517" i="4"/>
  <c r="CC516" i="4"/>
  <c r="CC515" i="4"/>
  <c r="CC514" i="4"/>
  <c r="CC512" i="4"/>
  <c r="CC511" i="4"/>
  <c r="CC510" i="4"/>
  <c r="CC425" i="4"/>
  <c r="CC423" i="4"/>
  <c r="CC422" i="4"/>
  <c r="CC421" i="4"/>
  <c r="CC420" i="4"/>
  <c r="CC419" i="4"/>
  <c r="CC417" i="4"/>
  <c r="CC416" i="4"/>
  <c r="CC415" i="4"/>
  <c r="CC414" i="4"/>
  <c r="CC412" i="4"/>
  <c r="CC411" i="4"/>
  <c r="CC410" i="4"/>
  <c r="CC409" i="4"/>
  <c r="CC407" i="4"/>
  <c r="CC406" i="4"/>
  <c r="CC405" i="4"/>
  <c r="CC404" i="4"/>
  <c r="CC403" i="4"/>
  <c r="CC402" i="4"/>
  <c r="CC401" i="4"/>
  <c r="CC400" i="4"/>
  <c r="CC398" i="4"/>
  <c r="CC397" i="4"/>
  <c r="CC396" i="4"/>
  <c r="CC395" i="4"/>
  <c r="CC394" i="4"/>
  <c r="CC392" i="4"/>
  <c r="CC391" i="4"/>
  <c r="CC390" i="4"/>
  <c r="CC389" i="4"/>
  <c r="CC387" i="4"/>
  <c r="CC386" i="4"/>
  <c r="CC385" i="4"/>
  <c r="CC384" i="4"/>
  <c r="CC383" i="4"/>
  <c r="CC382" i="4"/>
  <c r="CC380" i="4"/>
  <c r="CC377" i="4"/>
  <c r="CC376" i="4"/>
  <c r="CC374" i="4"/>
  <c r="CC373" i="4"/>
  <c r="CC372" i="4"/>
  <c r="CC371" i="4"/>
  <c r="CC370" i="4"/>
  <c r="CC368" i="4"/>
  <c r="CC367" i="4"/>
  <c r="CC366" i="4"/>
  <c r="CC365" i="4"/>
  <c r="CC363" i="4"/>
  <c r="CC362" i="4"/>
  <c r="CC361" i="4"/>
  <c r="CC360" i="4"/>
  <c r="CC358" i="4"/>
  <c r="CC357" i="4"/>
  <c r="CC356" i="4"/>
  <c r="CC355" i="4"/>
  <c r="CC354" i="4"/>
  <c r="CC352" i="4"/>
  <c r="CC351" i="4"/>
  <c r="CC350" i="4"/>
  <c r="CC349" i="4"/>
  <c r="CC347" i="4"/>
  <c r="CC346" i="4"/>
  <c r="CC344" i="4"/>
  <c r="CC343" i="4"/>
  <c r="CC342" i="4"/>
  <c r="CC341" i="4"/>
  <c r="CC340" i="4"/>
  <c r="CC338" i="4"/>
  <c r="CC337" i="4"/>
  <c r="CC336" i="4"/>
  <c r="CC335" i="4"/>
  <c r="CC333" i="4"/>
  <c r="CC332" i="4"/>
  <c r="CC331" i="4"/>
  <c r="CC330" i="4"/>
  <c r="CC328" i="4"/>
  <c r="CC327" i="4"/>
  <c r="CC326" i="4"/>
  <c r="CC325" i="4"/>
  <c r="CC323" i="4"/>
  <c r="CC322" i="4"/>
  <c r="CC321" i="4"/>
  <c r="CC320" i="4"/>
  <c r="CC319" i="4"/>
  <c r="CC318" i="4"/>
  <c r="CC316" i="4"/>
  <c r="CC315" i="4"/>
  <c r="CC314" i="4"/>
  <c r="CC313" i="4"/>
  <c r="CC312" i="4"/>
  <c r="CC311" i="4"/>
  <c r="CC309" i="4"/>
  <c r="CC300" i="4"/>
  <c r="CC299" i="4"/>
  <c r="CC297" i="4"/>
  <c r="CC296" i="4"/>
  <c r="CC295" i="4"/>
  <c r="CC294" i="4"/>
  <c r="CC293" i="4"/>
  <c r="CC291" i="4"/>
  <c r="CC290" i="4"/>
  <c r="CC289" i="4"/>
  <c r="CC288" i="4"/>
  <c r="CC286" i="4"/>
  <c r="CC285" i="4"/>
  <c r="CC284" i="4"/>
  <c r="CC283" i="4"/>
  <c r="CC281" i="4"/>
  <c r="CC270" i="4"/>
  <c r="CC269" i="4"/>
  <c r="CC268" i="4"/>
  <c r="CC267" i="4"/>
  <c r="CC265" i="4"/>
  <c r="CC264" i="4"/>
  <c r="CC263" i="4"/>
  <c r="CC262" i="4"/>
  <c r="CC260" i="4"/>
  <c r="CC259" i="4"/>
  <c r="CC257" i="4"/>
  <c r="CC256" i="4"/>
  <c r="CC255" i="4"/>
  <c r="CC254" i="4"/>
  <c r="CC253" i="4"/>
  <c r="CC251" i="4"/>
  <c r="CC250" i="4"/>
  <c r="CC249" i="4"/>
  <c r="CC248" i="4"/>
  <c r="CC246" i="4"/>
  <c r="CC245" i="4"/>
  <c r="CC244" i="4"/>
  <c r="CC243" i="4"/>
  <c r="CC241" i="4"/>
  <c r="CC240" i="4"/>
  <c r="CC239" i="4"/>
  <c r="CC238" i="4"/>
  <c r="CC236" i="4"/>
  <c r="CC235" i="4"/>
  <c r="CC234" i="4"/>
  <c r="CC233" i="4"/>
  <c r="CC232" i="4"/>
  <c r="CC231" i="4"/>
  <c r="CC229" i="4"/>
  <c r="CC228" i="4"/>
  <c r="CC227" i="4"/>
  <c r="CC226" i="4"/>
  <c r="CC225" i="4"/>
  <c r="CC224" i="4"/>
  <c r="CC222" i="4"/>
  <c r="CC220" i="4"/>
  <c r="CC219" i="4"/>
  <c r="CC217" i="4"/>
  <c r="CC216" i="4"/>
  <c r="CC215" i="4"/>
  <c r="CC214" i="4"/>
  <c r="CC213" i="4"/>
  <c r="CC211" i="4"/>
  <c r="CC210" i="4"/>
  <c r="CC209" i="4"/>
  <c r="CC208" i="4"/>
  <c r="CC206" i="4"/>
  <c r="CC205" i="4"/>
  <c r="CC204" i="4"/>
  <c r="CC203" i="4"/>
  <c r="CC201" i="4"/>
  <c r="CC200" i="4"/>
  <c r="CC199" i="4"/>
  <c r="CC198" i="4"/>
  <c r="CC197" i="4"/>
  <c r="CC195" i="4"/>
  <c r="CC194" i="4"/>
  <c r="CC193" i="4"/>
  <c r="CC192" i="4"/>
  <c r="CC190" i="4"/>
  <c r="CC189" i="4"/>
  <c r="CC187" i="4"/>
  <c r="CC186" i="4"/>
  <c r="CC185" i="4"/>
  <c r="CC184" i="4"/>
  <c r="CC183" i="4"/>
  <c r="CC181" i="4"/>
  <c r="CC180" i="4"/>
  <c r="CC179" i="4"/>
  <c r="CC178" i="4"/>
  <c r="CC176" i="4"/>
  <c r="CC175" i="4"/>
  <c r="CC174" i="4"/>
  <c r="CC173" i="4"/>
  <c r="CC171" i="4"/>
  <c r="CC170" i="4"/>
  <c r="CC169" i="4"/>
  <c r="CC168" i="4"/>
  <c r="CC166" i="4"/>
  <c r="CC165" i="4"/>
  <c r="CC164" i="4"/>
  <c r="CC163" i="4"/>
  <c r="CC162" i="4"/>
  <c r="CC161" i="4"/>
  <c r="CC159" i="4"/>
  <c r="CC158" i="4"/>
  <c r="CC157" i="4"/>
  <c r="CC156" i="4"/>
  <c r="CC155" i="4"/>
  <c r="CC154" i="4"/>
  <c r="CC152" i="4"/>
  <c r="CC150" i="4"/>
  <c r="CC149" i="4"/>
  <c r="CC147" i="4"/>
  <c r="CC146" i="4"/>
  <c r="CC145" i="4"/>
  <c r="CC144" i="4"/>
  <c r="CC143" i="4"/>
  <c r="CC141" i="4"/>
  <c r="CC140" i="4"/>
  <c r="CC139" i="4"/>
  <c r="CC138" i="4"/>
  <c r="CC136" i="4"/>
  <c r="CC135" i="4"/>
  <c r="CC134" i="4"/>
  <c r="CC133" i="4"/>
  <c r="CC131" i="4"/>
  <c r="CC130" i="4"/>
  <c r="CC129" i="4"/>
  <c r="CC128" i="4"/>
  <c r="CC127" i="4"/>
  <c r="CC125" i="4"/>
  <c r="CC124" i="4"/>
  <c r="CC123" i="4"/>
  <c r="CC122" i="4"/>
  <c r="CC120" i="4"/>
  <c r="CC119" i="4"/>
  <c r="CC117" i="4"/>
  <c r="CC116" i="4"/>
  <c r="CC115" i="4"/>
  <c r="CC114" i="4"/>
  <c r="CC113" i="4"/>
  <c r="CC111" i="4"/>
  <c r="CC110" i="4"/>
  <c r="CC109" i="4"/>
  <c r="CC108" i="4"/>
  <c r="CC106" i="4"/>
  <c r="CC105" i="4"/>
  <c r="CC104" i="4"/>
  <c r="CC103" i="4"/>
  <c r="CC101" i="4"/>
  <c r="CC100" i="4"/>
  <c r="CC99" i="4"/>
  <c r="CC98" i="4"/>
  <c r="CC96" i="4"/>
  <c r="CC95" i="4"/>
  <c r="CC94" i="4"/>
  <c r="CC93" i="4"/>
  <c r="CC92" i="4"/>
  <c r="CC91" i="4"/>
  <c r="CC89" i="4"/>
  <c r="CC88" i="4"/>
  <c r="CC87" i="4"/>
  <c r="CC86" i="4"/>
  <c r="CC85" i="4"/>
  <c r="CC84" i="4"/>
  <c r="CC82" i="4"/>
  <c r="CC80" i="4"/>
  <c r="CC79" i="4"/>
  <c r="CC77" i="4"/>
  <c r="CC76" i="4"/>
  <c r="CC75" i="4"/>
  <c r="CC74" i="4"/>
  <c r="CC73" i="4"/>
  <c r="CC71" i="4"/>
  <c r="CC70" i="4"/>
  <c r="CC69" i="4"/>
  <c r="CC68" i="4"/>
  <c r="CC66" i="4"/>
  <c r="CC65" i="4"/>
  <c r="CC64" i="4"/>
  <c r="CC63" i="4"/>
  <c r="CC61" i="4"/>
  <c r="CC60" i="4"/>
  <c r="CC59" i="4"/>
  <c r="CC58" i="4"/>
  <c r="CC57" i="4"/>
  <c r="CC55" i="4"/>
  <c r="CC54" i="4"/>
  <c r="CC53" i="4"/>
  <c r="CC52" i="4"/>
  <c r="CC50" i="4"/>
  <c r="CC49" i="4"/>
  <c r="CC47" i="4"/>
  <c r="CC46" i="4"/>
  <c r="CC45" i="4"/>
  <c r="CC44" i="4"/>
  <c r="CC43" i="4"/>
  <c r="CC41" i="4"/>
  <c r="CC40" i="4"/>
  <c r="CC39" i="4"/>
  <c r="CC38" i="4"/>
  <c r="CC36" i="4"/>
  <c r="CC35" i="4"/>
  <c r="CC34" i="4"/>
  <c r="CC33" i="4"/>
  <c r="CC31" i="4"/>
  <c r="CC30" i="4"/>
  <c r="CC29" i="4"/>
  <c r="CC28" i="4"/>
  <c r="CC26" i="4"/>
  <c r="CC25" i="4"/>
  <c r="CC24" i="4"/>
  <c r="CC23" i="4"/>
  <c r="CC22" i="4"/>
  <c r="CC21" i="4"/>
  <c r="CC19" i="4"/>
  <c r="CC18" i="4"/>
  <c r="CC17" i="4"/>
  <c r="CC16" i="4"/>
  <c r="CC15" i="4"/>
  <c r="CC14" i="4"/>
  <c r="CC12" i="4"/>
  <c r="BM69" i="4"/>
  <c r="CK19" i="4"/>
  <c r="CK20" i="4"/>
  <c r="CK21" i="4"/>
  <c r="CK22" i="4"/>
  <c r="BQ27" i="4"/>
  <c r="CK116" i="4"/>
  <c r="CK115" i="4"/>
  <c r="CK106" i="4"/>
  <c r="CK105" i="4"/>
  <c r="CK45" i="4"/>
  <c r="CK44" i="4"/>
  <c r="CK43" i="4"/>
  <c r="CK42" i="4"/>
  <c r="BQ26" i="4"/>
  <c r="BQ25" i="4"/>
  <c r="BQ24" i="4"/>
  <c r="BQ23" i="4"/>
  <c r="BQ22" i="4"/>
  <c r="BQ21" i="4"/>
  <c r="BQ20" i="4"/>
  <c r="BQ19" i="4"/>
  <c r="BQ18" i="4"/>
  <c r="BQ17" i="4"/>
  <c r="CO242" i="4"/>
  <c r="CO241" i="4"/>
  <c r="CO240" i="4"/>
  <c r="CO239" i="4"/>
  <c r="CO238" i="4"/>
  <c r="CO237" i="4"/>
  <c r="CO236" i="4"/>
  <c r="CG318" i="4"/>
  <c r="CG317" i="4"/>
  <c r="CG316" i="4"/>
  <c r="CG315" i="4"/>
  <c r="CG314" i="4"/>
  <c r="CG313" i="4"/>
  <c r="CG312" i="4"/>
  <c r="CG311" i="4"/>
  <c r="CG310" i="4"/>
  <c r="CG309" i="4"/>
  <c r="CG308" i="4"/>
  <c r="BY705" i="4"/>
  <c r="BY704" i="4"/>
  <c r="BY703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U311" i="4"/>
  <c r="BU312" i="4"/>
  <c r="BU313" i="4"/>
  <c r="BU314" i="4"/>
  <c r="BU315" i="4"/>
  <c r="BU316" i="4"/>
  <c r="BU317" i="4"/>
  <c r="BU310" i="4"/>
  <c r="BQ54" i="4"/>
  <c r="BQ53" i="4"/>
  <c r="BA703" i="4"/>
  <c r="BA704" i="4"/>
  <c r="BA705" i="4"/>
  <c r="BA706" i="4"/>
  <c r="BA707" i="4"/>
  <c r="BA708" i="4"/>
  <c r="BA709" i="4"/>
  <c r="BA710" i="4"/>
  <c r="BA711" i="4"/>
  <c r="BA712" i="4"/>
  <c r="BA713" i="4"/>
  <c r="BA714" i="4"/>
  <c r="BA715" i="4"/>
  <c r="BA716" i="4"/>
  <c r="BA717" i="4"/>
  <c r="BA718" i="4"/>
  <c r="BA719" i="4"/>
  <c r="BA723" i="4"/>
  <c r="BA724" i="4"/>
  <c r="BA725" i="4"/>
  <c r="BA702" i="4"/>
  <c r="AW235" i="4"/>
  <c r="AW241" i="4"/>
  <c r="AW242" i="4"/>
  <c r="BQ38" i="4"/>
  <c r="BQ39" i="4"/>
  <c r="BQ50" i="4"/>
  <c r="CK31" i="4"/>
  <c r="CK32" i="4"/>
  <c r="CK33" i="4"/>
  <c r="CK34" i="4"/>
  <c r="CK54" i="4"/>
  <c r="CK55" i="4"/>
  <c r="CK56" i="4"/>
  <c r="CK57" i="4"/>
  <c r="CK63" i="4"/>
  <c r="CK64" i="4"/>
  <c r="CK65" i="4"/>
  <c r="CK66" i="4"/>
  <c r="CK83" i="4"/>
  <c r="CK84" i="4"/>
  <c r="CK85" i="4"/>
  <c r="CK86" i="4"/>
  <c r="CK87" i="4"/>
  <c r="CK88" i="4"/>
  <c r="CK89" i="4"/>
  <c r="CK90" i="4"/>
  <c r="CK111" i="4"/>
  <c r="CK112" i="4"/>
  <c r="CK121" i="4"/>
  <c r="CK122" i="4"/>
  <c r="CK145" i="4"/>
  <c r="CK146" i="4"/>
  <c r="CK147" i="4"/>
  <c r="CK148" i="4"/>
  <c r="CK62" i="4"/>
  <c r="CK61" i="4"/>
  <c r="CK60" i="4"/>
  <c r="CK59" i="4"/>
  <c r="CK137" i="4"/>
  <c r="CK136" i="4"/>
  <c r="CK135" i="4"/>
  <c r="CK134" i="4"/>
  <c r="CK133" i="4"/>
  <c r="CK132" i="4"/>
  <c r="CK120" i="4"/>
  <c r="CK119" i="4"/>
  <c r="CK110" i="4"/>
  <c r="CK109" i="4"/>
  <c r="CK30" i="4"/>
  <c r="CK29" i="4"/>
  <c r="CK28" i="4"/>
  <c r="CK27" i="4"/>
  <c r="CK53" i="4"/>
  <c r="CK52" i="4"/>
  <c r="CK51" i="4"/>
  <c r="CK50" i="4"/>
  <c r="CK74" i="4"/>
  <c r="CK73" i="4"/>
  <c r="CK72" i="4"/>
  <c r="CK71" i="4"/>
  <c r="CK70" i="4"/>
  <c r="CK69" i="4"/>
  <c r="CK68" i="4"/>
  <c r="CK67" i="4"/>
  <c r="BQ47" i="4"/>
  <c r="BY370" i="4"/>
  <c r="BY363" i="4"/>
  <c r="BY356" i="4"/>
  <c r="BY332" i="4"/>
  <c r="BY327" i="4"/>
  <c r="BY323" i="4"/>
  <c r="BY319" i="4"/>
  <c r="BY315" i="4"/>
  <c r="BY311" i="4"/>
  <c r="BY307" i="4"/>
  <c r="BY303" i="4"/>
  <c r="BY299" i="4"/>
  <c r="BY295" i="4"/>
  <c r="BY291" i="4"/>
  <c r="BY287" i="4"/>
  <c r="BY283" i="4"/>
  <c r="BY282" i="4"/>
  <c r="BY450" i="4"/>
  <c r="BY446" i="4"/>
  <c r="BY442" i="4"/>
  <c r="BY438" i="4"/>
  <c r="BY434" i="4"/>
  <c r="BY430" i="4"/>
  <c r="BY426" i="4"/>
  <c r="BY422" i="4"/>
  <c r="BY418" i="4"/>
  <c r="BY396" i="4"/>
  <c r="BY392" i="4"/>
  <c r="BY388" i="4"/>
  <c r="BY862" i="4"/>
  <c r="BY857" i="4"/>
  <c r="BY852" i="4"/>
  <c r="BY847" i="4"/>
  <c r="BY843" i="4"/>
  <c r="BY838" i="4"/>
  <c r="BY540" i="4"/>
  <c r="BY511" i="4"/>
  <c r="BY477" i="4"/>
  <c r="BY470" i="4"/>
  <c r="BY463" i="4"/>
  <c r="BY270" i="4"/>
  <c r="BY192" i="4"/>
  <c r="BY184" i="4"/>
  <c r="BY173" i="4"/>
  <c r="CK101" i="4"/>
  <c r="CK100" i="4"/>
  <c r="O5" i="1"/>
  <c r="D2" i="5"/>
  <c r="D1" i="5"/>
  <c r="DE3" i="4"/>
  <c r="BQ68" i="4"/>
  <c r="BQ36" i="4"/>
  <c r="BQ73" i="4"/>
  <c r="BQ72" i="4"/>
  <c r="BQ71" i="4"/>
  <c r="BQ70" i="4"/>
  <c r="BQ69" i="4"/>
  <c r="CO248" i="4"/>
  <c r="BQ86" i="4"/>
  <c r="BM148" i="4"/>
  <c r="BQ85" i="4"/>
  <c r="BQ84" i="4"/>
  <c r="BQ83" i="4"/>
  <c r="BQ82" i="4"/>
  <c r="BQ81" i="4"/>
  <c r="BQ80" i="4"/>
  <c r="BM14" i="4"/>
  <c r="BQ77" i="4"/>
  <c r="BQ78" i="4"/>
  <c r="BM126" i="4"/>
  <c r="BY950" i="4"/>
  <c r="BY942" i="4"/>
  <c r="BY934" i="4"/>
  <c r="BY926" i="4"/>
  <c r="BY918" i="4"/>
  <c r="BY910" i="4"/>
  <c r="BY902" i="4"/>
  <c r="BY894" i="4"/>
  <c r="BY886" i="4"/>
  <c r="BY878" i="4"/>
  <c r="BY869" i="4"/>
  <c r="BM312" i="4"/>
  <c r="BM366" i="4"/>
  <c r="BM357" i="4"/>
  <c r="BM348" i="4"/>
  <c r="BM339" i="4"/>
  <c r="BM330" i="4"/>
  <c r="BM321" i="4"/>
  <c r="BM306" i="4"/>
  <c r="BM262" i="4"/>
  <c r="BM253" i="4"/>
  <c r="BM244" i="4"/>
  <c r="BM235" i="4"/>
  <c r="BM226" i="4"/>
  <c r="BM218" i="4"/>
  <c r="BM209" i="4"/>
  <c r="BM191" i="4"/>
  <c r="BM182" i="4"/>
  <c r="BM172" i="4"/>
  <c r="BM163" i="4"/>
  <c r="BM156" i="4"/>
  <c r="BM151" i="4"/>
  <c r="BM70" i="4"/>
  <c r="BM123" i="4"/>
  <c r="BM117" i="4"/>
  <c r="BM112" i="4"/>
  <c r="BM106" i="4"/>
  <c r="BM100" i="4"/>
  <c r="BM94" i="4"/>
  <c r="BM88" i="4"/>
  <c r="BM82" i="4"/>
  <c r="BM76" i="4"/>
  <c r="BM65" i="4"/>
  <c r="BM59" i="4"/>
  <c r="BM53" i="4"/>
  <c r="BM47" i="4"/>
  <c r="BM41" i="4"/>
  <c r="BM35" i="4"/>
  <c r="BM25" i="4"/>
  <c r="BM21" i="4"/>
  <c r="BM17" i="4"/>
  <c r="BM13" i="4"/>
  <c r="BQ46" i="4"/>
  <c r="BQ45" i="4"/>
  <c r="BQ44" i="4"/>
  <c r="BQ43" i="4"/>
  <c r="BQ42" i="4"/>
  <c r="BQ41" i="4"/>
  <c r="BQ40" i="4"/>
  <c r="BQ15" i="4"/>
  <c r="BY140" i="4"/>
  <c r="CO77" i="4"/>
  <c r="CO76" i="4"/>
  <c r="CO75" i="4"/>
  <c r="CO74" i="4"/>
  <c r="CO73" i="4"/>
  <c r="CO72" i="4"/>
  <c r="CO71" i="4"/>
  <c r="CG72" i="4"/>
  <c r="CG71" i="4"/>
  <c r="CG70" i="4"/>
  <c r="CG69" i="4"/>
  <c r="CG68" i="4"/>
  <c r="CG67" i="4"/>
  <c r="CG66" i="4"/>
  <c r="CG65" i="4"/>
  <c r="CG64" i="4"/>
  <c r="CG63" i="4"/>
  <c r="CG62" i="4"/>
  <c r="BU104" i="4"/>
  <c r="BU103" i="4"/>
  <c r="BQ79" i="4"/>
  <c r="BM370" i="4"/>
  <c r="BM361" i="4"/>
  <c r="BM352" i="4"/>
  <c r="BM343" i="4"/>
  <c r="BM334" i="4"/>
  <c r="BM325" i="4"/>
  <c r="BM316" i="4"/>
  <c r="BM267" i="4"/>
  <c r="BM258" i="4"/>
  <c r="BM249" i="4"/>
  <c r="BM240" i="4"/>
  <c r="BM231" i="4"/>
  <c r="BM222" i="4"/>
  <c r="BM214" i="4"/>
  <c r="BM196" i="4"/>
  <c r="BM187" i="4"/>
  <c r="BM177" i="4"/>
  <c r="BM168" i="4"/>
  <c r="BM31" i="4"/>
  <c r="BA126" i="4"/>
  <c r="BA125" i="4"/>
  <c r="BA124" i="4"/>
  <c r="AW51" i="4"/>
  <c r="BQ37" i="4"/>
  <c r="BQ35" i="4"/>
  <c r="BY113" i="4"/>
  <c r="BY112" i="4"/>
  <c r="BY117" i="4"/>
  <c r="BY116" i="4"/>
  <c r="BY121" i="4"/>
  <c r="BY120" i="4"/>
  <c r="BY125" i="4"/>
  <c r="BY124" i="4"/>
  <c r="BY130" i="4"/>
  <c r="BY129" i="4"/>
  <c r="BY134" i="4"/>
  <c r="BY108" i="4"/>
  <c r="BY107" i="4"/>
  <c r="BY104" i="4"/>
  <c r="BY103" i="4"/>
  <c r="BY100" i="4"/>
  <c r="BY99" i="4"/>
  <c r="BY60" i="4"/>
  <c r="BY55" i="4"/>
  <c r="BY50" i="4"/>
  <c r="BY45" i="4"/>
  <c r="BY39" i="4"/>
  <c r="BY35" i="4"/>
  <c r="BY30" i="4"/>
  <c r="BY25" i="4"/>
  <c r="BY21" i="4"/>
  <c r="BY17" i="4"/>
  <c r="BY13" i="4"/>
  <c r="E4" i="10"/>
  <c r="E4" i="9"/>
  <c r="E4" i="7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CG26" i="4"/>
  <c r="CG27" i="4"/>
  <c r="CG35" i="4"/>
  <c r="CG36" i="4"/>
  <c r="CG37" i="4"/>
  <c r="CG50" i="4"/>
  <c r="CG51" i="4"/>
  <c r="CG52" i="4"/>
  <c r="CG77" i="4"/>
  <c r="CG78" i="4"/>
  <c r="CG79" i="4"/>
  <c r="CG89" i="4"/>
  <c r="CG90" i="4"/>
  <c r="CG91" i="4"/>
  <c r="CG92" i="4"/>
  <c r="CG93" i="4"/>
  <c r="CG94" i="4"/>
  <c r="CG119" i="4"/>
  <c r="CG120" i="4"/>
  <c r="CG121" i="4"/>
  <c r="CG107" i="4"/>
  <c r="CG108" i="4"/>
  <c r="CG109" i="4"/>
  <c r="CG131" i="4"/>
  <c r="CG132" i="4"/>
  <c r="CG133" i="4"/>
  <c r="CG143" i="4"/>
  <c r="CG144" i="4"/>
  <c r="CG145" i="4"/>
  <c r="CG155" i="4"/>
  <c r="CG156" i="4"/>
  <c r="CG157" i="4"/>
  <c r="CG167" i="4"/>
  <c r="CG168" i="4"/>
  <c r="CG169" i="4"/>
  <c r="CG179" i="4"/>
  <c r="CG180" i="4"/>
  <c r="CG181" i="4"/>
  <c r="CG191" i="4"/>
  <c r="CG192" i="4"/>
  <c r="CG193" i="4"/>
  <c r="CG203" i="4"/>
  <c r="CG204" i="4"/>
  <c r="CG205" i="4"/>
  <c r="CG215" i="4"/>
  <c r="CG216" i="4"/>
  <c r="CG217" i="4"/>
  <c r="CG227" i="4"/>
  <c r="CG228" i="4"/>
  <c r="CG229" i="4"/>
  <c r="CG251" i="4"/>
  <c r="CG252" i="4"/>
  <c r="CG253" i="4"/>
  <c r="CG239" i="4"/>
  <c r="CG240" i="4"/>
  <c r="CG241" i="4"/>
  <c r="CG263" i="4"/>
  <c r="CG264" i="4"/>
  <c r="CG265" i="4"/>
  <c r="CG321" i="4"/>
  <c r="CG322" i="4"/>
  <c r="CG326" i="4"/>
  <c r="CG329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AR9" i="5"/>
  <c r="AQ9" i="5"/>
  <c r="BA856" i="4"/>
  <c r="BA855" i="4"/>
  <c r="BA853" i="4"/>
  <c r="BA852" i="4"/>
  <c r="BA851" i="4"/>
  <c r="BA849" i="4"/>
  <c r="BA848" i="4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 s="1"/>
  <c r="G52" i="5" s="1"/>
  <c r="E52" i="5"/>
  <c r="DE24" i="1"/>
  <c r="J49" i="5"/>
  <c r="DE23" i="1"/>
  <c r="J46" i="5" s="1"/>
  <c r="G46" i="5" s="1"/>
  <c r="M46" i="5" s="1"/>
  <c r="DE22" i="1"/>
  <c r="J43" i="5"/>
  <c r="DE21" i="1"/>
  <c r="J40" i="5"/>
  <c r="DE20" i="1"/>
  <c r="J37" i="5"/>
  <c r="DE19" i="1"/>
  <c r="J34" i="5" s="1"/>
  <c r="G34" i="5" s="1"/>
  <c r="M34" i="5" s="1"/>
  <c r="DE18" i="1"/>
  <c r="J31" i="5"/>
  <c r="G31" i="5" s="1"/>
  <c r="DE17" i="1"/>
  <c r="J28" i="5" s="1"/>
  <c r="DE16" i="1"/>
  <c r="J25" i="5"/>
  <c r="DE15" i="1"/>
  <c r="J22" i="5"/>
  <c r="G22" i="5" s="1"/>
  <c r="DE14" i="1"/>
  <c r="J19" i="5"/>
  <c r="DE13" i="1"/>
  <c r="J16" i="5"/>
  <c r="G16" i="5" s="1"/>
  <c r="DE12" i="1"/>
  <c r="J13" i="5" s="1"/>
  <c r="DE11" i="1"/>
  <c r="J10" i="5"/>
  <c r="G10" i="5" s="1"/>
  <c r="CZ13" i="1"/>
  <c r="DI13" i="1" s="1"/>
  <c r="CW13" i="1"/>
  <c r="CV13" i="1"/>
  <c r="CO271" i="4"/>
  <c r="CO265" i="4"/>
  <c r="CO259" i="4"/>
  <c r="CO253" i="4"/>
  <c r="CO252" i="4"/>
  <c r="CO210" i="4"/>
  <c r="CO209" i="4"/>
  <c r="CO208" i="4"/>
  <c r="CO207" i="4"/>
  <c r="CO206" i="4"/>
  <c r="CO205" i="4"/>
  <c r="CO204" i="4"/>
  <c r="CO202" i="4"/>
  <c r="CO201" i="4"/>
  <c r="CO200" i="4"/>
  <c r="CO199" i="4"/>
  <c r="CO198" i="4"/>
  <c r="CO197" i="4"/>
  <c r="CO196" i="4"/>
  <c r="CO194" i="4"/>
  <c r="CO193" i="4"/>
  <c r="CO192" i="4"/>
  <c r="CO191" i="4"/>
  <c r="CO190" i="4"/>
  <c r="CO189" i="4"/>
  <c r="CO188" i="4"/>
  <c r="CO186" i="4"/>
  <c r="CO185" i="4"/>
  <c r="CO184" i="4"/>
  <c r="CO183" i="4"/>
  <c r="CO182" i="4"/>
  <c r="CO181" i="4"/>
  <c r="CO180" i="4"/>
  <c r="CO178" i="4"/>
  <c r="CO177" i="4"/>
  <c r="CO176" i="4"/>
  <c r="CO175" i="4"/>
  <c r="CO174" i="4"/>
  <c r="CO173" i="4"/>
  <c r="CO172" i="4"/>
  <c r="CO170" i="4"/>
  <c r="CO169" i="4"/>
  <c r="CO168" i="4"/>
  <c r="CO167" i="4"/>
  <c r="CO166" i="4"/>
  <c r="CO165" i="4"/>
  <c r="CO164" i="4"/>
  <c r="CO162" i="4"/>
  <c r="CO161" i="4"/>
  <c r="CO160" i="4"/>
  <c r="CO159" i="4"/>
  <c r="CO158" i="4"/>
  <c r="CO157" i="4"/>
  <c r="CO156" i="4"/>
  <c r="CO154" i="4"/>
  <c r="CO153" i="4"/>
  <c r="CO152" i="4"/>
  <c r="CO151" i="4"/>
  <c r="CO150" i="4"/>
  <c r="CO149" i="4"/>
  <c r="CO148" i="4"/>
  <c r="CO146" i="4"/>
  <c r="CO145" i="4"/>
  <c r="CO144" i="4"/>
  <c r="CO143" i="4"/>
  <c r="CO142" i="4"/>
  <c r="CO141" i="4"/>
  <c r="CO140" i="4"/>
  <c r="CO138" i="4"/>
  <c r="CO137" i="4"/>
  <c r="CO136" i="4"/>
  <c r="CO135" i="4"/>
  <c r="CO134" i="4"/>
  <c r="CO133" i="4"/>
  <c r="CO132" i="4"/>
  <c r="CO130" i="4"/>
  <c r="CO129" i="4"/>
  <c r="CO128" i="4"/>
  <c r="CO127" i="4"/>
  <c r="CO126" i="4"/>
  <c r="CO125" i="4"/>
  <c r="CO124" i="4"/>
  <c r="CO122" i="4"/>
  <c r="CO121" i="4"/>
  <c r="CO120" i="4"/>
  <c r="CO119" i="4"/>
  <c r="CO118" i="4"/>
  <c r="CO117" i="4"/>
  <c r="CO116" i="4"/>
  <c r="CO269" i="4"/>
  <c r="CO267" i="4"/>
  <c r="CO264" i="4"/>
  <c r="CO263" i="4"/>
  <c r="CO262" i="4"/>
  <c r="CO261" i="4"/>
  <c r="CO258" i="4"/>
  <c r="CO257" i="4"/>
  <c r="CO256" i="4"/>
  <c r="CO255" i="4"/>
  <c r="CO251" i="4"/>
  <c r="CO250" i="4"/>
  <c r="CO249" i="4"/>
  <c r="CO247" i="4"/>
  <c r="CO246" i="4"/>
  <c r="CO245" i="4"/>
  <c r="CO244" i="4"/>
  <c r="CO112" i="4"/>
  <c r="CO104" i="4"/>
  <c r="CO96" i="4"/>
  <c r="CO95" i="4"/>
  <c r="CO83" i="4"/>
  <c r="CO64" i="4"/>
  <c r="CO56" i="4"/>
  <c r="CO48" i="4"/>
  <c r="CO40" i="4"/>
  <c r="CO32" i="4"/>
  <c r="CO24" i="4"/>
  <c r="CO16" i="4"/>
  <c r="CO94" i="4"/>
  <c r="CO93" i="4"/>
  <c r="CO92" i="4"/>
  <c r="CO91" i="4"/>
  <c r="CO114" i="4"/>
  <c r="CO113" i="4"/>
  <c r="CO111" i="4"/>
  <c r="CO110" i="4"/>
  <c r="CO109" i="4"/>
  <c r="CO108" i="4"/>
  <c r="CO106" i="4"/>
  <c r="CO105" i="4"/>
  <c r="CO103" i="4"/>
  <c r="CO102" i="4"/>
  <c r="CO101" i="4"/>
  <c r="CO100" i="4"/>
  <c r="CO98" i="4"/>
  <c r="CO97" i="4"/>
  <c r="CO90" i="4"/>
  <c r="CO89" i="4"/>
  <c r="CO88" i="4"/>
  <c r="CO87" i="4"/>
  <c r="CO85" i="4"/>
  <c r="CO84" i="4"/>
  <c r="CO82" i="4"/>
  <c r="CO81" i="4"/>
  <c r="CO80" i="4"/>
  <c r="CO79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O67" i="4"/>
  <c r="CO65" i="4"/>
  <c r="CO63" i="4"/>
  <c r="CO62" i="4"/>
  <c r="CO61" i="4"/>
  <c r="CO60" i="4"/>
  <c r="CO58" i="4"/>
  <c r="CO57" i="4"/>
  <c r="CO55" i="4"/>
  <c r="CO54" i="4"/>
  <c r="CO53" i="4"/>
  <c r="CO52" i="4"/>
  <c r="CO50" i="4"/>
  <c r="CO49" i="4"/>
  <c r="CO47" i="4"/>
  <c r="CO46" i="4"/>
  <c r="CO45" i="4"/>
  <c r="CO44" i="4"/>
  <c r="CO42" i="4"/>
  <c r="CO41" i="4"/>
  <c r="CO39" i="4"/>
  <c r="CO38" i="4"/>
  <c r="CO37" i="4"/>
  <c r="CO36" i="4"/>
  <c r="CO34" i="4"/>
  <c r="CO33" i="4"/>
  <c r="CO31" i="4"/>
  <c r="CO30" i="4"/>
  <c r="CO29" i="4"/>
  <c r="CO28" i="4"/>
  <c r="CO26" i="4"/>
  <c r="CO25" i="4"/>
  <c r="CO23" i="4"/>
  <c r="CO22" i="4"/>
  <c r="CO21" i="4"/>
  <c r="CO20" i="4"/>
  <c r="CO18" i="4"/>
  <c r="CO17" i="4"/>
  <c r="CO15" i="4"/>
  <c r="CO14" i="4"/>
  <c r="CO13" i="4"/>
  <c r="CO12" i="4"/>
  <c r="CG335" i="4"/>
  <c r="CG333" i="4"/>
  <c r="CG331" i="4"/>
  <c r="CG328" i="4"/>
  <c r="CG325" i="4"/>
  <c r="CG323" i="4"/>
  <c r="CG320" i="4"/>
  <c r="CG270" i="4"/>
  <c r="CG269" i="4"/>
  <c r="CG268" i="4"/>
  <c r="CG267" i="4"/>
  <c r="CG266" i="4"/>
  <c r="CG262" i="4"/>
  <c r="CG261" i="4"/>
  <c r="CG260" i="4"/>
  <c r="CG258" i="4"/>
  <c r="CG257" i="4"/>
  <c r="CG256" i="4"/>
  <c r="CG255" i="4"/>
  <c r="CG254" i="4"/>
  <c r="CG250" i="4"/>
  <c r="CG249" i="4"/>
  <c r="CG248" i="4"/>
  <c r="CG246" i="4"/>
  <c r="CG245" i="4"/>
  <c r="CG244" i="4"/>
  <c r="CG243" i="4"/>
  <c r="CG242" i="4"/>
  <c r="CG238" i="4"/>
  <c r="CG237" i="4"/>
  <c r="CG236" i="4"/>
  <c r="CG234" i="4"/>
  <c r="CG233" i="4"/>
  <c r="CG232" i="4"/>
  <c r="CG231" i="4"/>
  <c r="CG230" i="4"/>
  <c r="CG226" i="4"/>
  <c r="CG225" i="4"/>
  <c r="CG224" i="4"/>
  <c r="CG126" i="4"/>
  <c r="CG125" i="4"/>
  <c r="CG124" i="4"/>
  <c r="CG123" i="4"/>
  <c r="CG122" i="4"/>
  <c r="CG118" i="4"/>
  <c r="CG117" i="4"/>
  <c r="CG116" i="4"/>
  <c r="CG114" i="4"/>
  <c r="CG113" i="4"/>
  <c r="CG112" i="4"/>
  <c r="CG111" i="4"/>
  <c r="CG110" i="4"/>
  <c r="CG106" i="4"/>
  <c r="CG105" i="4"/>
  <c r="CG102" i="4"/>
  <c r="CG101" i="4"/>
  <c r="CG100" i="4"/>
  <c r="CG99" i="4"/>
  <c r="CG98" i="4"/>
  <c r="CG97" i="4"/>
  <c r="CG96" i="4"/>
  <c r="CG95" i="4"/>
  <c r="CG88" i="4"/>
  <c r="CG87" i="4"/>
  <c r="CG86" i="4"/>
  <c r="CG57" i="4"/>
  <c r="CG56" i="4"/>
  <c r="CG55" i="4"/>
  <c r="CG54" i="4"/>
  <c r="CG53" i="4"/>
  <c r="CG49" i="4"/>
  <c r="CG47" i="4"/>
  <c r="CG84" i="4"/>
  <c r="CG83" i="4"/>
  <c r="CG82" i="4"/>
  <c r="CG81" i="4"/>
  <c r="CG80" i="4"/>
  <c r="CG76" i="4"/>
  <c r="CG75" i="4"/>
  <c r="CG74" i="4"/>
  <c r="CG222" i="4"/>
  <c r="CG221" i="4"/>
  <c r="CG220" i="4"/>
  <c r="CG219" i="4"/>
  <c r="CG218" i="4"/>
  <c r="CG214" i="4"/>
  <c r="CG213" i="4"/>
  <c r="CG212" i="4"/>
  <c r="CG210" i="4"/>
  <c r="CG209" i="4"/>
  <c r="CG208" i="4"/>
  <c r="CG207" i="4"/>
  <c r="CG206" i="4"/>
  <c r="CG202" i="4"/>
  <c r="CG201" i="4"/>
  <c r="CG200" i="4"/>
  <c r="CG198" i="4"/>
  <c r="CG197" i="4"/>
  <c r="CG196" i="4"/>
  <c r="CG195" i="4"/>
  <c r="CG194" i="4"/>
  <c r="CG190" i="4"/>
  <c r="CG189" i="4"/>
  <c r="CG188" i="4"/>
  <c r="CG186" i="4"/>
  <c r="CG185" i="4"/>
  <c r="CG184" i="4"/>
  <c r="CG183" i="4"/>
  <c r="CG182" i="4"/>
  <c r="CG178" i="4"/>
  <c r="CG177" i="4"/>
  <c r="CG176" i="4"/>
  <c r="CG174" i="4"/>
  <c r="CG173" i="4"/>
  <c r="CG172" i="4"/>
  <c r="CG171" i="4"/>
  <c r="CG170" i="4"/>
  <c r="CG166" i="4"/>
  <c r="CG165" i="4"/>
  <c r="CG164" i="4"/>
  <c r="CG162" i="4"/>
  <c r="CG161" i="4"/>
  <c r="CG160" i="4"/>
  <c r="CG159" i="4"/>
  <c r="CG158" i="4"/>
  <c r="CG154" i="4"/>
  <c r="CG153" i="4"/>
  <c r="CG152" i="4"/>
  <c r="CG150" i="4"/>
  <c r="CG149" i="4"/>
  <c r="CG148" i="4"/>
  <c r="CG147" i="4"/>
  <c r="CG146" i="4"/>
  <c r="CG142" i="4"/>
  <c r="CG141" i="4"/>
  <c r="CG140" i="4"/>
  <c r="CG138" i="4"/>
  <c r="CG137" i="4"/>
  <c r="CG136" i="4"/>
  <c r="CG135" i="4"/>
  <c r="CG134" i="4"/>
  <c r="CG130" i="4"/>
  <c r="CG129" i="4"/>
  <c r="CG128" i="4"/>
  <c r="CG104" i="4"/>
  <c r="CG48" i="4"/>
  <c r="CG42" i="4"/>
  <c r="CG41" i="4"/>
  <c r="CG40" i="4"/>
  <c r="CG39" i="4"/>
  <c r="CG38" i="4"/>
  <c r="CG34" i="4"/>
  <c r="CG33" i="4"/>
  <c r="CG32" i="4"/>
  <c r="CG30" i="4"/>
  <c r="CG29" i="4"/>
  <c r="CG28" i="4"/>
  <c r="CG25" i="4"/>
  <c r="CG24" i="4"/>
  <c r="CG22" i="4"/>
  <c r="CG21" i="4"/>
  <c r="CG20" i="4"/>
  <c r="CG19" i="4"/>
  <c r="CG18" i="4"/>
  <c r="CG14" i="4"/>
  <c r="CG13" i="4"/>
  <c r="CG12" i="4"/>
  <c r="BY861" i="4"/>
  <c r="BY860" i="4"/>
  <c r="BY859" i="4"/>
  <c r="BY858" i="4"/>
  <c r="BY856" i="4"/>
  <c r="BY855" i="4"/>
  <c r="BY854" i="4"/>
  <c r="BY853" i="4"/>
  <c r="BY851" i="4"/>
  <c r="BY850" i="4"/>
  <c r="BY849" i="4"/>
  <c r="BY848" i="4"/>
  <c r="BY846" i="4"/>
  <c r="BY845" i="4"/>
  <c r="BY844" i="4"/>
  <c r="BY842" i="4"/>
  <c r="BY841" i="4"/>
  <c r="BY840" i="4"/>
  <c r="BY839" i="4"/>
  <c r="BY837" i="4"/>
  <c r="BY836" i="4"/>
  <c r="BY835" i="4"/>
  <c r="BY834" i="4"/>
  <c r="BY832" i="4"/>
  <c r="BY831" i="4"/>
  <c r="BY830" i="4"/>
  <c r="BY829" i="4"/>
  <c r="BY828" i="4"/>
  <c r="BY827" i="4"/>
  <c r="BY825" i="4"/>
  <c r="BY824" i="4"/>
  <c r="BY823" i="4"/>
  <c r="BY822" i="4"/>
  <c r="BY821" i="4"/>
  <c r="BY820" i="4"/>
  <c r="BY819" i="4"/>
  <c r="BY818" i="4"/>
  <c r="BY817" i="4"/>
  <c r="BY816" i="4"/>
  <c r="BY815" i="4"/>
  <c r="BY814" i="4"/>
  <c r="BY813" i="4"/>
  <c r="BY812" i="4"/>
  <c r="BY811" i="4"/>
  <c r="BY810" i="4"/>
  <c r="BY809" i="4"/>
  <c r="BY808" i="4"/>
  <c r="BY807" i="4"/>
  <c r="BY806" i="4"/>
  <c r="BY805" i="4"/>
  <c r="BY804" i="4"/>
  <c r="BY803" i="4"/>
  <c r="BY802" i="4"/>
  <c r="BY801" i="4"/>
  <c r="BY800" i="4"/>
  <c r="BY799" i="4"/>
  <c r="BY798" i="4"/>
  <c r="BY797" i="4"/>
  <c r="BY796" i="4"/>
  <c r="BY794" i="4"/>
  <c r="BY793" i="4"/>
  <c r="BY792" i="4"/>
  <c r="BY791" i="4"/>
  <c r="BY790" i="4"/>
  <c r="BY789" i="4"/>
  <c r="BY788" i="4"/>
  <c r="BY787" i="4"/>
  <c r="BY786" i="4"/>
  <c r="BY785" i="4"/>
  <c r="BY784" i="4"/>
  <c r="BY783" i="4"/>
  <c r="BY782" i="4"/>
  <c r="BY781" i="4"/>
  <c r="BY780" i="4"/>
  <c r="BY779" i="4"/>
  <c r="BY778" i="4"/>
  <c r="BY777" i="4"/>
  <c r="BY776" i="4"/>
  <c r="BY775" i="4"/>
  <c r="BY774" i="4"/>
  <c r="BY773" i="4"/>
  <c r="BY772" i="4"/>
  <c r="BY771" i="4"/>
  <c r="BY770" i="4"/>
  <c r="BY769" i="4"/>
  <c r="BY768" i="4"/>
  <c r="BY767" i="4"/>
  <c r="BY766" i="4"/>
  <c r="BY765" i="4"/>
  <c r="BY764" i="4"/>
  <c r="BY763" i="4"/>
  <c r="BY762" i="4"/>
  <c r="BY761" i="4"/>
  <c r="BY760" i="4"/>
  <c r="BY758" i="4"/>
  <c r="BY757" i="4"/>
  <c r="BY756" i="4"/>
  <c r="BY755" i="4"/>
  <c r="BY754" i="4"/>
  <c r="BY753" i="4"/>
  <c r="BY752" i="4"/>
  <c r="BY751" i="4"/>
  <c r="BY750" i="4"/>
  <c r="BY749" i="4"/>
  <c r="BY748" i="4"/>
  <c r="BY747" i="4"/>
  <c r="BY746" i="4"/>
  <c r="BY745" i="4"/>
  <c r="BY744" i="4"/>
  <c r="BY743" i="4"/>
  <c r="BY742" i="4"/>
  <c r="BY741" i="4"/>
  <c r="BY740" i="4"/>
  <c r="BY739" i="4"/>
  <c r="BY738" i="4"/>
  <c r="BY737" i="4"/>
  <c r="BY736" i="4"/>
  <c r="BY735" i="4"/>
  <c r="BY734" i="4"/>
  <c r="BY733" i="4"/>
  <c r="BY732" i="4"/>
  <c r="BY731" i="4"/>
  <c r="BY730" i="4"/>
  <c r="BY729" i="4"/>
  <c r="BY728" i="4"/>
  <c r="BY727" i="4"/>
  <c r="BY726" i="4"/>
  <c r="BY725" i="4"/>
  <c r="BY724" i="4"/>
  <c r="BY722" i="4"/>
  <c r="BY721" i="4"/>
  <c r="BY720" i="4"/>
  <c r="BY719" i="4"/>
  <c r="BY718" i="4"/>
  <c r="BY717" i="4"/>
  <c r="BY716" i="4"/>
  <c r="BY715" i="4"/>
  <c r="BY714" i="4"/>
  <c r="BY713" i="4"/>
  <c r="BY712" i="4"/>
  <c r="BY711" i="4"/>
  <c r="BY710" i="4"/>
  <c r="BY709" i="4"/>
  <c r="BY708" i="4"/>
  <c r="BY635" i="4"/>
  <c r="BY634" i="4"/>
  <c r="BY633" i="4"/>
  <c r="BY632" i="4"/>
  <c r="BY631" i="4"/>
  <c r="BY630" i="4"/>
  <c r="BY629" i="4"/>
  <c r="BY628" i="4"/>
  <c r="BY627" i="4"/>
  <c r="BY626" i="4"/>
  <c r="BY625" i="4"/>
  <c r="BY624" i="4"/>
  <c r="BY623" i="4"/>
  <c r="BY622" i="4"/>
  <c r="BY621" i="4"/>
  <c r="BY620" i="4"/>
  <c r="BY619" i="4"/>
  <c r="BY618" i="4"/>
  <c r="BY617" i="4"/>
  <c r="BY615" i="4"/>
  <c r="BY614" i="4"/>
  <c r="BY613" i="4"/>
  <c r="BY612" i="4"/>
  <c r="BY611" i="4"/>
  <c r="BY610" i="4"/>
  <c r="BY609" i="4"/>
  <c r="BY608" i="4"/>
  <c r="BY607" i="4"/>
  <c r="BY606" i="4"/>
  <c r="BY605" i="4"/>
  <c r="BY604" i="4"/>
  <c r="BY603" i="4"/>
  <c r="BY602" i="4"/>
  <c r="BY601" i="4"/>
  <c r="BY600" i="4"/>
  <c r="BY599" i="4"/>
  <c r="BY598" i="4"/>
  <c r="BY597" i="4"/>
  <c r="BY596" i="4"/>
  <c r="BY594" i="4"/>
  <c r="BY593" i="4"/>
  <c r="BY592" i="4"/>
  <c r="BY591" i="4"/>
  <c r="BY590" i="4"/>
  <c r="BY589" i="4"/>
  <c r="BY588" i="4"/>
  <c r="BY587" i="4"/>
  <c r="BY586" i="4"/>
  <c r="BY585" i="4"/>
  <c r="BY584" i="4"/>
  <c r="BY583" i="4"/>
  <c r="BY582" i="4"/>
  <c r="BY581" i="4"/>
  <c r="BY580" i="4"/>
  <c r="BY579" i="4"/>
  <c r="BY578" i="4"/>
  <c r="BY577" i="4"/>
  <c r="BY576" i="4"/>
  <c r="BY575" i="4"/>
  <c r="BY574" i="4"/>
  <c r="BY573" i="4"/>
  <c r="BY572" i="4"/>
  <c r="BY571" i="4"/>
  <c r="BY570" i="4"/>
  <c r="BY569" i="4"/>
  <c r="BY568" i="4"/>
  <c r="BY567" i="4"/>
  <c r="BY565" i="4"/>
  <c r="BY564" i="4"/>
  <c r="BY563" i="4"/>
  <c r="BY562" i="4"/>
  <c r="BY561" i="4"/>
  <c r="BY560" i="4"/>
  <c r="BY559" i="4"/>
  <c r="BY558" i="4"/>
  <c r="BY557" i="4"/>
  <c r="BY556" i="4"/>
  <c r="BY555" i="4"/>
  <c r="BY554" i="4"/>
  <c r="BY553" i="4"/>
  <c r="BY552" i="4"/>
  <c r="BY551" i="4"/>
  <c r="BY550" i="4"/>
  <c r="BY549" i="4"/>
  <c r="BY548" i="4"/>
  <c r="BY547" i="4"/>
  <c r="BY546" i="4"/>
  <c r="BY545" i="4"/>
  <c r="BY544" i="4"/>
  <c r="BY543" i="4"/>
  <c r="BY542" i="4"/>
  <c r="BY541" i="4"/>
  <c r="BY539" i="4"/>
  <c r="BY538" i="4"/>
  <c r="BY537" i="4"/>
  <c r="BY535" i="4"/>
  <c r="BY534" i="4"/>
  <c r="BY533" i="4"/>
  <c r="BY532" i="4"/>
  <c r="BY531" i="4"/>
  <c r="BY530" i="4"/>
  <c r="BY529" i="4"/>
  <c r="BY528" i="4"/>
  <c r="BY527" i="4"/>
  <c r="BY526" i="4"/>
  <c r="BY525" i="4"/>
  <c r="BY524" i="4"/>
  <c r="BY523" i="4"/>
  <c r="BY522" i="4"/>
  <c r="BY521" i="4"/>
  <c r="BY520" i="4"/>
  <c r="BY519" i="4"/>
  <c r="BY518" i="4"/>
  <c r="BY517" i="4"/>
  <c r="BY516" i="4"/>
  <c r="BY515" i="4"/>
  <c r="BY514" i="4"/>
  <c r="BY513" i="4"/>
  <c r="BY512" i="4"/>
  <c r="BY510" i="4"/>
  <c r="BY509" i="4"/>
  <c r="BY508" i="4"/>
  <c r="BY506" i="4"/>
  <c r="BY505" i="4"/>
  <c r="BY504" i="4"/>
  <c r="BY503" i="4"/>
  <c r="BY502" i="4"/>
  <c r="BY501" i="4"/>
  <c r="BY500" i="4"/>
  <c r="BY499" i="4"/>
  <c r="BY498" i="4"/>
  <c r="BY497" i="4"/>
  <c r="BY496" i="4"/>
  <c r="BY495" i="4"/>
  <c r="BY494" i="4"/>
  <c r="BY493" i="4"/>
  <c r="BY492" i="4"/>
  <c r="BY491" i="4"/>
  <c r="BY490" i="4"/>
  <c r="BY489" i="4"/>
  <c r="BY488" i="4"/>
  <c r="BY487" i="4"/>
  <c r="BY486" i="4"/>
  <c r="BY485" i="4"/>
  <c r="BY484" i="4"/>
  <c r="BY483" i="4"/>
  <c r="BY482" i="4"/>
  <c r="BY480" i="4"/>
  <c r="BY479" i="4"/>
  <c r="BY478" i="4"/>
  <c r="BY476" i="4"/>
  <c r="BY475" i="4"/>
  <c r="BY474" i="4"/>
  <c r="BY473" i="4"/>
  <c r="BY472" i="4"/>
  <c r="BY471" i="4"/>
  <c r="BY469" i="4"/>
  <c r="BY468" i="4"/>
  <c r="BY467" i="4"/>
  <c r="BY466" i="4"/>
  <c r="BY465" i="4"/>
  <c r="BY464" i="4"/>
  <c r="BY462" i="4"/>
  <c r="BY461" i="4"/>
  <c r="BY460" i="4"/>
  <c r="BY459" i="4"/>
  <c r="BY458" i="4"/>
  <c r="BY457" i="4"/>
  <c r="BY456" i="4"/>
  <c r="BY455" i="4"/>
  <c r="BY454" i="4"/>
  <c r="BY453" i="4"/>
  <c r="BY452" i="4"/>
  <c r="BY449" i="4"/>
  <c r="BY448" i="4"/>
  <c r="BY447" i="4"/>
  <c r="BY445" i="4"/>
  <c r="BY444" i="4"/>
  <c r="BY443" i="4"/>
  <c r="BY441" i="4"/>
  <c r="BY440" i="4"/>
  <c r="BY439" i="4"/>
  <c r="BY437" i="4"/>
  <c r="BY436" i="4"/>
  <c r="BY435" i="4"/>
  <c r="BY433" i="4"/>
  <c r="BY432" i="4"/>
  <c r="BY431" i="4"/>
  <c r="BY429" i="4"/>
  <c r="BY428" i="4"/>
  <c r="BY427" i="4"/>
  <c r="BY425" i="4"/>
  <c r="BY424" i="4"/>
  <c r="BY423" i="4"/>
  <c r="BY421" i="4"/>
  <c r="BY420" i="4"/>
  <c r="BY419" i="4"/>
  <c r="BY417" i="4"/>
  <c r="BY416" i="4"/>
  <c r="BY415" i="4"/>
  <c r="BY414" i="4"/>
  <c r="BY412" i="4"/>
  <c r="BY411" i="4"/>
  <c r="BY410" i="4"/>
  <c r="BY409" i="4"/>
  <c r="BY408" i="4"/>
  <c r="BY407" i="4"/>
  <c r="BY406" i="4"/>
  <c r="BY405" i="4"/>
  <c r="BY404" i="4"/>
  <c r="BY403" i="4"/>
  <c r="BY402" i="4"/>
  <c r="BY401" i="4"/>
  <c r="BY399" i="4"/>
  <c r="BY398" i="4"/>
  <c r="BY397" i="4"/>
  <c r="BY395" i="4"/>
  <c r="BY394" i="4"/>
  <c r="BY393" i="4"/>
  <c r="BY391" i="4"/>
  <c r="BY390" i="4"/>
  <c r="BY389" i="4"/>
  <c r="BY387" i="4"/>
  <c r="BY386" i="4"/>
  <c r="BY385" i="4"/>
  <c r="BY384" i="4"/>
  <c r="BY382" i="4"/>
  <c r="BY381" i="4"/>
  <c r="BY380" i="4"/>
  <c r="BY379" i="4"/>
  <c r="BY378" i="4"/>
  <c r="BY377" i="4"/>
  <c r="BY376" i="4"/>
  <c r="BY375" i="4"/>
  <c r="BY374" i="4"/>
  <c r="BY373" i="4"/>
  <c r="BY372" i="4"/>
  <c r="BY371" i="4"/>
  <c r="BY369" i="4"/>
  <c r="BY368" i="4"/>
  <c r="BY367" i="4"/>
  <c r="BY366" i="4"/>
  <c r="BY365" i="4"/>
  <c r="BY364" i="4"/>
  <c r="BY362" i="4"/>
  <c r="BY361" i="4"/>
  <c r="BY360" i="4"/>
  <c r="BY359" i="4"/>
  <c r="BY358" i="4"/>
  <c r="BY357" i="4"/>
  <c r="BY355" i="4"/>
  <c r="BY354" i="4"/>
  <c r="BY353" i="4"/>
  <c r="BY351" i="4"/>
  <c r="BY350" i="4"/>
  <c r="BY349" i="4"/>
  <c r="BY348" i="4"/>
  <c r="BY347" i="4"/>
  <c r="BY346" i="4"/>
  <c r="BY345" i="4"/>
  <c r="BY344" i="4"/>
  <c r="BY343" i="4"/>
  <c r="BY342" i="4"/>
  <c r="BY341" i="4"/>
  <c r="BY340" i="4"/>
  <c r="BY339" i="4"/>
  <c r="BY338" i="4"/>
  <c r="BY337" i="4"/>
  <c r="BY336" i="4"/>
  <c r="BY335" i="4"/>
  <c r="BY334" i="4"/>
  <c r="BY333" i="4"/>
  <c r="BY331" i="4"/>
  <c r="BY330" i="4"/>
  <c r="BY329" i="4"/>
  <c r="BY326" i="4"/>
  <c r="BY325" i="4"/>
  <c r="BY324" i="4"/>
  <c r="BY322" i="4"/>
  <c r="BY321" i="4"/>
  <c r="BY320" i="4"/>
  <c r="BY318" i="4"/>
  <c r="BY317" i="4"/>
  <c r="BY316" i="4"/>
  <c r="BY314" i="4"/>
  <c r="BY313" i="4"/>
  <c r="BY312" i="4"/>
  <c r="BY310" i="4"/>
  <c r="BY309" i="4"/>
  <c r="BY308" i="4"/>
  <c r="BY306" i="4"/>
  <c r="BY305" i="4"/>
  <c r="BY304" i="4"/>
  <c r="BY302" i="4"/>
  <c r="BY301" i="4"/>
  <c r="BY300" i="4"/>
  <c r="BY298" i="4"/>
  <c r="BY297" i="4"/>
  <c r="BY296" i="4"/>
  <c r="BY294" i="4"/>
  <c r="BY293" i="4"/>
  <c r="BY292" i="4"/>
  <c r="BY290" i="4"/>
  <c r="BY289" i="4"/>
  <c r="BY288" i="4"/>
  <c r="BY286" i="4"/>
  <c r="BY285" i="4"/>
  <c r="BY284" i="4"/>
  <c r="BY281" i="4"/>
  <c r="BY280" i="4"/>
  <c r="BY279" i="4"/>
  <c r="BY278" i="4"/>
  <c r="BY276" i="4"/>
  <c r="BY275" i="4"/>
  <c r="BY274" i="4"/>
  <c r="BY273" i="4"/>
  <c r="BY272" i="4"/>
  <c r="BY271" i="4"/>
  <c r="BY269" i="4"/>
  <c r="BY268" i="4"/>
  <c r="BY267" i="4"/>
  <c r="BY266" i="4"/>
  <c r="BY265" i="4"/>
  <c r="BY264" i="4"/>
  <c r="BY263" i="4"/>
  <c r="BY262" i="4"/>
  <c r="BY261" i="4"/>
  <c r="BY260" i="4"/>
  <c r="BY259" i="4"/>
  <c r="BY258" i="4"/>
  <c r="BY257" i="4"/>
  <c r="BY256" i="4"/>
  <c r="BY255" i="4"/>
  <c r="BY254" i="4"/>
  <c r="BY252" i="4"/>
  <c r="BY251" i="4"/>
  <c r="BY250" i="4"/>
  <c r="BY249" i="4"/>
  <c r="BY248" i="4"/>
  <c r="BY247" i="4"/>
  <c r="BY246" i="4"/>
  <c r="BY245" i="4"/>
  <c r="BY244" i="4"/>
  <c r="BY243" i="4"/>
  <c r="BY242" i="4"/>
  <c r="BY241" i="4"/>
  <c r="BY240" i="4"/>
  <c r="BY239" i="4"/>
  <c r="BY238" i="4"/>
  <c r="BY237" i="4"/>
  <c r="BY236" i="4"/>
  <c r="BY235" i="4"/>
  <c r="BY234" i="4"/>
  <c r="BY233" i="4"/>
  <c r="BY232" i="4"/>
  <c r="BY231" i="4"/>
  <c r="BY230" i="4"/>
  <c r="BY229" i="4"/>
  <c r="BY228" i="4"/>
  <c r="BY227" i="4"/>
  <c r="BY226" i="4"/>
  <c r="BY225" i="4"/>
  <c r="BY224" i="4"/>
  <c r="BY223" i="4"/>
  <c r="BY222" i="4"/>
  <c r="BY221" i="4"/>
  <c r="BY220" i="4"/>
  <c r="BY219" i="4"/>
  <c r="BY218" i="4"/>
  <c r="BY217" i="4"/>
  <c r="BY216" i="4"/>
  <c r="BY215" i="4"/>
  <c r="BY214" i="4"/>
  <c r="BY213" i="4"/>
  <c r="BY212" i="4"/>
  <c r="BY211" i="4"/>
  <c r="BY210" i="4"/>
  <c r="BY209" i="4"/>
  <c r="BY208" i="4"/>
  <c r="BY207" i="4"/>
  <c r="BY205" i="4"/>
  <c r="BY204" i="4"/>
  <c r="BY203" i="4"/>
  <c r="BY202" i="4"/>
  <c r="BY201" i="4"/>
  <c r="BY200" i="4"/>
  <c r="BY199" i="4"/>
  <c r="BY198" i="4"/>
  <c r="BY197" i="4"/>
  <c r="BY196" i="4"/>
  <c r="BY195" i="4"/>
  <c r="BY194" i="4"/>
  <c r="BY193" i="4"/>
  <c r="BY191" i="4"/>
  <c r="BY190" i="4"/>
  <c r="BY189" i="4"/>
  <c r="BY188" i="4"/>
  <c r="BY187" i="4"/>
  <c r="BY186" i="4"/>
  <c r="BY185" i="4"/>
  <c r="BY183" i="4"/>
  <c r="BY182" i="4"/>
  <c r="BY181" i="4"/>
  <c r="BY180" i="4"/>
  <c r="BY179" i="4"/>
  <c r="BY178" i="4"/>
  <c r="BY177" i="4"/>
  <c r="BY176" i="4"/>
  <c r="BY175" i="4"/>
  <c r="BY174" i="4"/>
  <c r="BY172" i="4"/>
  <c r="BY171" i="4"/>
  <c r="BY170" i="4"/>
  <c r="BY168" i="4"/>
  <c r="BY167" i="4"/>
  <c r="BY166" i="4"/>
  <c r="BY165" i="4"/>
  <c r="BY164" i="4"/>
  <c r="BY163" i="4"/>
  <c r="BY162" i="4"/>
  <c r="BY161" i="4"/>
  <c r="BY160" i="4"/>
  <c r="BY159" i="4"/>
  <c r="BY158" i="4"/>
  <c r="BY157" i="4"/>
  <c r="BY156" i="4"/>
  <c r="BY155" i="4"/>
  <c r="BY154" i="4"/>
  <c r="BY153" i="4"/>
  <c r="BY152" i="4"/>
  <c r="BY151" i="4"/>
  <c r="BY150" i="4"/>
  <c r="BY149" i="4"/>
  <c r="BY148" i="4"/>
  <c r="BY147" i="4"/>
  <c r="BY146" i="4"/>
  <c r="BY145" i="4"/>
  <c r="BY144" i="4"/>
  <c r="BY143" i="4"/>
  <c r="BY142" i="4"/>
  <c r="BY132" i="4"/>
  <c r="BY131" i="4"/>
  <c r="BY127" i="4"/>
  <c r="BY126" i="4"/>
  <c r="BY122" i="4"/>
  <c r="BY118" i="4"/>
  <c r="BY114" i="4"/>
  <c r="BY110" i="4"/>
  <c r="BY109" i="4"/>
  <c r="BY105" i="4"/>
  <c r="BY101" i="4"/>
  <c r="BY98" i="4"/>
  <c r="BY97" i="4"/>
  <c r="BY96" i="4"/>
  <c r="BY94" i="4"/>
  <c r="BY93" i="4"/>
  <c r="BY92" i="4"/>
  <c r="BY89" i="4"/>
  <c r="BY88" i="4"/>
  <c r="BY87" i="4"/>
  <c r="BY86" i="4"/>
  <c r="BY83" i="4"/>
  <c r="BY82" i="4"/>
  <c r="BY81" i="4"/>
  <c r="BY80" i="4"/>
  <c r="BY77" i="4"/>
  <c r="BY76" i="4"/>
  <c r="BY75" i="4"/>
  <c r="BY74" i="4"/>
  <c r="BY71" i="4"/>
  <c r="BY70" i="4"/>
  <c r="BY69" i="4"/>
  <c r="BY68" i="4"/>
  <c r="BY65" i="4"/>
  <c r="BY62" i="4"/>
  <c r="BY61" i="4"/>
  <c r="BY58" i="4"/>
  <c r="BY57" i="4"/>
  <c r="BY56" i="4"/>
  <c r="BY53" i="4"/>
  <c r="BY52" i="4"/>
  <c r="BY51" i="4"/>
  <c r="BY48" i="4"/>
  <c r="BY47" i="4"/>
  <c r="BY46" i="4"/>
  <c r="BY43" i="4"/>
  <c r="BY41" i="4"/>
  <c r="BY40" i="4"/>
  <c r="BY37" i="4"/>
  <c r="BY36" i="4"/>
  <c r="BY33" i="4"/>
  <c r="BY32" i="4"/>
  <c r="BY31" i="4"/>
  <c r="BY29" i="4"/>
  <c r="BY27" i="4"/>
  <c r="BY26" i="4"/>
  <c r="BY23" i="4"/>
  <c r="BY22" i="4"/>
  <c r="BY19" i="4"/>
  <c r="BY18" i="4"/>
  <c r="BY15" i="4"/>
  <c r="BY14" i="4"/>
  <c r="BU369" i="4"/>
  <c r="BU368" i="4"/>
  <c r="BU367" i="4"/>
  <c r="BU366" i="4"/>
  <c r="BU365" i="4"/>
  <c r="BU364" i="4"/>
  <c r="BU363" i="4"/>
  <c r="BU362" i="4"/>
  <c r="BU361" i="4"/>
  <c r="BU360" i="4"/>
  <c r="BU359" i="4"/>
  <c r="BU352" i="4"/>
  <c r="BU351" i="4"/>
  <c r="BU350" i="4"/>
  <c r="BU349" i="4"/>
  <c r="BU348" i="4"/>
  <c r="BU346" i="4"/>
  <c r="BU345" i="4"/>
  <c r="BU344" i="4"/>
  <c r="BU343" i="4"/>
  <c r="BU342" i="4"/>
  <c r="BU341" i="4"/>
  <c r="BU340" i="4"/>
  <c r="BU338" i="4"/>
  <c r="BU337" i="4"/>
  <c r="BU336" i="4"/>
  <c r="BU335" i="4"/>
  <c r="BU334" i="4"/>
  <c r="BU333" i="4"/>
  <c r="BU332" i="4"/>
  <c r="BU331" i="4"/>
  <c r="BU330" i="4"/>
  <c r="BU329" i="4"/>
  <c r="BU328" i="4"/>
  <c r="BU327" i="4"/>
  <c r="BU326" i="4"/>
  <c r="BU325" i="4"/>
  <c r="BU323" i="4"/>
  <c r="BU322" i="4"/>
  <c r="BU321" i="4"/>
  <c r="BU320" i="4"/>
  <c r="BU319" i="4"/>
  <c r="BU281" i="4"/>
  <c r="BU280" i="4"/>
  <c r="BU279" i="4"/>
  <c r="BU278" i="4"/>
  <c r="BU277" i="4"/>
  <c r="BU276" i="4"/>
  <c r="BU275" i="4"/>
  <c r="BU273" i="4"/>
  <c r="BU272" i="4"/>
  <c r="BU271" i="4"/>
  <c r="BU270" i="4"/>
  <c r="BU269" i="4"/>
  <c r="BU268" i="4"/>
  <c r="BU267" i="4"/>
  <c r="BU266" i="4"/>
  <c r="BU264" i="4"/>
  <c r="BU263" i="4"/>
  <c r="BU262" i="4"/>
  <c r="BU261" i="4"/>
  <c r="BU260" i="4"/>
  <c r="BU259" i="4"/>
  <c r="BU258" i="4"/>
  <c r="BU257" i="4"/>
  <c r="BU256" i="4"/>
  <c r="BU255" i="4"/>
  <c r="BU253" i="4"/>
  <c r="BU252" i="4"/>
  <c r="BU251" i="4"/>
  <c r="BU250" i="4"/>
  <c r="BU249" i="4"/>
  <c r="BU248" i="4"/>
  <c r="BU247" i="4"/>
  <c r="BU246" i="4"/>
  <c r="BU245" i="4"/>
  <c r="BU244" i="4"/>
  <c r="BU242" i="4"/>
  <c r="BU241" i="4"/>
  <c r="BU240" i="4"/>
  <c r="BU239" i="4"/>
  <c r="BU238" i="4"/>
  <c r="BU237" i="4"/>
  <c r="BU236" i="4"/>
  <c r="BU235" i="4"/>
  <c r="BU234" i="4"/>
  <c r="BU232" i="4"/>
  <c r="BU231" i="4"/>
  <c r="BU230" i="4"/>
  <c r="BU229" i="4"/>
  <c r="BU228" i="4"/>
  <c r="BU227" i="4"/>
  <c r="BU226" i="4"/>
  <c r="BU225" i="4"/>
  <c r="BU224" i="4"/>
  <c r="BU222" i="4"/>
  <c r="BU221" i="4"/>
  <c r="BU220" i="4"/>
  <c r="BU219" i="4"/>
  <c r="BU218" i="4"/>
  <c r="BU217" i="4"/>
  <c r="BU216" i="4"/>
  <c r="BU215" i="4"/>
  <c r="BU214" i="4"/>
  <c r="BU213" i="4"/>
  <c r="BU211" i="4"/>
  <c r="BU210" i="4"/>
  <c r="BU209" i="4"/>
  <c r="BU208" i="4"/>
  <c r="BU207" i="4"/>
  <c r="BU206" i="4"/>
  <c r="BU205" i="4"/>
  <c r="BU204" i="4"/>
  <c r="BU203" i="4"/>
  <c r="BU202" i="4"/>
  <c r="BU200" i="4"/>
  <c r="BU199" i="4"/>
  <c r="BU198" i="4"/>
  <c r="BU197" i="4"/>
  <c r="BU195" i="4"/>
  <c r="BU194" i="4"/>
  <c r="BU193" i="4"/>
  <c r="BU192" i="4"/>
  <c r="BU191" i="4"/>
  <c r="BU189" i="4"/>
  <c r="BU188" i="4"/>
  <c r="BU187" i="4"/>
  <c r="BU186" i="4"/>
  <c r="BU185" i="4"/>
  <c r="BU184" i="4"/>
  <c r="BU183" i="4"/>
  <c r="BU182" i="4"/>
  <c r="BU181" i="4"/>
  <c r="BU179" i="4"/>
  <c r="BU178" i="4"/>
  <c r="BU177" i="4"/>
  <c r="BU176" i="4"/>
  <c r="BU175" i="4"/>
  <c r="BU174" i="4"/>
  <c r="BU173" i="4"/>
  <c r="BU172" i="4"/>
  <c r="BU170" i="4"/>
  <c r="BU169" i="4"/>
  <c r="BU168" i="4"/>
  <c r="BU167" i="4"/>
  <c r="BU166" i="4"/>
  <c r="BU165" i="4"/>
  <c r="BU164" i="4"/>
  <c r="BU163" i="4"/>
  <c r="BU162" i="4"/>
  <c r="BU161" i="4"/>
  <c r="BU160" i="4"/>
  <c r="BU159" i="4"/>
  <c r="BU158" i="4"/>
  <c r="BU156" i="4"/>
  <c r="BU155" i="4"/>
  <c r="BU154" i="4"/>
  <c r="BU153" i="4"/>
  <c r="BU152" i="4"/>
  <c r="BU151" i="4"/>
  <c r="BU150" i="4"/>
  <c r="BU149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0" i="4"/>
  <c r="BU129" i="4"/>
  <c r="BU128" i="4"/>
  <c r="BU127" i="4"/>
  <c r="BU126" i="4"/>
  <c r="BU125" i="4"/>
  <c r="BU124" i="4"/>
  <c r="BU123" i="4"/>
  <c r="BU122" i="4"/>
  <c r="BU121" i="4"/>
  <c r="BU120" i="4"/>
  <c r="BU119" i="4"/>
  <c r="BU118" i="4"/>
  <c r="BU116" i="4"/>
  <c r="BU115" i="4"/>
  <c r="BU114" i="4"/>
  <c r="BU113" i="4"/>
  <c r="BU112" i="4"/>
  <c r="BU111" i="4"/>
  <c r="BU110" i="4"/>
  <c r="BU109" i="4"/>
  <c r="BU108" i="4"/>
  <c r="BU107" i="4"/>
  <c r="BU106" i="4"/>
  <c r="BU98" i="4"/>
  <c r="BU97" i="4"/>
  <c r="BU96" i="4"/>
  <c r="BU95" i="4"/>
  <c r="BU94" i="4"/>
  <c r="BU93" i="4"/>
  <c r="BU92" i="4"/>
  <c r="BU91" i="4"/>
  <c r="BU90" i="4"/>
  <c r="BU89" i="4"/>
  <c r="BU88" i="4"/>
  <c r="BU87" i="4"/>
  <c r="BU86" i="4"/>
  <c r="BU85" i="4"/>
  <c r="BU84" i="4"/>
  <c r="BU83" i="4"/>
  <c r="BU82" i="4"/>
  <c r="BU81" i="4"/>
  <c r="BU80" i="4"/>
  <c r="BU79" i="4"/>
  <c r="BU78" i="4"/>
  <c r="BU77" i="4"/>
  <c r="BU76" i="4"/>
  <c r="BU75" i="4"/>
  <c r="BU74" i="4"/>
  <c r="BU73" i="4"/>
  <c r="BU72" i="4"/>
  <c r="BU71" i="4"/>
  <c r="BU68" i="4"/>
  <c r="BU67" i="4"/>
  <c r="BU66" i="4"/>
  <c r="BU65" i="4"/>
  <c r="BU64" i="4"/>
  <c r="BU63" i="4"/>
  <c r="BU62" i="4"/>
  <c r="BU61" i="4"/>
  <c r="BU60" i="4"/>
  <c r="BU59" i="4"/>
  <c r="BU58" i="4"/>
  <c r="BU57" i="4"/>
  <c r="BU56" i="4"/>
  <c r="BU55" i="4"/>
  <c r="BU54" i="4"/>
  <c r="BU53" i="4"/>
  <c r="BU52" i="4"/>
  <c r="BU51" i="4"/>
  <c r="BU50" i="4"/>
  <c r="BU49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34" i="4"/>
  <c r="BU33" i="4"/>
  <c r="BU32" i="4"/>
  <c r="BU31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M307" i="4"/>
  <c r="BM305" i="4"/>
  <c r="BM304" i="4"/>
  <c r="BM303" i="4"/>
  <c r="BM302" i="4"/>
  <c r="BM301" i="4"/>
  <c r="BM300" i="4"/>
  <c r="BM299" i="4"/>
  <c r="BM298" i="4"/>
  <c r="BM297" i="4"/>
  <c r="BM296" i="4"/>
  <c r="BM268" i="4"/>
  <c r="BM266" i="4"/>
  <c r="BM264" i="4"/>
  <c r="BM263" i="4"/>
  <c r="BM261" i="4"/>
  <c r="BM260" i="4"/>
  <c r="BM259" i="4"/>
  <c r="BM257" i="4"/>
  <c r="BM255" i="4"/>
  <c r="BM254" i="4"/>
  <c r="BM252" i="4"/>
  <c r="BM251" i="4"/>
  <c r="BM250" i="4"/>
  <c r="BM248" i="4"/>
  <c r="BM246" i="4"/>
  <c r="BM245" i="4"/>
  <c r="BM243" i="4"/>
  <c r="BM242" i="4"/>
  <c r="BM159" i="4"/>
  <c r="BM158" i="4"/>
  <c r="BM157" i="4"/>
  <c r="BM155" i="4"/>
  <c r="BM154" i="4"/>
  <c r="BM153" i="4"/>
  <c r="BM152" i="4"/>
  <c r="BM150" i="4"/>
  <c r="BM147" i="4"/>
  <c r="BM146" i="4"/>
  <c r="BM145" i="4"/>
  <c r="BM144" i="4"/>
  <c r="BM143" i="4"/>
  <c r="BM142" i="4"/>
  <c r="BM141" i="4"/>
  <c r="BM140" i="4"/>
  <c r="BM139" i="4"/>
  <c r="BM125" i="4"/>
  <c r="BM124" i="4"/>
  <c r="BM122" i="4"/>
  <c r="BM121" i="4"/>
  <c r="BM120" i="4"/>
  <c r="BM119" i="4"/>
  <c r="BM118" i="4"/>
  <c r="BM116" i="4"/>
  <c r="BM115" i="4"/>
  <c r="BM114" i="4"/>
  <c r="BM113" i="4"/>
  <c r="BM111" i="4"/>
  <c r="BM110" i="4"/>
  <c r="BM109" i="4"/>
  <c r="BM108" i="4"/>
  <c r="BM107" i="4"/>
  <c r="BM105" i="4"/>
  <c r="BM104" i="4"/>
  <c r="BM103" i="4"/>
  <c r="BM102" i="4"/>
  <c r="BM101" i="4"/>
  <c r="BM99" i="4"/>
  <c r="BM98" i="4"/>
  <c r="BM97" i="4"/>
  <c r="BM96" i="4"/>
  <c r="BM95" i="4"/>
  <c r="BM93" i="4"/>
  <c r="BM92" i="4"/>
  <c r="BM91" i="4"/>
  <c r="BM90" i="4"/>
  <c r="BM89" i="4"/>
  <c r="BM87" i="4"/>
  <c r="BM86" i="4"/>
  <c r="BM85" i="4"/>
  <c r="BM84" i="4"/>
  <c r="BM83" i="4"/>
  <c r="BM81" i="4"/>
  <c r="BM80" i="4"/>
  <c r="BM79" i="4"/>
  <c r="BM78" i="4"/>
  <c r="BM77" i="4"/>
  <c r="BM75" i="4"/>
  <c r="BM74" i="4"/>
  <c r="BM73" i="4"/>
  <c r="BM72" i="4"/>
  <c r="BM71" i="4"/>
  <c r="BM68" i="4"/>
  <c r="BM67" i="4"/>
  <c r="BM66" i="4"/>
  <c r="BM64" i="4"/>
  <c r="BM63" i="4"/>
  <c r="BM62" i="4"/>
  <c r="BM61" i="4"/>
  <c r="BM60" i="4"/>
  <c r="BM58" i="4"/>
  <c r="BM57" i="4"/>
  <c r="BM56" i="4"/>
  <c r="BM55" i="4"/>
  <c r="BM54" i="4"/>
  <c r="BM52" i="4"/>
  <c r="BM51" i="4"/>
  <c r="BM50" i="4"/>
  <c r="BM49" i="4"/>
  <c r="BM48" i="4"/>
  <c r="BM46" i="4"/>
  <c r="BM45" i="4"/>
  <c r="BM44" i="4"/>
  <c r="BM43" i="4"/>
  <c r="BM42" i="4"/>
  <c r="BM40" i="4"/>
  <c r="BM39" i="4"/>
  <c r="BM38" i="4"/>
  <c r="BM37" i="4"/>
  <c r="BM36" i="4"/>
  <c r="BM34" i="4"/>
  <c r="BM33" i="4"/>
  <c r="BM26" i="4"/>
  <c r="BM24" i="4"/>
  <c r="BM23" i="4"/>
  <c r="BM22" i="4"/>
  <c r="BM20" i="4"/>
  <c r="BM19" i="4"/>
  <c r="BM16" i="4"/>
  <c r="BM15" i="4"/>
  <c r="BM12" i="4"/>
  <c r="BE54" i="4"/>
  <c r="BI67" i="4"/>
  <c r="BE52" i="4"/>
  <c r="BE51" i="4"/>
  <c r="BI65" i="4"/>
  <c r="BI64" i="4"/>
  <c r="BA868" i="4"/>
  <c r="BA867" i="4"/>
  <c r="BA866" i="4"/>
  <c r="BE49" i="4"/>
  <c r="BE46" i="4"/>
  <c r="BE45" i="4"/>
  <c r="BA860" i="4"/>
  <c r="BA859" i="4"/>
  <c r="BA858" i="4"/>
  <c r="BI62" i="4"/>
  <c r="BI61" i="4"/>
  <c r="BI60" i="4"/>
  <c r="BI59" i="4"/>
  <c r="BE40" i="4"/>
  <c r="BE3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E36" i="4"/>
  <c r="BE35" i="4"/>
  <c r="BE34" i="4"/>
  <c r="BE33" i="4"/>
  <c r="BA766" i="4"/>
  <c r="BA765" i="4"/>
  <c r="BA764" i="4"/>
  <c r="BA763" i="4"/>
  <c r="BA762" i="4"/>
  <c r="BA761" i="4"/>
  <c r="BA760" i="4"/>
  <c r="BA759" i="4"/>
  <c r="BA758" i="4"/>
  <c r="BA757" i="4"/>
  <c r="BA756" i="4"/>
  <c r="BE28" i="4"/>
  <c r="BI39" i="4"/>
  <c r="BA754" i="4"/>
  <c r="BA753" i="4"/>
  <c r="BE26" i="4"/>
  <c r="BA751" i="4"/>
  <c r="BA750" i="4"/>
  <c r="BA749" i="4"/>
  <c r="BA748" i="4"/>
  <c r="BA747" i="4"/>
  <c r="BA745" i="4"/>
  <c r="BA744" i="4"/>
  <c r="BA743" i="4"/>
  <c r="BA742" i="4"/>
  <c r="BA741" i="4"/>
  <c r="BA740" i="4"/>
  <c r="BA739" i="4"/>
  <c r="BA737" i="4"/>
  <c r="BA736" i="4"/>
  <c r="BA735" i="4"/>
  <c r="BA734" i="4"/>
  <c r="BA733" i="4"/>
  <c r="BA732" i="4"/>
  <c r="BA731" i="4"/>
  <c r="BA729" i="4"/>
  <c r="BA728" i="4"/>
  <c r="BA727" i="4"/>
  <c r="BA632" i="4"/>
  <c r="BA631" i="4"/>
  <c r="BA630" i="4"/>
  <c r="BA629" i="4"/>
  <c r="BA628" i="4"/>
  <c r="BA627" i="4"/>
  <c r="BA626" i="4"/>
  <c r="BA625" i="4"/>
  <c r="BA624" i="4"/>
  <c r="BA623" i="4"/>
  <c r="BA622" i="4"/>
  <c r="BA621" i="4"/>
  <c r="BA620" i="4"/>
  <c r="BA619" i="4"/>
  <c r="BA618" i="4"/>
  <c r="BA617" i="4"/>
  <c r="BA616" i="4"/>
  <c r="BA615" i="4"/>
  <c r="BA614" i="4"/>
  <c r="BA613" i="4"/>
  <c r="BA612" i="4"/>
  <c r="BA610" i="4"/>
  <c r="BA609" i="4"/>
  <c r="BA608" i="4"/>
  <c r="BA607" i="4"/>
  <c r="BA606" i="4"/>
  <c r="BA605" i="4"/>
  <c r="BA604" i="4"/>
  <c r="BA603" i="4"/>
  <c r="BA602" i="4"/>
  <c r="BA601" i="4"/>
  <c r="BA600" i="4"/>
  <c r="BA599" i="4"/>
  <c r="BA598" i="4"/>
  <c r="BA597" i="4"/>
  <c r="BA596" i="4"/>
  <c r="BA595" i="4"/>
  <c r="BA594" i="4"/>
  <c r="BA593" i="4"/>
  <c r="BA592" i="4"/>
  <c r="BA591" i="4"/>
  <c r="BA590" i="4"/>
  <c r="BA589" i="4"/>
  <c r="BA588" i="4"/>
  <c r="BA587" i="4"/>
  <c r="BA585" i="4"/>
  <c r="BA584" i="4"/>
  <c r="BA583" i="4"/>
  <c r="BA582" i="4"/>
  <c r="BA581" i="4"/>
  <c r="BA580" i="4"/>
  <c r="BA579" i="4"/>
  <c r="BA578" i="4"/>
  <c r="BA577" i="4"/>
  <c r="BA576" i="4"/>
  <c r="BA575" i="4"/>
  <c r="BA574" i="4"/>
  <c r="BA573" i="4"/>
  <c r="BA572" i="4"/>
  <c r="BA571" i="4"/>
  <c r="BA570" i="4"/>
  <c r="BA569" i="4"/>
  <c r="BA568" i="4"/>
  <c r="BA567" i="4"/>
  <c r="BA566" i="4"/>
  <c r="BA565" i="4"/>
  <c r="BA564" i="4"/>
  <c r="BA563" i="4"/>
  <c r="BA562" i="4"/>
  <c r="BA561" i="4"/>
  <c r="BA560" i="4"/>
  <c r="BA559" i="4"/>
  <c r="BA558" i="4"/>
  <c r="BA557" i="4"/>
  <c r="BA556" i="4"/>
  <c r="BA554" i="4"/>
  <c r="BA553" i="4"/>
  <c r="BA552" i="4"/>
  <c r="BA551" i="4"/>
  <c r="BA550" i="4"/>
  <c r="BA549" i="4"/>
  <c r="BA548" i="4"/>
  <c r="BA547" i="4"/>
  <c r="BA546" i="4"/>
  <c r="BA545" i="4"/>
  <c r="BA544" i="4"/>
  <c r="BA543" i="4"/>
  <c r="BA542" i="4"/>
  <c r="BA541" i="4"/>
  <c r="BA540" i="4"/>
  <c r="BA539" i="4"/>
  <c r="BA538" i="4"/>
  <c r="BA537" i="4"/>
  <c r="BA536" i="4"/>
  <c r="BA535" i="4"/>
  <c r="BA534" i="4"/>
  <c r="BA533" i="4"/>
  <c r="BA532" i="4"/>
  <c r="BA531" i="4"/>
  <c r="BA530" i="4"/>
  <c r="BA529" i="4"/>
  <c r="BA528" i="4"/>
  <c r="BA527" i="4"/>
  <c r="BA526" i="4"/>
  <c r="BA525" i="4"/>
  <c r="BA523" i="4"/>
  <c r="BA522" i="4"/>
  <c r="BA521" i="4"/>
  <c r="BA520" i="4"/>
  <c r="BA519" i="4"/>
  <c r="BA518" i="4"/>
  <c r="BA517" i="4"/>
  <c r="BA516" i="4"/>
  <c r="BA515" i="4"/>
  <c r="BA514" i="4"/>
  <c r="BA513" i="4"/>
  <c r="BA512" i="4"/>
  <c r="BA511" i="4"/>
  <c r="BA510" i="4"/>
  <c r="BA509" i="4"/>
  <c r="BA508" i="4"/>
  <c r="BA507" i="4"/>
  <c r="BA506" i="4"/>
  <c r="BA505" i="4"/>
  <c r="BA504" i="4"/>
  <c r="BA503" i="4"/>
  <c r="BA502" i="4"/>
  <c r="BA501" i="4"/>
  <c r="BA500" i="4"/>
  <c r="BA499" i="4"/>
  <c r="BA498" i="4"/>
  <c r="BA497" i="4"/>
  <c r="BA495" i="4"/>
  <c r="BA494" i="4"/>
  <c r="BA493" i="4"/>
  <c r="BA492" i="4"/>
  <c r="BA491" i="4"/>
  <c r="BA490" i="4"/>
  <c r="BA489" i="4"/>
  <c r="BA488" i="4"/>
  <c r="BA487" i="4"/>
  <c r="BA486" i="4"/>
  <c r="BA485" i="4"/>
  <c r="BA484" i="4"/>
  <c r="BA483" i="4"/>
  <c r="BA482" i="4"/>
  <c r="BA481" i="4"/>
  <c r="BA480" i="4"/>
  <c r="BA479" i="4"/>
  <c r="BA478" i="4"/>
  <c r="BA477" i="4"/>
  <c r="BA476" i="4"/>
  <c r="BA475" i="4"/>
  <c r="BA474" i="4"/>
  <c r="BA473" i="4"/>
  <c r="BA472" i="4"/>
  <c r="BA471" i="4"/>
  <c r="BA470" i="4"/>
  <c r="BA469" i="4"/>
  <c r="BA467" i="4"/>
  <c r="BA466" i="4"/>
  <c r="BA465" i="4"/>
  <c r="BA464" i="4"/>
  <c r="BA463" i="4"/>
  <c r="BA462" i="4"/>
  <c r="BA461" i="4"/>
  <c r="BA460" i="4"/>
  <c r="BA459" i="4"/>
  <c r="BA458" i="4"/>
  <c r="BA457" i="4"/>
  <c r="BA456" i="4"/>
  <c r="BA455" i="4"/>
  <c r="BA454" i="4"/>
  <c r="BA453" i="4"/>
  <c r="BA452" i="4"/>
  <c r="BA451" i="4"/>
  <c r="BA450" i="4"/>
  <c r="BA449" i="4"/>
  <c r="BA448" i="4"/>
  <c r="BA447" i="4"/>
  <c r="BA446" i="4"/>
  <c r="BA445" i="4"/>
  <c r="BA444" i="4"/>
  <c r="BA443" i="4"/>
  <c r="BA442" i="4"/>
  <c r="BA441" i="4"/>
  <c r="BA440" i="4"/>
  <c r="BA439" i="4"/>
  <c r="BA438" i="4"/>
  <c r="BA436" i="4"/>
  <c r="BA435" i="4"/>
  <c r="BA434" i="4"/>
  <c r="BA433" i="4"/>
  <c r="BA432" i="4"/>
  <c r="BA431" i="4"/>
  <c r="BA430" i="4"/>
  <c r="BA429" i="4"/>
  <c r="BA428" i="4"/>
  <c r="BA427" i="4"/>
  <c r="BA426" i="4"/>
  <c r="BA425" i="4"/>
  <c r="BA424" i="4"/>
  <c r="BA423" i="4"/>
  <c r="BA422" i="4"/>
  <c r="BA421" i="4"/>
  <c r="BA420" i="4"/>
  <c r="BA419" i="4"/>
  <c r="BA418" i="4"/>
  <c r="BA417" i="4"/>
  <c r="BA416" i="4"/>
  <c r="BA415" i="4"/>
  <c r="BA414" i="4"/>
  <c r="BA413" i="4"/>
  <c r="BA412" i="4"/>
  <c r="BA411" i="4"/>
  <c r="BA410" i="4"/>
  <c r="BA409" i="4"/>
  <c r="BA408" i="4"/>
  <c r="BA407" i="4"/>
  <c r="BA405" i="4"/>
  <c r="BA404" i="4"/>
  <c r="BA403" i="4"/>
  <c r="BA402" i="4"/>
  <c r="BA401" i="4"/>
  <c r="BA400" i="4"/>
  <c r="BA399" i="4"/>
  <c r="BA398" i="4"/>
  <c r="BA397" i="4"/>
  <c r="BA396" i="4"/>
  <c r="BA395" i="4"/>
  <c r="BA394" i="4"/>
  <c r="BA390" i="4"/>
  <c r="BA389" i="4"/>
  <c r="BA388" i="4"/>
  <c r="BA387" i="4"/>
  <c r="BA386" i="4"/>
  <c r="BA385" i="4"/>
  <c r="BA384" i="4"/>
  <c r="BA383" i="4"/>
  <c r="BA382" i="4"/>
  <c r="BA381" i="4"/>
  <c r="BA380" i="4"/>
  <c r="BA379" i="4"/>
  <c r="BA378" i="4"/>
  <c r="BA377" i="4"/>
  <c r="BA376" i="4"/>
  <c r="BA374" i="4"/>
  <c r="BA373" i="4"/>
  <c r="BA372" i="4"/>
  <c r="BA371" i="4"/>
  <c r="BA370" i="4"/>
  <c r="BA369" i="4"/>
  <c r="BA368" i="4"/>
  <c r="BA367" i="4"/>
  <c r="BA366" i="4"/>
  <c r="BA365" i="4"/>
  <c r="BA364" i="4"/>
  <c r="BA363" i="4"/>
  <c r="BA362" i="4"/>
  <c r="BA361" i="4"/>
  <c r="BA360" i="4"/>
  <c r="BA359" i="4"/>
  <c r="BA358" i="4"/>
  <c r="BA357" i="4"/>
  <c r="BA356" i="4"/>
  <c r="BA355" i="4"/>
  <c r="BA354" i="4"/>
  <c r="BA353" i="4"/>
  <c r="BA352" i="4"/>
  <c r="BA351" i="4"/>
  <c r="BA350" i="4"/>
  <c r="BA349" i="4"/>
  <c r="BA348" i="4"/>
  <c r="BA346" i="4"/>
  <c r="BA345" i="4"/>
  <c r="BA344" i="4"/>
  <c r="BA343" i="4"/>
  <c r="BA342" i="4"/>
  <c r="BA341" i="4"/>
  <c r="BA340" i="4"/>
  <c r="BA339" i="4"/>
  <c r="BA338" i="4"/>
  <c r="BA337" i="4"/>
  <c r="BA336" i="4"/>
  <c r="BA335" i="4"/>
  <c r="BA334" i="4"/>
  <c r="BA333" i="4"/>
  <c r="BA332" i="4"/>
  <c r="BA331" i="4"/>
  <c r="BA330" i="4"/>
  <c r="BA329" i="4"/>
  <c r="BA328" i="4"/>
  <c r="BA327" i="4"/>
  <c r="BA326" i="4"/>
  <c r="BA325" i="4"/>
  <c r="BA324" i="4"/>
  <c r="BA323" i="4"/>
  <c r="BA321" i="4"/>
  <c r="BA320" i="4"/>
  <c r="BA319" i="4"/>
  <c r="BA318" i="4"/>
  <c r="BA317" i="4"/>
  <c r="BA316" i="4"/>
  <c r="BA315" i="4"/>
  <c r="BA314" i="4"/>
  <c r="BA313" i="4"/>
  <c r="BA312" i="4"/>
  <c r="BA311" i="4"/>
  <c r="BA310" i="4"/>
  <c r="BA309" i="4"/>
  <c r="BA308" i="4"/>
  <c r="BA307" i="4"/>
  <c r="BA306" i="4"/>
  <c r="BA305" i="4"/>
  <c r="BA304" i="4"/>
  <c r="BA303" i="4"/>
  <c r="BA302" i="4"/>
  <c r="BA301" i="4"/>
  <c r="BA300" i="4"/>
  <c r="BA299" i="4"/>
  <c r="BA298" i="4"/>
  <c r="BA297" i="4"/>
  <c r="BA296" i="4"/>
  <c r="BA295" i="4"/>
  <c r="BA294" i="4"/>
  <c r="BA293" i="4"/>
  <c r="BA292" i="4"/>
  <c r="BA291" i="4"/>
  <c r="BA290" i="4"/>
  <c r="BA289" i="4"/>
  <c r="BA288" i="4"/>
  <c r="BA287" i="4"/>
  <c r="BA286" i="4"/>
  <c r="BA285" i="4"/>
  <c r="BA284" i="4"/>
  <c r="BA283" i="4"/>
  <c r="BI37" i="4"/>
  <c r="BI36" i="4"/>
  <c r="BI35" i="4"/>
  <c r="BI34" i="4"/>
  <c r="BI33" i="4"/>
  <c r="BE24" i="4"/>
  <c r="BE23" i="4"/>
  <c r="BI31" i="4"/>
  <c r="BI30" i="4"/>
  <c r="BI29" i="4"/>
  <c r="BI28" i="4"/>
  <c r="BI27" i="4"/>
  <c r="BI26" i="4"/>
  <c r="BI25" i="4"/>
  <c r="BI24" i="4"/>
  <c r="BI23" i="4"/>
  <c r="BI22" i="4"/>
  <c r="BI21" i="4"/>
  <c r="BE21" i="4"/>
  <c r="BE20" i="4"/>
  <c r="BE19" i="4"/>
  <c r="BE18" i="4"/>
  <c r="BA281" i="4"/>
  <c r="BA280" i="4"/>
  <c r="BA279" i="4"/>
  <c r="BA278" i="4"/>
  <c r="BA277" i="4"/>
  <c r="BA276" i="4"/>
  <c r="BA275" i="4"/>
  <c r="BA274" i="4"/>
  <c r="BA273" i="4"/>
  <c r="BA272" i="4"/>
  <c r="BA271" i="4"/>
  <c r="BA270" i="4"/>
  <c r="BA269" i="4"/>
  <c r="BA268" i="4"/>
  <c r="BA267" i="4"/>
  <c r="BA266" i="4"/>
  <c r="BA265" i="4"/>
  <c r="BA264" i="4"/>
  <c r="BA263" i="4"/>
  <c r="BA262" i="4"/>
  <c r="BA261" i="4"/>
  <c r="BA260" i="4"/>
  <c r="BA259" i="4"/>
  <c r="BA258" i="4"/>
  <c r="BA256" i="4"/>
  <c r="BA255" i="4"/>
  <c r="BA254" i="4"/>
  <c r="BA253" i="4"/>
  <c r="BA252" i="4"/>
  <c r="BA251" i="4"/>
  <c r="BA250" i="4"/>
  <c r="BA249" i="4"/>
  <c r="BA248" i="4"/>
  <c r="BA247" i="4"/>
  <c r="BA246" i="4"/>
  <c r="BA245" i="4"/>
  <c r="BA244" i="4"/>
  <c r="BA243" i="4"/>
  <c r="BA242" i="4"/>
  <c r="BA241" i="4"/>
  <c r="BA240" i="4"/>
  <c r="BA239" i="4"/>
  <c r="BA238" i="4"/>
  <c r="BA237" i="4"/>
  <c r="BA236" i="4"/>
  <c r="BA235" i="4"/>
  <c r="BA234" i="4"/>
  <c r="BA233" i="4"/>
  <c r="BA232" i="4"/>
  <c r="BA231" i="4"/>
  <c r="BA230" i="4"/>
  <c r="BA229" i="4"/>
  <c r="BA228" i="4"/>
  <c r="BA227" i="4"/>
  <c r="BA226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7" i="4"/>
  <c r="BA206" i="4"/>
  <c r="BA205" i="4"/>
  <c r="BA204" i="4"/>
  <c r="BA203" i="4"/>
  <c r="BA202" i="4"/>
  <c r="BA201" i="4"/>
  <c r="BA200" i="4"/>
  <c r="BA199" i="4"/>
  <c r="BA198" i="4"/>
  <c r="BA197" i="4"/>
  <c r="BA196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75" i="4"/>
  <c r="BA174" i="4"/>
  <c r="BA173" i="4"/>
  <c r="BA172" i="4"/>
  <c r="BA171" i="4"/>
  <c r="BA170" i="4"/>
  <c r="BA169" i="4"/>
  <c r="BA167" i="4"/>
  <c r="BA166" i="4"/>
  <c r="BA165" i="4"/>
  <c r="BA164" i="4"/>
  <c r="BA163" i="4"/>
  <c r="BA162" i="4"/>
  <c r="BA161" i="4"/>
  <c r="BA160" i="4"/>
  <c r="BA159" i="4"/>
  <c r="BA158" i="4"/>
  <c r="BA157" i="4"/>
  <c r="BA156" i="4"/>
  <c r="BA155" i="4"/>
  <c r="BA154" i="4"/>
  <c r="BA153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I19" i="4"/>
  <c r="BI18" i="4"/>
  <c r="BI17" i="4"/>
  <c r="BI16" i="4"/>
  <c r="BI15" i="4"/>
  <c r="BI14" i="4"/>
  <c r="BI13" i="4"/>
  <c r="BI12" i="4"/>
  <c r="BA133" i="4"/>
  <c r="BA132" i="4"/>
  <c r="BA131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5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6" i="4"/>
  <c r="BA85" i="4"/>
  <c r="BA84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7" i="4"/>
  <c r="BA56" i="4"/>
  <c r="BA55" i="4"/>
  <c r="BA54" i="4"/>
  <c r="BA53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17" i="4"/>
  <c r="BA16" i="4"/>
  <c r="BA15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4" i="4"/>
  <c r="BA13" i="4"/>
  <c r="BA12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BM227" i="4"/>
  <c r="BM236" i="4"/>
  <c r="BM311" i="4"/>
  <c r="BM320" i="4"/>
  <c r="BM329" i="4"/>
  <c r="BM338" i="4"/>
  <c r="BM347" i="4"/>
  <c r="BM356" i="4"/>
  <c r="BM365" i="4"/>
  <c r="BM164" i="4"/>
  <c r="BM173" i="4"/>
  <c r="BM183" i="4"/>
  <c r="BM192" i="4"/>
  <c r="BM210" i="4"/>
  <c r="BM219" i="4"/>
  <c r="BQ34" i="4"/>
  <c r="BQ33" i="4"/>
  <c r="BQ32" i="4"/>
  <c r="BQ31" i="4"/>
  <c r="BM354" i="4"/>
  <c r="BM355" i="4"/>
  <c r="BM358" i="4"/>
  <c r="BM360" i="4"/>
  <c r="BM362" i="4"/>
  <c r="BM363" i="4"/>
  <c r="BM364" i="4"/>
  <c r="BM367" i="4"/>
  <c r="BM369" i="4"/>
  <c r="BM371" i="4"/>
  <c r="DD3" i="4"/>
  <c r="BM353" i="4"/>
  <c r="BM351" i="4"/>
  <c r="BM349" i="4"/>
  <c r="BM346" i="4"/>
  <c r="BM345" i="4"/>
  <c r="BQ30" i="4"/>
  <c r="BQ67" i="4"/>
  <c r="BQ66" i="4"/>
  <c r="BQ65" i="4"/>
  <c r="BM174" i="4"/>
  <c r="BM176" i="4"/>
  <c r="BM178" i="4"/>
  <c r="BM180" i="4"/>
  <c r="BM181" i="4"/>
  <c r="BM184" i="4"/>
  <c r="BM186" i="4"/>
  <c r="BM188" i="4"/>
  <c r="BM189" i="4"/>
  <c r="BM190" i="4"/>
  <c r="BM193" i="4"/>
  <c r="BM195" i="4"/>
  <c r="BM197" i="4"/>
  <c r="BM207" i="4"/>
  <c r="BM208" i="4"/>
  <c r="BM211" i="4"/>
  <c r="BM213" i="4"/>
  <c r="BM215" i="4"/>
  <c r="BM216" i="4"/>
  <c r="BM217" i="4"/>
  <c r="BM221" i="4"/>
  <c r="BM223" i="4"/>
  <c r="BM224" i="4"/>
  <c r="BM225" i="4"/>
  <c r="BM228" i="4"/>
  <c r="BM230" i="4"/>
  <c r="BM232" i="4"/>
  <c r="BM233" i="4"/>
  <c r="BM234" i="4"/>
  <c r="BM237" i="4"/>
  <c r="BM239" i="4"/>
  <c r="BM241" i="4"/>
  <c r="BM309" i="4"/>
  <c r="BM310" i="4"/>
  <c r="BM313" i="4"/>
  <c r="BM315" i="4"/>
  <c r="BM317" i="4"/>
  <c r="BM318" i="4"/>
  <c r="BM319" i="4"/>
  <c r="BM322" i="4"/>
  <c r="BM324" i="4"/>
  <c r="BM326" i="4"/>
  <c r="BM327" i="4"/>
  <c r="BM328" i="4"/>
  <c r="BM331" i="4"/>
  <c r="BM333" i="4"/>
  <c r="BM335" i="4"/>
  <c r="BM336" i="4"/>
  <c r="BM337" i="4"/>
  <c r="BM340" i="4"/>
  <c r="BM342" i="4"/>
  <c r="BM344" i="4"/>
  <c r="BM165" i="4"/>
  <c r="BM167" i="4"/>
  <c r="AW325" i="4"/>
  <c r="CS48" i="4"/>
  <c r="CS28" i="4"/>
  <c r="CS18" i="4"/>
  <c r="BY895" i="4"/>
  <c r="BY893" i="4"/>
  <c r="BY892" i="4"/>
  <c r="BY891" i="4"/>
  <c r="BY889" i="4"/>
  <c r="BA839" i="4"/>
  <c r="BA824" i="4"/>
  <c r="BA802" i="4"/>
  <c r="BA784" i="4"/>
  <c r="BA783" i="4"/>
  <c r="AW314" i="4"/>
  <c r="AW294" i="4"/>
  <c r="AW284" i="4"/>
  <c r="CW25" i="4"/>
  <c r="CW24" i="4"/>
  <c r="CW17" i="4"/>
  <c r="CW18" i="4"/>
  <c r="DG11" i="1"/>
  <c r="R11" i="5" s="1"/>
  <c r="Y74" i="1"/>
  <c r="AI74" i="1"/>
  <c r="AN74" i="1"/>
  <c r="AS74" i="1"/>
  <c r="AX74" i="1"/>
  <c r="BC74" i="1"/>
  <c r="Y75" i="1"/>
  <c r="AI75" i="1"/>
  <c r="AN75" i="1"/>
  <c r="AS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BA772" i="4"/>
  <c r="BA774" i="4"/>
  <c r="BA779" i="4"/>
  <c r="BA780" i="4"/>
  <c r="BA781" i="4"/>
  <c r="BA782" i="4"/>
  <c r="BA785" i="4"/>
  <c r="BA786" i="4"/>
  <c r="BA787" i="4"/>
  <c r="BA788" i="4"/>
  <c r="BA789" i="4"/>
  <c r="BA790" i="4"/>
  <c r="BA791" i="4"/>
  <c r="BA792" i="4"/>
  <c r="BA793" i="4"/>
  <c r="BA794" i="4"/>
  <c r="BA795" i="4"/>
  <c r="BA796" i="4"/>
  <c r="BA797" i="4"/>
  <c r="BA798" i="4"/>
  <c r="BA800" i="4"/>
  <c r="BA801" i="4"/>
  <c r="BA803" i="4"/>
  <c r="BA804" i="4"/>
  <c r="BA805" i="4"/>
  <c r="BA806" i="4"/>
  <c r="BA807" i="4"/>
  <c r="BA808" i="4"/>
  <c r="BA809" i="4"/>
  <c r="BA822" i="4"/>
  <c r="BA823" i="4"/>
  <c r="BA825" i="4"/>
  <c r="BA826" i="4"/>
  <c r="BA827" i="4"/>
  <c r="BA828" i="4"/>
  <c r="BA829" i="4"/>
  <c r="BA830" i="4"/>
  <c r="BA831" i="4"/>
  <c r="BA833" i="4"/>
  <c r="BA835" i="4"/>
  <c r="BA837" i="4"/>
  <c r="BA838" i="4"/>
  <c r="BA840" i="4"/>
  <c r="BA841" i="4"/>
  <c r="BA842" i="4"/>
  <c r="BA843" i="4"/>
  <c r="BA844" i="4"/>
  <c r="BA845" i="4"/>
  <c r="BA846" i="4"/>
  <c r="BQ76" i="4"/>
  <c r="BQ75" i="4"/>
  <c r="BQ74" i="4"/>
  <c r="BQ64" i="4"/>
  <c r="BQ52" i="4"/>
  <c r="BQ51" i="4"/>
  <c r="BQ49" i="4"/>
  <c r="BQ48" i="4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E10" i="4"/>
  <c r="DK10" i="4"/>
  <c r="DW10" i="4"/>
  <c r="CK156" i="4"/>
  <c r="CK153" i="4"/>
  <c r="CK152" i="4"/>
  <c r="CK151" i="4"/>
  <c r="CK150" i="4"/>
  <c r="CK140" i="4"/>
  <c r="CK139" i="4"/>
  <c r="CK99" i="4"/>
  <c r="CK98" i="4"/>
  <c r="CK97" i="4"/>
  <c r="CK96" i="4"/>
  <c r="CK95" i="4"/>
  <c r="CK94" i="4"/>
  <c r="CK93" i="4"/>
  <c r="CK92" i="4"/>
  <c r="CK49" i="4"/>
  <c r="CK48" i="4"/>
  <c r="CK47" i="4"/>
  <c r="CK46" i="4"/>
  <c r="CK41" i="4"/>
  <c r="CK40" i="4"/>
  <c r="CK39" i="4"/>
  <c r="CK38" i="4"/>
  <c r="CK37" i="4"/>
  <c r="CK36" i="4"/>
  <c r="CK26" i="4"/>
  <c r="CK25" i="4"/>
  <c r="CK24" i="4"/>
  <c r="CK23" i="4"/>
  <c r="BE16" i="4"/>
  <c r="BE15" i="4"/>
  <c r="CW29" i="4"/>
  <c r="CS54" i="4"/>
  <c r="CS53" i="4"/>
  <c r="CS52" i="4"/>
  <c r="CS51" i="4"/>
  <c r="CS50" i="4"/>
  <c r="CS49" i="4"/>
  <c r="CS47" i="4"/>
  <c r="CS46" i="4"/>
  <c r="BM161" i="4"/>
  <c r="BM162" i="4"/>
  <c r="BM169" i="4"/>
  <c r="BM170" i="4"/>
  <c r="BM171" i="4"/>
  <c r="AW320" i="4"/>
  <c r="AW319" i="4"/>
  <c r="AW318" i="4"/>
  <c r="AW317" i="4"/>
  <c r="AW316" i="4"/>
  <c r="AW315" i="4"/>
  <c r="AW313" i="4"/>
  <c r="AW312" i="4"/>
  <c r="J112" i="5"/>
  <c r="E112" i="5" s="1"/>
  <c r="J111" i="5"/>
  <c r="J110" i="5"/>
  <c r="J109" i="5"/>
  <c r="G109" i="5" s="1"/>
  <c r="J108" i="5"/>
  <c r="G108" i="5" s="1"/>
  <c r="M108" i="5" s="1"/>
  <c r="D108" i="5" s="1"/>
  <c r="J107" i="5"/>
  <c r="E107" i="5" s="1"/>
  <c r="J106" i="5"/>
  <c r="G106" i="5"/>
  <c r="J105" i="5"/>
  <c r="E105" i="5"/>
  <c r="J104" i="5"/>
  <c r="G104" i="5" s="1"/>
  <c r="AV104" i="5"/>
  <c r="AU104" i="5" s="1"/>
  <c r="J103" i="5"/>
  <c r="G103" i="5" s="1"/>
  <c r="J102" i="5"/>
  <c r="E102" i="5" s="1"/>
  <c r="J101" i="5"/>
  <c r="G101" i="5"/>
  <c r="J100" i="5"/>
  <c r="G100" i="5"/>
  <c r="AV100" i="5" s="1"/>
  <c r="AU100" i="5" s="1"/>
  <c r="J99" i="5"/>
  <c r="J98" i="5"/>
  <c r="G98" i="5" s="1"/>
  <c r="J97" i="5"/>
  <c r="G97" i="5" s="1"/>
  <c r="M97" i="5" s="1"/>
  <c r="D97" i="5"/>
  <c r="J96" i="5"/>
  <c r="G96" i="5"/>
  <c r="J95" i="5"/>
  <c r="G95" i="5" s="1"/>
  <c r="J94" i="5"/>
  <c r="G94" i="5"/>
  <c r="J93" i="5"/>
  <c r="G93" i="5"/>
  <c r="J91" i="5"/>
  <c r="E91" i="5" s="1"/>
  <c r="J90" i="5"/>
  <c r="G90" i="5" s="1"/>
  <c r="J89" i="5"/>
  <c r="E89" i="5" s="1"/>
  <c r="J88" i="5"/>
  <c r="G88" i="5" s="1"/>
  <c r="J87" i="5"/>
  <c r="J85" i="5"/>
  <c r="E85" i="5" s="1"/>
  <c r="J84" i="5"/>
  <c r="G84" i="5"/>
  <c r="AV84" i="5" s="1"/>
  <c r="AU84" i="5"/>
  <c r="J83" i="5"/>
  <c r="J82" i="5"/>
  <c r="J81" i="5"/>
  <c r="G81" i="5"/>
  <c r="J80" i="5"/>
  <c r="E80" i="5"/>
  <c r="J79" i="5"/>
  <c r="E79" i="5" s="1"/>
  <c r="J78" i="5"/>
  <c r="G78" i="5" s="1"/>
  <c r="N78" i="5" s="1"/>
  <c r="AV78" i="5"/>
  <c r="AU78" i="5" s="1"/>
  <c r="J77" i="5"/>
  <c r="G77" i="5" s="1"/>
  <c r="J76" i="5"/>
  <c r="G76" i="5"/>
  <c r="AV76" i="5" s="1"/>
  <c r="AU76" i="5"/>
  <c r="J75" i="5"/>
  <c r="J74" i="5"/>
  <c r="E74" i="5"/>
  <c r="R74" i="5"/>
  <c r="J73" i="5"/>
  <c r="G73" i="5" s="1"/>
  <c r="R73" i="5"/>
  <c r="J72" i="5"/>
  <c r="J71" i="5"/>
  <c r="G71" i="5" s="1"/>
  <c r="J69" i="5"/>
  <c r="E69" i="5" s="1"/>
  <c r="J68" i="5"/>
  <c r="E68" i="5" s="1"/>
  <c r="J67" i="5"/>
  <c r="G67" i="5"/>
  <c r="L67" i="5" s="1"/>
  <c r="J66" i="5"/>
  <c r="E66" i="5"/>
  <c r="J65" i="5"/>
  <c r="G65" i="5"/>
  <c r="M65" i="5" s="1"/>
  <c r="D65" i="5" s="1"/>
  <c r="J64" i="5"/>
  <c r="G64" i="5" s="1"/>
  <c r="J63" i="5"/>
  <c r="E63" i="5" s="1"/>
  <c r="J62" i="5"/>
  <c r="G62" i="5"/>
  <c r="M62" i="5" s="1"/>
  <c r="D62" i="5"/>
  <c r="J61" i="5"/>
  <c r="G61" i="5" s="1"/>
  <c r="J60" i="5"/>
  <c r="J59" i="5"/>
  <c r="G59" i="5"/>
  <c r="AV59" i="5" s="1"/>
  <c r="J58" i="5"/>
  <c r="G58" i="5" s="1"/>
  <c r="N58" i="5" s="1"/>
  <c r="F58" i="5" s="1"/>
  <c r="O58" i="5" s="1"/>
  <c r="H58" i="5" s="1"/>
  <c r="J57" i="5"/>
  <c r="G57" i="5"/>
  <c r="R57" i="5"/>
  <c r="J56" i="5"/>
  <c r="G56" i="5" s="1"/>
  <c r="M56" i="5" s="1"/>
  <c r="J55" i="5"/>
  <c r="G55" i="5"/>
  <c r="DL25" i="1"/>
  <c r="J53" i="5"/>
  <c r="G53" i="5" s="1"/>
  <c r="AV53" i="5" s="1"/>
  <c r="AU53" i="5" s="1"/>
  <c r="J51" i="5"/>
  <c r="E51" i="5"/>
  <c r="DL24" i="1"/>
  <c r="J50" i="5"/>
  <c r="J48" i="5"/>
  <c r="E48" i="5" s="1"/>
  <c r="DL23" i="1"/>
  <c r="J47" i="5" s="1"/>
  <c r="J45" i="5"/>
  <c r="E45" i="5" s="1"/>
  <c r="DL22" i="1"/>
  <c r="J44" i="5"/>
  <c r="G44" i="5" s="1"/>
  <c r="N44" i="5"/>
  <c r="F44" i="5" s="1"/>
  <c r="O44" i="5" s="1"/>
  <c r="H44" i="5" s="1"/>
  <c r="J42" i="5"/>
  <c r="G42" i="5"/>
  <c r="DL21" i="1"/>
  <c r="J41" i="5"/>
  <c r="G41" i="5" s="1"/>
  <c r="N41" i="5" s="1"/>
  <c r="F41" i="5" s="1"/>
  <c r="O41" i="5" s="1"/>
  <c r="H41" i="5" s="1"/>
  <c r="J39" i="5"/>
  <c r="E39" i="5" s="1"/>
  <c r="DL20" i="1"/>
  <c r="J38" i="5" s="1"/>
  <c r="G38" i="5" s="1"/>
  <c r="AV38" i="5" s="1"/>
  <c r="AU38" i="5" s="1"/>
  <c r="J36" i="5"/>
  <c r="E36" i="5" s="1"/>
  <c r="DL19" i="1"/>
  <c r="J35" i="5"/>
  <c r="G35" i="5" s="1"/>
  <c r="J33" i="5"/>
  <c r="E33" i="5" s="1"/>
  <c r="DL18" i="1"/>
  <c r="J32" i="5" s="1"/>
  <c r="J30" i="5"/>
  <c r="G30" i="5"/>
  <c r="DL17" i="1"/>
  <c r="J29" i="5"/>
  <c r="J27" i="5"/>
  <c r="DL16" i="1"/>
  <c r="J26" i="5"/>
  <c r="G26" i="5" s="1"/>
  <c r="J24" i="5"/>
  <c r="G24" i="5" s="1"/>
  <c r="L24" i="5" s="1"/>
  <c r="DL15" i="1"/>
  <c r="J23" i="5" s="1"/>
  <c r="J21" i="5"/>
  <c r="G21" i="5"/>
  <c r="DL14" i="1"/>
  <c r="J20" i="5"/>
  <c r="DG14" i="1"/>
  <c r="AA20" i="5" s="1"/>
  <c r="CV14" i="1"/>
  <c r="J18" i="5"/>
  <c r="G18" i="5"/>
  <c r="R18" i="5"/>
  <c r="DL13" i="1"/>
  <c r="J17" i="5" s="1"/>
  <c r="J15" i="5"/>
  <c r="G15" i="5"/>
  <c r="R15" i="5"/>
  <c r="DL12" i="1"/>
  <c r="J14" i="5" s="1"/>
  <c r="CV12" i="1"/>
  <c r="CW12" i="1"/>
  <c r="J12" i="5"/>
  <c r="G12" i="5"/>
  <c r="R12" i="5"/>
  <c r="DL11" i="1"/>
  <c r="J11" i="5" s="1"/>
  <c r="E11" i="5" s="1"/>
  <c r="J9" i="5"/>
  <c r="G9" i="5" s="1"/>
  <c r="CW28" i="4"/>
  <c r="CS35" i="4"/>
  <c r="CS34" i="4"/>
  <c r="CS33" i="4"/>
  <c r="CS32" i="4"/>
  <c r="CS31" i="4"/>
  <c r="CS30" i="4"/>
  <c r="CS29" i="4"/>
  <c r="CS27" i="4"/>
  <c r="CS26" i="4"/>
  <c r="AW301" i="4"/>
  <c r="AW300" i="4"/>
  <c r="AW299" i="4"/>
  <c r="AW298" i="4"/>
  <c r="AW297" i="4"/>
  <c r="AW296" i="4"/>
  <c r="AW295" i="4"/>
  <c r="AW293" i="4"/>
  <c r="AW292" i="4"/>
  <c r="CK18" i="4"/>
  <c r="CK17" i="4"/>
  <c r="CK16" i="4"/>
  <c r="CK15" i="4"/>
  <c r="CK14" i="4"/>
  <c r="CK13" i="4"/>
  <c r="CW22" i="4"/>
  <c r="CW21" i="4"/>
  <c r="CW19" i="4"/>
  <c r="CS13" i="4"/>
  <c r="AW278" i="4"/>
  <c r="BY949" i="4"/>
  <c r="BY948" i="4"/>
  <c r="BY941" i="4"/>
  <c r="BY940" i="4"/>
  <c r="BY933" i="4"/>
  <c r="BY932" i="4"/>
  <c r="BY925" i="4"/>
  <c r="BY924" i="4"/>
  <c r="BY923" i="4"/>
  <c r="BY919" i="4"/>
  <c r="BY917" i="4"/>
  <c r="BY916" i="4"/>
  <c r="BY915" i="4"/>
  <c r="BY911" i="4"/>
  <c r="BY909" i="4"/>
  <c r="BY908" i="4"/>
  <c r="BY907" i="4"/>
  <c r="BY903" i="4"/>
  <c r="BY901" i="4"/>
  <c r="BY900" i="4"/>
  <c r="BY899" i="4"/>
  <c r="BY887" i="4"/>
  <c r="BY885" i="4"/>
  <c r="BY884" i="4"/>
  <c r="BY883" i="4"/>
  <c r="BY877" i="4"/>
  <c r="BY866" i="4"/>
  <c r="DA12" i="1"/>
  <c r="BQ29" i="4"/>
  <c r="BQ14" i="4"/>
  <c r="BE12" i="4"/>
  <c r="BE13" i="4"/>
  <c r="AW279" i="4"/>
  <c r="AW282" i="4"/>
  <c r="AW283" i="4"/>
  <c r="AW285" i="4"/>
  <c r="AW286" i="4"/>
  <c r="AW287" i="4"/>
  <c r="AW288" i="4"/>
  <c r="AW289" i="4"/>
  <c r="AW290" i="4"/>
  <c r="AW291" i="4"/>
  <c r="AW321" i="4"/>
  <c r="AW322" i="4"/>
  <c r="AW323" i="4"/>
  <c r="AW324" i="4"/>
  <c r="AW326" i="4"/>
  <c r="AW327" i="4"/>
  <c r="AW328" i="4"/>
  <c r="AW329" i="4"/>
  <c r="AW330" i="4"/>
  <c r="AW331" i="4"/>
  <c r="AW332" i="4"/>
  <c r="BU354" i="4"/>
  <c r="BU355" i="4"/>
  <c r="BU356" i="4"/>
  <c r="BU357" i="4"/>
  <c r="BY864" i="4"/>
  <c r="BY867" i="4"/>
  <c r="BY868" i="4"/>
  <c r="BY870" i="4"/>
  <c r="BY874" i="4"/>
  <c r="BY876" i="4"/>
  <c r="BY879" i="4"/>
  <c r="BY881" i="4"/>
  <c r="BY897" i="4"/>
  <c r="BY905" i="4"/>
  <c r="BY913" i="4"/>
  <c r="BY921" i="4"/>
  <c r="BY927" i="4"/>
  <c r="BY929" i="4"/>
  <c r="BY931" i="4"/>
  <c r="BY935" i="4"/>
  <c r="BY937" i="4"/>
  <c r="BY939" i="4"/>
  <c r="BY943" i="4"/>
  <c r="BY945" i="4"/>
  <c r="BY947" i="4"/>
  <c r="BY951" i="4"/>
  <c r="CK12" i="4"/>
  <c r="CK103" i="4"/>
  <c r="CK104" i="4"/>
  <c r="CK107" i="4"/>
  <c r="CK108" i="4"/>
  <c r="CK113" i="4"/>
  <c r="CK114" i="4"/>
  <c r="CK117" i="4"/>
  <c r="CK118" i="4"/>
  <c r="CK124" i="4"/>
  <c r="CK125" i="4"/>
  <c r="CK126" i="4"/>
  <c r="CK127" i="4"/>
  <c r="CS12" i="4"/>
  <c r="CS16" i="4"/>
  <c r="CS17" i="4"/>
  <c r="CS19" i="4"/>
  <c r="CS20" i="4"/>
  <c r="CS21" i="4"/>
  <c r="CS22" i="4"/>
  <c r="CS23" i="4"/>
  <c r="CS24" i="4"/>
  <c r="CS25" i="4"/>
  <c r="CS55" i="4"/>
  <c r="CW12" i="4"/>
  <c r="CW14" i="4"/>
  <c r="CW15" i="4"/>
  <c r="CW27" i="4"/>
  <c r="CW31" i="4"/>
  <c r="DG12" i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AR24" i="5"/>
  <c r="AQ24" i="5" s="1"/>
  <c r="CV16" i="1"/>
  <c r="DA16" i="1"/>
  <c r="CW16" i="1"/>
  <c r="DC16" i="1"/>
  <c r="AG25" i="5" s="1"/>
  <c r="AD16" i="1"/>
  <c r="AI16" i="1"/>
  <c r="AN16" i="1"/>
  <c r="AS16" i="1"/>
  <c r="AX16" i="1"/>
  <c r="BC16" i="1"/>
  <c r="BH16" i="1"/>
  <c r="BM16" i="1"/>
  <c r="BR16" i="1"/>
  <c r="CB16" i="1"/>
  <c r="CL16" i="1"/>
  <c r="CQ16" i="1"/>
  <c r="AR27" i="5"/>
  <c r="AQ27" i="5"/>
  <c r="CV17" i="1"/>
  <c r="DA17" i="1"/>
  <c r="CW17" i="1"/>
  <c r="S28" i="5" s="1"/>
  <c r="DC17" i="1"/>
  <c r="AG28" i="5" s="1"/>
  <c r="AD17" i="1"/>
  <c r="AI17" i="1"/>
  <c r="AN17" i="1"/>
  <c r="AS17" i="1"/>
  <c r="AX17" i="1"/>
  <c r="BC17" i="1"/>
  <c r="BH17" i="1"/>
  <c r="BM17" i="1"/>
  <c r="BR17" i="1"/>
  <c r="CB17" i="1"/>
  <c r="CL17" i="1"/>
  <c r="CQ17" i="1"/>
  <c r="AR30" i="5"/>
  <c r="AQ30" i="5" s="1"/>
  <c r="CV18" i="1"/>
  <c r="CW18" i="1"/>
  <c r="DA18" i="1"/>
  <c r="DC18" i="1"/>
  <c r="AG31" i="5" s="1"/>
  <c r="AD18" i="1"/>
  <c r="AI18" i="1"/>
  <c r="AN18" i="1"/>
  <c r="AS18" i="1"/>
  <c r="AX18" i="1"/>
  <c r="BC18" i="1"/>
  <c r="BH18" i="1"/>
  <c r="BM18" i="1"/>
  <c r="BR18" i="1"/>
  <c r="CB18" i="1"/>
  <c r="CL18" i="1"/>
  <c r="CQ18" i="1"/>
  <c r="AR33" i="5"/>
  <c r="AQ33" i="5" s="1"/>
  <c r="CV19" i="1"/>
  <c r="CW19" i="1"/>
  <c r="DA19" i="1"/>
  <c r="DC19" i="1"/>
  <c r="AG34" i="5" s="1"/>
  <c r="AD19" i="1"/>
  <c r="AI19" i="1"/>
  <c r="AN19" i="1"/>
  <c r="AS19" i="1"/>
  <c r="AX19" i="1"/>
  <c r="BC19" i="1"/>
  <c r="BH19" i="1"/>
  <c r="BM19" i="1"/>
  <c r="BR19" i="1"/>
  <c r="CB19" i="1"/>
  <c r="CL19" i="1"/>
  <c r="CQ19" i="1"/>
  <c r="AR36" i="5"/>
  <c r="AQ36" i="5" s="1"/>
  <c r="CV20" i="1"/>
  <c r="DA20" i="1"/>
  <c r="CW20" i="1"/>
  <c r="DC20" i="1"/>
  <c r="AD20" i="1"/>
  <c r="AI20" i="1"/>
  <c r="AN20" i="1"/>
  <c r="AS20" i="1"/>
  <c r="AX20" i="1"/>
  <c r="BC20" i="1"/>
  <c r="BH20" i="1"/>
  <c r="BM20" i="1"/>
  <c r="BR20" i="1"/>
  <c r="CB20" i="1"/>
  <c r="CL20" i="1"/>
  <c r="CQ20" i="1"/>
  <c r="AR39" i="5"/>
  <c r="AQ39" i="5" s="1"/>
  <c r="CV21" i="1"/>
  <c r="CW21" i="1"/>
  <c r="DA21" i="1"/>
  <c r="DC21" i="1"/>
  <c r="AG40" i="5"/>
  <c r="AD21" i="1"/>
  <c r="AI21" i="1"/>
  <c r="AN21" i="1"/>
  <c r="AS21" i="1"/>
  <c r="AX21" i="1"/>
  <c r="BC21" i="1"/>
  <c r="BH21" i="1"/>
  <c r="BM21" i="1"/>
  <c r="BR21" i="1"/>
  <c r="CB21" i="1"/>
  <c r="CL21" i="1"/>
  <c r="CQ21" i="1"/>
  <c r="AR42" i="5"/>
  <c r="AQ42" i="5" s="1"/>
  <c r="CV22" i="1"/>
  <c r="AJ43" i="5" s="1"/>
  <c r="DA22" i="1"/>
  <c r="CW22" i="1"/>
  <c r="DC22" i="1"/>
  <c r="AG43" i="5"/>
  <c r="AD22" i="1"/>
  <c r="AI22" i="1"/>
  <c r="AN22" i="1"/>
  <c r="AS22" i="1"/>
  <c r="AX22" i="1"/>
  <c r="BC22" i="1"/>
  <c r="BH22" i="1"/>
  <c r="BM22" i="1"/>
  <c r="BR22" i="1"/>
  <c r="CB22" i="1"/>
  <c r="CL22" i="1"/>
  <c r="CQ22" i="1"/>
  <c r="AR45" i="5"/>
  <c r="AQ45" i="5" s="1"/>
  <c r="CV23" i="1"/>
  <c r="CW23" i="1"/>
  <c r="DA23" i="1"/>
  <c r="DC23" i="1"/>
  <c r="AL48" i="5"/>
  <c r="AR48" i="5"/>
  <c r="AQ48" i="5" s="1"/>
  <c r="CV24" i="1"/>
  <c r="AA49" i="5"/>
  <c r="CW24" i="1"/>
  <c r="DA24" i="1"/>
  <c r="DC24" i="1"/>
  <c r="AG49" i="5"/>
  <c r="X24" i="1"/>
  <c r="AL51" i="5"/>
  <c r="AR51" i="5"/>
  <c r="AQ51" i="5" s="1"/>
  <c r="CV25" i="1"/>
  <c r="CW25" i="1"/>
  <c r="DA25" i="1"/>
  <c r="DC25" i="1"/>
  <c r="X52" i="5"/>
  <c r="X25" i="1"/>
  <c r="AR56" i="5"/>
  <c r="AQ56" i="5"/>
  <c r="AR57" i="5"/>
  <c r="AQ57" i="5"/>
  <c r="AR58" i="5"/>
  <c r="AQ58" i="5" s="1"/>
  <c r="AD32" i="1"/>
  <c r="AI32" i="1"/>
  <c r="AN32" i="1"/>
  <c r="AS32" i="1"/>
  <c r="AX32" i="1"/>
  <c r="BC32" i="1"/>
  <c r="BH32" i="1"/>
  <c r="BM32" i="1"/>
  <c r="BR32" i="1"/>
  <c r="CB32" i="1"/>
  <c r="AR59" i="5"/>
  <c r="AQ59" i="5" s="1"/>
  <c r="AD33" i="1"/>
  <c r="AI33" i="1"/>
  <c r="AN33" i="1"/>
  <c r="AS33" i="1"/>
  <c r="AX33" i="1"/>
  <c r="BC33" i="1"/>
  <c r="BH33" i="1"/>
  <c r="BM33" i="1"/>
  <c r="BR33" i="1"/>
  <c r="CB33" i="1"/>
  <c r="AR60" i="5"/>
  <c r="AQ60" i="5" s="1"/>
  <c r="AD34" i="1"/>
  <c r="AI34" i="1"/>
  <c r="AN34" i="1"/>
  <c r="AS34" i="1"/>
  <c r="AX34" i="1"/>
  <c r="BC34" i="1"/>
  <c r="BH34" i="1"/>
  <c r="BM34" i="1"/>
  <c r="BR34" i="1"/>
  <c r="CB34" i="1"/>
  <c r="AR61" i="5"/>
  <c r="AQ61" i="5" s="1"/>
  <c r="AD35" i="1"/>
  <c r="AI35" i="1"/>
  <c r="AN35" i="1"/>
  <c r="AS35" i="1"/>
  <c r="AX35" i="1"/>
  <c r="BC35" i="1"/>
  <c r="BH35" i="1"/>
  <c r="BM35" i="1"/>
  <c r="BR35" i="1"/>
  <c r="CB35" i="1"/>
  <c r="AR62" i="5"/>
  <c r="AQ62" i="5" s="1"/>
  <c r="AD36" i="1"/>
  <c r="AI36" i="1"/>
  <c r="AN36" i="1"/>
  <c r="AS36" i="1"/>
  <c r="AX36" i="1"/>
  <c r="BC36" i="1"/>
  <c r="BH36" i="1"/>
  <c r="BM36" i="1"/>
  <c r="BR36" i="1"/>
  <c r="CB36" i="1"/>
  <c r="AR63" i="5"/>
  <c r="AQ63" i="5" s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R65" i="5"/>
  <c r="AQ65" i="5"/>
  <c r="AD39" i="1"/>
  <c r="AE39" i="1" s="1"/>
  <c r="AI39" i="1"/>
  <c r="AN39" i="1"/>
  <c r="AS39" i="1"/>
  <c r="AX39" i="1"/>
  <c r="BC39" i="1"/>
  <c r="BH39" i="1"/>
  <c r="BM39" i="1"/>
  <c r="BR39" i="1"/>
  <c r="CB39" i="1"/>
  <c r="AR66" i="5"/>
  <c r="AQ66" i="5"/>
  <c r="AD40" i="1"/>
  <c r="AI40" i="1"/>
  <c r="AN40" i="1"/>
  <c r="AS40" i="1"/>
  <c r="AX40" i="1"/>
  <c r="BC40" i="1"/>
  <c r="BH40" i="1"/>
  <c r="BM40" i="1"/>
  <c r="BR40" i="1"/>
  <c r="CB40" i="1"/>
  <c r="AR67" i="5"/>
  <c r="AQ67" i="5"/>
  <c r="AL68" i="5"/>
  <c r="AR68" i="5"/>
  <c r="AQ68" i="5"/>
  <c r="AL69" i="5"/>
  <c r="AR69" i="5"/>
  <c r="AQ69" i="5" s="1"/>
  <c r="X67" i="1"/>
  <c r="X68" i="1"/>
  <c r="X69" i="1"/>
  <c r="G1" i="5"/>
  <c r="X53" i="1"/>
  <c r="X54" i="1"/>
  <c r="X55" i="1"/>
  <c r="X56" i="1"/>
  <c r="X57" i="1"/>
  <c r="X58" i="1"/>
  <c r="X59" i="1"/>
  <c r="X60" i="1"/>
  <c r="X61" i="1"/>
  <c r="X78" i="1"/>
  <c r="AP98" i="5"/>
  <c r="AP100" i="5"/>
  <c r="AP101" i="5"/>
  <c r="X86" i="1"/>
  <c r="X87" i="1"/>
  <c r="X88" i="1"/>
  <c r="X89" i="1"/>
  <c r="X90" i="1"/>
  <c r="X91" i="1"/>
  <c r="X92" i="1"/>
  <c r="X93" i="1"/>
  <c r="DG25" i="1"/>
  <c r="AA53" i="5" s="1"/>
  <c r="DJ25" i="1"/>
  <c r="CZ25" i="1"/>
  <c r="DI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AA50" i="5"/>
  <c r="DJ24" i="1"/>
  <c r="CZ24" i="1"/>
  <c r="DI24" i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/>
  <c r="DK23" i="1"/>
  <c r="CZ23" i="1"/>
  <c r="DI23" i="1"/>
  <c r="DD23" i="1"/>
  <c r="DB23" i="1"/>
  <c r="CX23" i="1"/>
  <c r="AF45" i="5"/>
  <c r="AE45" i="5"/>
  <c r="AD45" i="5"/>
  <c r="AB45" i="5"/>
  <c r="AA45" i="5"/>
  <c r="W45" i="5"/>
  <c r="V45" i="5"/>
  <c r="U45" i="5"/>
  <c r="S45" i="5"/>
  <c r="R45" i="5"/>
  <c r="DG22" i="1"/>
  <c r="DJ22" i="1"/>
  <c r="DK22" i="1"/>
  <c r="U44" i="5"/>
  <c r="CZ22" i="1"/>
  <c r="DI22" i="1" s="1"/>
  <c r="CX22" i="1"/>
  <c r="DD22" i="1"/>
  <c r="AH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R41" i="5" s="1"/>
  <c r="DJ21" i="1"/>
  <c r="DK21" i="1"/>
  <c r="CZ21" i="1"/>
  <c r="DI21" i="1"/>
  <c r="DD21" i="1"/>
  <c r="DB21" i="1"/>
  <c r="CX21" i="1"/>
  <c r="AF39" i="5"/>
  <c r="AE39" i="5"/>
  <c r="AD39" i="5"/>
  <c r="AB39" i="5"/>
  <c r="AA39" i="5"/>
  <c r="W39" i="5"/>
  <c r="V39" i="5"/>
  <c r="U39" i="5"/>
  <c r="S39" i="5"/>
  <c r="R39" i="5"/>
  <c r="DG20" i="1"/>
  <c r="DJ20" i="1"/>
  <c r="DK20" i="1"/>
  <c r="AD38" i="5"/>
  <c r="CZ20" i="1"/>
  <c r="DI20" i="1"/>
  <c r="DD20" i="1"/>
  <c r="Y37" i="5" s="1"/>
  <c r="DB20" i="1"/>
  <c r="AD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S35" i="5"/>
  <c r="DJ19" i="1"/>
  <c r="DK19" i="1"/>
  <c r="CZ19" i="1"/>
  <c r="DD19" i="1"/>
  <c r="Y34" i="5"/>
  <c r="DB19" i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P85" i="5"/>
  <c r="AD85" i="5"/>
  <c r="AB85" i="5"/>
  <c r="AA85" i="5"/>
  <c r="U85" i="5"/>
  <c r="S85" i="5"/>
  <c r="R85" i="5"/>
  <c r="AP84" i="5"/>
  <c r="AD84" i="5"/>
  <c r="AB84" i="5"/>
  <c r="AA84" i="5"/>
  <c r="U84" i="5"/>
  <c r="S84" i="5"/>
  <c r="R84" i="5"/>
  <c r="AP83" i="5"/>
  <c r="AD83" i="5"/>
  <c r="AB83" i="5"/>
  <c r="AA83" i="5"/>
  <c r="U83" i="5"/>
  <c r="S83" i="5"/>
  <c r="R83" i="5"/>
  <c r="AP82" i="5"/>
  <c r="AD82" i="5"/>
  <c r="AB82" i="5"/>
  <c r="AA82" i="5"/>
  <c r="U82" i="5"/>
  <c r="S82" i="5"/>
  <c r="R82" i="5"/>
  <c r="AP81" i="5"/>
  <c r="AD81" i="5"/>
  <c r="AB81" i="5"/>
  <c r="AA81" i="5"/>
  <c r="U81" i="5"/>
  <c r="S81" i="5"/>
  <c r="R81" i="5"/>
  <c r="AP80" i="5"/>
  <c r="AD80" i="5"/>
  <c r="AB80" i="5"/>
  <c r="AA80" i="5"/>
  <c r="U80" i="5"/>
  <c r="S80" i="5"/>
  <c r="R80" i="5"/>
  <c r="AP79" i="5"/>
  <c r="AD79" i="5"/>
  <c r="AB79" i="5"/>
  <c r="AA79" i="5"/>
  <c r="U79" i="5"/>
  <c r="S79" i="5"/>
  <c r="R79" i="5"/>
  <c r="AP78" i="5"/>
  <c r="AD78" i="5"/>
  <c r="AB78" i="5"/>
  <c r="AA78" i="5"/>
  <c r="U78" i="5"/>
  <c r="S78" i="5"/>
  <c r="R78" i="5"/>
  <c r="AP77" i="5"/>
  <c r="AD77" i="5"/>
  <c r="AB77" i="5"/>
  <c r="AA77" i="5"/>
  <c r="U77" i="5"/>
  <c r="S77" i="5"/>
  <c r="R77" i="5"/>
  <c r="AD76" i="5"/>
  <c r="AB76" i="5"/>
  <c r="AA76" i="5"/>
  <c r="U76" i="5"/>
  <c r="S76" i="5"/>
  <c r="R76" i="5"/>
  <c r="AP75" i="5"/>
  <c r="AD75" i="5"/>
  <c r="AB75" i="5"/>
  <c r="AA75" i="5"/>
  <c r="U75" i="5"/>
  <c r="S75" i="5"/>
  <c r="R75" i="5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L91" i="5"/>
  <c r="AF91" i="5"/>
  <c r="AD91" i="5"/>
  <c r="AC91" i="5"/>
  <c r="AB91" i="5"/>
  <c r="AA91" i="5"/>
  <c r="W91" i="5"/>
  <c r="U91" i="5"/>
  <c r="T91" i="5"/>
  <c r="S91" i="5"/>
  <c r="R91" i="5"/>
  <c r="AL90" i="5"/>
  <c r="AF90" i="5"/>
  <c r="AD90" i="5"/>
  <c r="AC90" i="5"/>
  <c r="AB90" i="5"/>
  <c r="AA90" i="5"/>
  <c r="W90" i="5"/>
  <c r="U90" i="5"/>
  <c r="T90" i="5"/>
  <c r="S90" i="5"/>
  <c r="R90" i="5"/>
  <c r="AL89" i="5"/>
  <c r="AF89" i="5"/>
  <c r="AD89" i="5"/>
  <c r="AC89" i="5"/>
  <c r="AB89" i="5"/>
  <c r="AA89" i="5"/>
  <c r="W89" i="5"/>
  <c r="U89" i="5"/>
  <c r="T89" i="5"/>
  <c r="S89" i="5"/>
  <c r="R89" i="5"/>
  <c r="AL88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R105" i="5"/>
  <c r="AA104" i="5"/>
  <c r="R104" i="5"/>
  <c r="AP102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CX18" i="1"/>
  <c r="CZ18" i="1"/>
  <c r="DI18" i="1" s="1"/>
  <c r="DB18" i="1"/>
  <c r="U31" i="5" s="1"/>
  <c r="AD31" i="5"/>
  <c r="DD18" i="1"/>
  <c r="Y31" i="5"/>
  <c r="CX17" i="1"/>
  <c r="CZ17" i="1"/>
  <c r="DI17" i="1"/>
  <c r="DB17" i="1"/>
  <c r="AD28" i="5" s="1"/>
  <c r="DD17" i="1"/>
  <c r="AH28" i="5"/>
  <c r="CX16" i="1"/>
  <c r="CZ16" i="1"/>
  <c r="DI16" i="1"/>
  <c r="DB16" i="1"/>
  <c r="U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AE87" i="1" s="1"/>
  <c r="Y87" i="1"/>
  <c r="U87" i="1"/>
  <c r="A87" i="1"/>
  <c r="AD86" i="1"/>
  <c r="AE86" i="1"/>
  <c r="AF86" i="1" s="1"/>
  <c r="AG86" i="1" s="1"/>
  <c r="AB86" i="1" s="1"/>
  <c r="AC86" i="1"/>
  <c r="Y86" i="1"/>
  <c r="U86" i="1"/>
  <c r="A86" i="1"/>
  <c r="AD88" i="1"/>
  <c r="AE88" i="1"/>
  <c r="Y88" i="1"/>
  <c r="U88" i="1"/>
  <c r="A88" i="1"/>
  <c r="AD85" i="1"/>
  <c r="U85" i="1"/>
  <c r="Y85" i="1"/>
  <c r="A85" i="1"/>
  <c r="AD90" i="1"/>
  <c r="Y90" i="1"/>
  <c r="U90" i="1"/>
  <c r="A90" i="1"/>
  <c r="AD89" i="1"/>
  <c r="AE89" i="1" s="1"/>
  <c r="AF89" i="1" s="1"/>
  <c r="AG89" i="1" s="1"/>
  <c r="AB89" i="1" s="1"/>
  <c r="AC89" i="1" s="1"/>
  <c r="Y89" i="1"/>
  <c r="U89" i="1"/>
  <c r="A89" i="1"/>
  <c r="AD91" i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O66" i="1" s="1"/>
  <c r="AP66" i="1"/>
  <c r="AQ66" i="1" s="1"/>
  <c r="AI66" i="1"/>
  <c r="AD66" i="1"/>
  <c r="Y66" i="1"/>
  <c r="A66" i="1"/>
  <c r="BM67" i="1"/>
  <c r="BC67" i="1"/>
  <c r="AX67" i="1"/>
  <c r="AS67" i="1"/>
  <c r="AN67" i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A52" i="1"/>
  <c r="CB51" i="1"/>
  <c r="BR51" i="1"/>
  <c r="BC51" i="1"/>
  <c r="AX51" i="1"/>
  <c r="AS51" i="1"/>
  <c r="AN51" i="1"/>
  <c r="AI51" i="1"/>
  <c r="AD51" i="1"/>
  <c r="Y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A19" i="1"/>
  <c r="Y20" i="1"/>
  <c r="A20" i="1"/>
  <c r="Y21" i="1"/>
  <c r="A21" i="1"/>
  <c r="Y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A23" i="1"/>
  <c r="DC11" i="1"/>
  <c r="AG10" i="5" s="1"/>
  <c r="DC12" i="1"/>
  <c r="AG13" i="5"/>
  <c r="DC13" i="1"/>
  <c r="X16" i="5" s="1"/>
  <c r="DC14" i="1"/>
  <c r="X19" i="5"/>
  <c r="DC15" i="1"/>
  <c r="X22" i="5"/>
  <c r="DD11" i="1"/>
  <c r="Y10" i="5" s="1"/>
  <c r="CW11" i="1"/>
  <c r="AA10" i="5" s="1"/>
  <c r="DA11" i="1"/>
  <c r="DJ11" i="1"/>
  <c r="DA13" i="1"/>
  <c r="DG13" i="1"/>
  <c r="DJ13" i="1"/>
  <c r="CW14" i="1"/>
  <c r="DA14" i="1"/>
  <c r="DJ14" i="1"/>
  <c r="CV15" i="1"/>
  <c r="CW15" i="1"/>
  <c r="DA15" i="1"/>
  <c r="DG15" i="1"/>
  <c r="S23" i="5"/>
  <c r="DJ15" i="1"/>
  <c r="DG16" i="1"/>
  <c r="DJ16" i="1"/>
  <c r="DG17" i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I31" i="1"/>
  <c r="AN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P65" i="1" s="1"/>
  <c r="AQ65" i="1" s="1"/>
  <c r="AO65" i="1"/>
  <c r="AS65" i="1"/>
  <c r="AT65" i="1" s="1"/>
  <c r="AD68" i="1"/>
  <c r="AI68" i="1"/>
  <c r="AX68" i="1"/>
  <c r="BC68" i="1"/>
  <c r="BM68" i="1"/>
  <c r="AN68" i="1"/>
  <c r="AO68" i="1"/>
  <c r="AS68" i="1"/>
  <c r="AT68" i="1" s="1"/>
  <c r="AU68" i="1"/>
  <c r="AV68" i="1" s="1"/>
  <c r="AD69" i="1"/>
  <c r="AI69" i="1"/>
  <c r="AX69" i="1"/>
  <c r="BC69" i="1"/>
  <c r="BM69" i="1"/>
  <c r="AN69" i="1"/>
  <c r="AO69" i="1" s="1"/>
  <c r="AS69" i="1"/>
  <c r="AT69" i="1" s="1"/>
  <c r="AN73" i="1"/>
  <c r="AS73" i="1"/>
  <c r="AX73" i="1"/>
  <c r="BC73" i="1"/>
  <c r="BD73" i="1" s="1"/>
  <c r="AD84" i="1"/>
  <c r="AD92" i="1"/>
  <c r="AD93" i="1"/>
  <c r="AF93" i="1" s="1"/>
  <c r="AG93" i="1" s="1"/>
  <c r="AB93" i="1" s="1"/>
  <c r="AC93" i="1" s="1"/>
  <c r="W93" i="1" s="1"/>
  <c r="T93" i="1" s="1"/>
  <c r="AE93" i="1"/>
  <c r="DG18" i="1"/>
  <c r="S32" i="5" s="1"/>
  <c r="DJ18" i="1"/>
  <c r="DK25" i="1"/>
  <c r="AD53" i="5" s="1"/>
  <c r="DB25" i="1"/>
  <c r="AD52" i="5"/>
  <c r="DK24" i="1"/>
  <c r="AD50" i="5" s="1"/>
  <c r="U50" i="5"/>
  <c r="DB24" i="1"/>
  <c r="AD49" i="5" s="1"/>
  <c r="DK18" i="1"/>
  <c r="U32" i="5" s="1"/>
  <c r="AF30" i="5"/>
  <c r="AE30" i="5"/>
  <c r="AD30" i="5"/>
  <c r="AB30" i="5"/>
  <c r="AA30" i="5"/>
  <c r="DK17" i="1"/>
  <c r="U29" i="5" s="1"/>
  <c r="AF27" i="5"/>
  <c r="AE27" i="5"/>
  <c r="AD27" i="5"/>
  <c r="AB27" i="5"/>
  <c r="AA27" i="5"/>
  <c r="DK16" i="1"/>
  <c r="AD26" i="5"/>
  <c r="DK15" i="1"/>
  <c r="U23" i="5" s="1"/>
  <c r="CZ15" i="1"/>
  <c r="DI15" i="1" s="1"/>
  <c r="DD15" i="1"/>
  <c r="Y22" i="5" s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Y19" i="5" s="1"/>
  <c r="DB14" i="1"/>
  <c r="U19" i="5" s="1"/>
  <c r="CX14" i="1"/>
  <c r="AF18" i="5"/>
  <c r="AE18" i="5"/>
  <c r="AD18" i="5"/>
  <c r="AB18" i="5"/>
  <c r="AA18" i="5"/>
  <c r="DK13" i="1"/>
  <c r="AD17" i="5"/>
  <c r="DD13" i="1"/>
  <c r="AH16" i="5"/>
  <c r="DB13" i="1"/>
  <c r="AD16" i="5" s="1"/>
  <c r="AF15" i="5"/>
  <c r="AE15" i="5"/>
  <c r="AD15" i="5"/>
  <c r="AB15" i="5"/>
  <c r="AA15" i="5"/>
  <c r="DK12" i="1"/>
  <c r="U14" i="5" s="1"/>
  <c r="AD14" i="5"/>
  <c r="CZ12" i="1"/>
  <c r="DI12" i="1"/>
  <c r="T14" i="5" s="1"/>
  <c r="DD12" i="1"/>
  <c r="Y13" i="5"/>
  <c r="DB12" i="1"/>
  <c r="AD13" i="5" s="1"/>
  <c r="CX12" i="1"/>
  <c r="AF12" i="5"/>
  <c r="AE12" i="5"/>
  <c r="AD12" i="5"/>
  <c r="AB12" i="5"/>
  <c r="AA12" i="5"/>
  <c r="DK11" i="1"/>
  <c r="CZ11" i="1"/>
  <c r="DI11" i="1"/>
  <c r="DB11" i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/>
  <c r="G3" i="5"/>
  <c r="G2" i="5"/>
  <c r="AA103" i="5"/>
  <c r="AA71" i="5"/>
  <c r="AB71" i="5"/>
  <c r="AD71" i="5"/>
  <c r="AA55" i="5"/>
  <c r="AB55" i="5"/>
  <c r="AD55" i="5"/>
  <c r="AE55" i="5"/>
  <c r="AF55" i="5"/>
  <c r="R103" i="5"/>
  <c r="R71" i="5"/>
  <c r="S71" i="5"/>
  <c r="U71" i="5"/>
  <c r="R55" i="5"/>
  <c r="S55" i="5"/>
  <c r="U55" i="5"/>
  <c r="V55" i="5"/>
  <c r="W55" i="5"/>
  <c r="R87" i="5"/>
  <c r="S87" i="5"/>
  <c r="U87" i="5"/>
  <c r="W87" i="5"/>
  <c r="T87" i="5"/>
  <c r="R93" i="5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AR21" i="5"/>
  <c r="AQ21" i="5" s="1"/>
  <c r="AR18" i="5"/>
  <c r="AQ18" i="5" s="1"/>
  <c r="AR55" i="5"/>
  <c r="AQ55" i="5"/>
  <c r="X80" i="1"/>
  <c r="U80" i="1"/>
  <c r="U78" i="1"/>
  <c r="U79" i="1"/>
  <c r="AP99" i="5"/>
  <c r="X79" i="1"/>
  <c r="AR12" i="5"/>
  <c r="AQ12" i="5"/>
  <c r="AR15" i="5"/>
  <c r="AQ15" i="5" s="1"/>
  <c r="U37" i="5"/>
  <c r="X43" i="1"/>
  <c r="U52" i="5"/>
  <c r="X66" i="1"/>
  <c r="AO68" i="5"/>
  <c r="AN85" i="5"/>
  <c r="AN83" i="5"/>
  <c r="AN81" i="5"/>
  <c r="AN79" i="5"/>
  <c r="AN77" i="5"/>
  <c r="AN68" i="5"/>
  <c r="AN66" i="5"/>
  <c r="AK64" i="5"/>
  <c r="AK63" i="5"/>
  <c r="AK62" i="5"/>
  <c r="AK51" i="5"/>
  <c r="AO48" i="5"/>
  <c r="AO65" i="5"/>
  <c r="AO69" i="5"/>
  <c r="AN69" i="5"/>
  <c r="AK67" i="5"/>
  <c r="AN48" i="5"/>
  <c r="AN84" i="5"/>
  <c r="AN82" i="5"/>
  <c r="AN80" i="5"/>
  <c r="AN78" i="5"/>
  <c r="AN75" i="5"/>
  <c r="AK68" i="5"/>
  <c r="AK66" i="5"/>
  <c r="AK65" i="5"/>
  <c r="AN64" i="5"/>
  <c r="AN62" i="5"/>
  <c r="AO51" i="5"/>
  <c r="AK48" i="5"/>
  <c r="AK69" i="5"/>
  <c r="AN51" i="5"/>
  <c r="U66" i="1"/>
  <c r="X42" i="1"/>
  <c r="AD25" i="5"/>
  <c r="AD44" i="5"/>
  <c r="E98" i="5"/>
  <c r="G63" i="5"/>
  <c r="N63" i="5" s="1"/>
  <c r="E100" i="5"/>
  <c r="AN45" i="5"/>
  <c r="U38" i="5"/>
  <c r="G39" i="5"/>
  <c r="M39" i="5"/>
  <c r="D39" i="5" s="1"/>
  <c r="G79" i="5"/>
  <c r="G45" i="5"/>
  <c r="G51" i="5"/>
  <c r="M51" i="5" s="1"/>
  <c r="D51" i="5" s="1"/>
  <c r="G68" i="5"/>
  <c r="AV68" i="5"/>
  <c r="AU68" i="5"/>
  <c r="E101" i="5"/>
  <c r="G27" i="5"/>
  <c r="G105" i="5"/>
  <c r="N105" i="5" s="1"/>
  <c r="F105" i="5" s="1"/>
  <c r="O105" i="5" s="1"/>
  <c r="H105" i="5" s="1"/>
  <c r="E109" i="5"/>
  <c r="AN65" i="5"/>
  <c r="AN63" i="5"/>
  <c r="G89" i="5"/>
  <c r="AV89" i="5" s="1"/>
  <c r="AU89" i="5" s="1"/>
  <c r="E57" i="5"/>
  <c r="G80" i="5"/>
  <c r="M80" i="5"/>
  <c r="D80" i="5" s="1"/>
  <c r="E106" i="5"/>
  <c r="U22" i="5"/>
  <c r="E97" i="5"/>
  <c r="AL66" i="5"/>
  <c r="AO61" i="5"/>
  <c r="AL65" i="5"/>
  <c r="AK61" i="5"/>
  <c r="AO45" i="5"/>
  <c r="AO39" i="5"/>
  <c r="AN61" i="5"/>
  <c r="AK39" i="5"/>
  <c r="AK59" i="5"/>
  <c r="AO64" i="5"/>
  <c r="AN39" i="5"/>
  <c r="AN76" i="5"/>
  <c r="AK60" i="5"/>
  <c r="AK45" i="5"/>
  <c r="AN42" i="5"/>
  <c r="AL63" i="5"/>
  <c r="AL61" i="5"/>
  <c r="AP74" i="5"/>
  <c r="AP96" i="5"/>
  <c r="AL45" i="5"/>
  <c r="AR64" i="5"/>
  <c r="AQ64" i="5" s="1"/>
  <c r="AL67" i="5"/>
  <c r="AL64" i="5"/>
  <c r="AP76" i="5"/>
  <c r="AO67" i="5"/>
  <c r="AP95" i="5"/>
  <c r="G48" i="5"/>
  <c r="N48" i="5" s="1"/>
  <c r="F48" i="5" s="1"/>
  <c r="O48" i="5"/>
  <c r="H48" i="5"/>
  <c r="G83" i="5"/>
  <c r="M83" i="5"/>
  <c r="D83" i="5" s="1"/>
  <c r="E83" i="5"/>
  <c r="L101" i="5"/>
  <c r="C101" i="5" s="1"/>
  <c r="AV101" i="5"/>
  <c r="AU101" i="5" s="1"/>
  <c r="E64" i="5"/>
  <c r="E46" i="5"/>
  <c r="L97" i="5"/>
  <c r="C97" i="5"/>
  <c r="N108" i="5"/>
  <c r="F108" i="5"/>
  <c r="O108" i="5"/>
  <c r="H108" i="5" s="1"/>
  <c r="M64" i="5"/>
  <c r="D64" i="5" s="1"/>
  <c r="L64" i="5"/>
  <c r="C64" i="5" s="1"/>
  <c r="F78" i="5"/>
  <c r="O78" i="5" s="1"/>
  <c r="H78" i="5" s="1"/>
  <c r="AO60" i="5"/>
  <c r="E73" i="5"/>
  <c r="M73" i="5"/>
  <c r="D73" i="5"/>
  <c r="G91" i="5"/>
  <c r="N91" i="5"/>
  <c r="F91" i="5" s="1"/>
  <c r="O91" i="5" s="1"/>
  <c r="H91" i="5"/>
  <c r="X39" i="1"/>
  <c r="AV64" i="5"/>
  <c r="AU64" i="5" s="1"/>
  <c r="N64" i="5"/>
  <c r="F64" i="5" s="1"/>
  <c r="O64" i="5" s="1"/>
  <c r="H64" i="5" s="1"/>
  <c r="X38" i="1"/>
  <c r="X41" i="1"/>
  <c r="X37" i="1"/>
  <c r="L46" i="5"/>
  <c r="C46" i="5" s="1"/>
  <c r="D46" i="5"/>
  <c r="AL58" i="5"/>
  <c r="AN67" i="5"/>
  <c r="AN59" i="5"/>
  <c r="AK42" i="5"/>
  <c r="AO42" i="5"/>
  <c r="AL42" i="5"/>
  <c r="AL39" i="5"/>
  <c r="AL36" i="5"/>
  <c r="AN36" i="5"/>
  <c r="AO36" i="5"/>
  <c r="AK36" i="5"/>
  <c r="X40" i="1"/>
  <c r="AO58" i="5"/>
  <c r="AL60" i="5"/>
  <c r="AN60" i="5"/>
  <c r="AL59" i="5"/>
  <c r="AO59" i="5"/>
  <c r="AN58" i="5"/>
  <c r="AK58" i="5"/>
  <c r="AN57" i="5"/>
  <c r="AL57" i="5"/>
  <c r="AO66" i="5"/>
  <c r="U77" i="1"/>
  <c r="U75" i="1"/>
  <c r="U21" i="1"/>
  <c r="U37" i="1"/>
  <c r="U20" i="1"/>
  <c r="U36" i="1"/>
  <c r="U41" i="1"/>
  <c r="U33" i="1"/>
  <c r="U51" i="1"/>
  <c r="U39" i="1"/>
  <c r="U31" i="1"/>
  <c r="U34" i="1"/>
  <c r="U32" i="1"/>
  <c r="U52" i="1"/>
  <c r="U40" i="1"/>
  <c r="U38" i="1"/>
  <c r="X52" i="1"/>
  <c r="X85" i="1"/>
  <c r="AV97" i="5"/>
  <c r="AU97" i="5" s="1"/>
  <c r="AP97" i="5"/>
  <c r="AN74" i="5"/>
  <c r="X76" i="1"/>
  <c r="U76" i="1"/>
  <c r="U50" i="1"/>
  <c r="AO57" i="5"/>
  <c r="AK57" i="5"/>
  <c r="AO63" i="5"/>
  <c r="AL62" i="5"/>
  <c r="AO62" i="5"/>
  <c r="X51" i="1"/>
  <c r="X36" i="1"/>
  <c r="N46" i="5"/>
  <c r="F46" i="5" s="1"/>
  <c r="O46" i="5" s="1"/>
  <c r="H46" i="5" s="1"/>
  <c r="X23" i="1"/>
  <c r="AV46" i="5"/>
  <c r="AU46" i="5" s="1"/>
  <c r="U23" i="1"/>
  <c r="X35" i="1"/>
  <c r="X32" i="1"/>
  <c r="U35" i="1"/>
  <c r="X33" i="1"/>
  <c r="X31" i="1"/>
  <c r="U22" i="1"/>
  <c r="X84" i="1"/>
  <c r="X50" i="1"/>
  <c r="N97" i="5"/>
  <c r="F97" i="5" s="1"/>
  <c r="O97" i="5" s="1"/>
  <c r="H97" i="5" s="1"/>
  <c r="X77" i="1"/>
  <c r="X21" i="1"/>
  <c r="X22" i="1"/>
  <c r="AV58" i="5"/>
  <c r="AU58" i="5"/>
  <c r="X34" i="1"/>
  <c r="AU59" i="5"/>
  <c r="X20" i="1"/>
  <c r="AU65" i="1"/>
  <c r="AV65" i="1" s="1"/>
  <c r="AE85" i="1"/>
  <c r="E37" i="5"/>
  <c r="G37" i="5"/>
  <c r="AV37" i="5" s="1"/>
  <c r="AU37" i="5" s="1"/>
  <c r="G43" i="5"/>
  <c r="AV43" i="5" s="1"/>
  <c r="AU43" i="5" s="1"/>
  <c r="E43" i="5"/>
  <c r="M52" i="5"/>
  <c r="D52" i="5" s="1"/>
  <c r="E61" i="5"/>
  <c r="G102" i="5"/>
  <c r="L102" i="5"/>
  <c r="C102" i="5" s="1"/>
  <c r="U49" i="5"/>
  <c r="U53" i="5"/>
  <c r="E94" i="5"/>
  <c r="E84" i="5"/>
  <c r="N76" i="5"/>
  <c r="F76" i="5" s="1"/>
  <c r="O76" i="5" s="1"/>
  <c r="H76" i="5" s="1"/>
  <c r="G69" i="5"/>
  <c r="L69" i="5"/>
  <c r="C69" i="5" s="1"/>
  <c r="L39" i="5"/>
  <c r="C39" i="5" s="1"/>
  <c r="DF1831" i="4"/>
  <c r="DH1831" i="4"/>
  <c r="DF1841" i="4"/>
  <c r="DH1841" i="4"/>
  <c r="DF1802" i="4"/>
  <c r="DH1802" i="4" s="1"/>
  <c r="DF1812" i="4"/>
  <c r="DH1812" i="4" s="1"/>
  <c r="DF1782" i="4"/>
  <c r="DH1782" i="4" s="1"/>
  <c r="DF1792" i="4"/>
  <c r="DH1792" i="4"/>
  <c r="DF1762" i="4"/>
  <c r="DH1762" i="4"/>
  <c r="DF1772" i="4"/>
  <c r="DH1772" i="4" s="1"/>
  <c r="DF1739" i="4"/>
  <c r="DH1739" i="4" s="1"/>
  <c r="DF1752" i="4"/>
  <c r="DH1752" i="4"/>
  <c r="DF1719" i="4"/>
  <c r="DH1719" i="4"/>
  <c r="DF1729" i="4"/>
  <c r="DH1729" i="4" s="1"/>
  <c r="DF1699" i="4"/>
  <c r="DH1699" i="4" s="1"/>
  <c r="DF1709" i="4"/>
  <c r="DH1709" i="4"/>
  <c r="E87" i="5"/>
  <c r="DF1392" i="4"/>
  <c r="DH1392" i="4"/>
  <c r="DF1388" i="4"/>
  <c r="DH1388" i="4"/>
  <c r="DF1393" i="4"/>
  <c r="DH1393" i="4" s="1"/>
  <c r="DF1389" i="4"/>
  <c r="DH1389" i="4" s="1"/>
  <c r="DF1394" i="4"/>
  <c r="DH1394" i="4" s="1"/>
  <c r="DF1386" i="4"/>
  <c r="DH1386" i="4"/>
  <c r="DF1395" i="4"/>
  <c r="DH1395" i="4" s="1"/>
  <c r="DF1391" i="4"/>
  <c r="DH1391" i="4" s="1"/>
  <c r="DF1387" i="4"/>
  <c r="DH1387" i="4" s="1"/>
  <c r="L73" i="5"/>
  <c r="C73" i="5" s="1"/>
  <c r="D56" i="5"/>
  <c r="EJ818" i="4"/>
  <c r="EL818" i="4" s="1"/>
  <c r="EJ856" i="4"/>
  <c r="EL856" i="4"/>
  <c r="EJ798" i="4"/>
  <c r="EL798" i="4"/>
  <c r="EJ808" i="4"/>
  <c r="EL808" i="4"/>
  <c r="EJ784" i="4"/>
  <c r="EL784" i="4"/>
  <c r="EJ765" i="4"/>
  <c r="EL765" i="4"/>
  <c r="EJ766" i="4"/>
  <c r="EL766" i="4" s="1"/>
  <c r="EJ746" i="4"/>
  <c r="EL746" i="4" s="1"/>
  <c r="EJ747" i="4"/>
  <c r="EL747" i="4" s="1"/>
  <c r="EJ726" i="4"/>
  <c r="EL726" i="4" s="1"/>
  <c r="EJ707" i="4"/>
  <c r="EL707" i="4" s="1"/>
  <c r="EJ708" i="4"/>
  <c r="EL708" i="4"/>
  <c r="EJ688" i="4"/>
  <c r="EL688" i="4" s="1"/>
  <c r="EJ689" i="4"/>
  <c r="EL689" i="4"/>
  <c r="EJ667" i="4"/>
  <c r="EL667" i="4"/>
  <c r="EJ632" i="4"/>
  <c r="EL632" i="4"/>
  <c r="EJ648" i="4"/>
  <c r="EL648" i="4"/>
  <c r="EJ649" i="4"/>
  <c r="EL649" i="4"/>
  <c r="EJ427" i="4"/>
  <c r="EL427" i="4" s="1"/>
  <c r="EJ428" i="4"/>
  <c r="EL428" i="4" s="1"/>
  <c r="EJ409" i="4"/>
  <c r="EL409" i="4" s="1"/>
  <c r="EJ389" i="4"/>
  <c r="EL389" i="4"/>
  <c r="EJ390" i="4"/>
  <c r="EL390" i="4"/>
  <c r="EJ370" i="4"/>
  <c r="EL370" i="4"/>
  <c r="EJ371" i="4"/>
  <c r="EL371" i="4"/>
  <c r="EJ352" i="4"/>
  <c r="EL352" i="4"/>
  <c r="EJ332" i="4"/>
  <c r="EL332" i="4" s="1"/>
  <c r="EJ333" i="4"/>
  <c r="EL333" i="4" s="1"/>
  <c r="EJ313" i="4"/>
  <c r="EL313" i="4"/>
  <c r="EJ314" i="4"/>
  <c r="EL314" i="4" s="1"/>
  <c r="EJ295" i="4"/>
  <c r="EL295" i="4"/>
  <c r="EJ275" i="4"/>
  <c r="EL275" i="4" s="1"/>
  <c r="EJ276" i="4"/>
  <c r="EL276" i="4" s="1"/>
  <c r="EJ256" i="4"/>
  <c r="EL256" i="4" s="1"/>
  <c r="EJ257" i="4"/>
  <c r="EL257" i="4"/>
  <c r="EJ237" i="4"/>
  <c r="EL237" i="4" s="1"/>
  <c r="EJ217" i="4"/>
  <c r="EL217" i="4" s="1"/>
  <c r="EJ218" i="4"/>
  <c r="EL218" i="4"/>
  <c r="EJ198" i="4"/>
  <c r="EL198" i="4" s="1"/>
  <c r="EJ199" i="4"/>
  <c r="EL199" i="4" s="1"/>
  <c r="EJ180" i="4"/>
  <c r="EL180" i="4"/>
  <c r="EJ160" i="4"/>
  <c r="EL160" i="4"/>
  <c r="EJ161" i="4"/>
  <c r="EL161" i="4" s="1"/>
  <c r="EJ141" i="4"/>
  <c r="EL141" i="4" s="1"/>
  <c r="EJ142" i="4"/>
  <c r="EL142" i="4"/>
  <c r="EJ123" i="4"/>
  <c r="EL123" i="4" s="1"/>
  <c r="EJ103" i="4"/>
  <c r="EL103" i="4"/>
  <c r="EJ104" i="4"/>
  <c r="EL104" i="4"/>
  <c r="EJ84" i="4"/>
  <c r="EL84" i="4"/>
  <c r="EJ85" i="4"/>
  <c r="EL85" i="4"/>
  <c r="EJ66" i="4"/>
  <c r="EL66" i="4" s="1"/>
  <c r="EJ41" i="4"/>
  <c r="EL41" i="4"/>
  <c r="EJ42" i="4"/>
  <c r="EL42" i="4" s="1"/>
  <c r="EJ22" i="4"/>
  <c r="EL22" i="4"/>
  <c r="EJ23" i="4"/>
  <c r="EL23" i="4"/>
  <c r="AP73" i="5"/>
  <c r="DF1291" i="4"/>
  <c r="DH1291" i="4"/>
  <c r="DF1287" i="4"/>
  <c r="DH1287" i="4" s="1"/>
  <c r="DF1292" i="4"/>
  <c r="DH1292" i="4" s="1"/>
  <c r="DF1288" i="4"/>
  <c r="DH1288" i="4" s="1"/>
  <c r="DF1293" i="4"/>
  <c r="DH1293" i="4"/>
  <c r="DF1289" i="4"/>
  <c r="DH1289" i="4" s="1"/>
  <c r="DF1285" i="4"/>
  <c r="DH1285" i="4" s="1"/>
  <c r="DF1294" i="4"/>
  <c r="DH1294" i="4"/>
  <c r="DF1290" i="4"/>
  <c r="DH1290" i="4"/>
  <c r="DF1286" i="4"/>
  <c r="DH1286" i="4" s="1"/>
  <c r="DF1227" i="4"/>
  <c r="DH1227" i="4"/>
  <c r="DF1237" i="4"/>
  <c r="DH1237" i="4" s="1"/>
  <c r="AE11" i="1"/>
  <c r="AF11" i="1" s="1"/>
  <c r="AG11" i="1"/>
  <c r="E93" i="5"/>
  <c r="ED93" i="4"/>
  <c r="EF93" i="4" s="1"/>
  <c r="ED94" i="4"/>
  <c r="EF94" i="4"/>
  <c r="ED95" i="4"/>
  <c r="EF95" i="4" s="1"/>
  <c r="DX1034" i="4"/>
  <c r="DZ1034" i="4" s="1"/>
  <c r="DX1030" i="4"/>
  <c r="DZ1030" i="4"/>
  <c r="DX1026" i="4"/>
  <c r="DZ1026" i="4"/>
  <c r="DX1022" i="4"/>
  <c r="DZ1022" i="4" s="1"/>
  <c r="DX1018" i="4"/>
  <c r="DZ1018" i="4"/>
  <c r="DX1014" i="4"/>
  <c r="DZ1014" i="4" s="1"/>
  <c r="DX1010" i="4"/>
  <c r="DZ1010" i="4" s="1"/>
  <c r="DX1006" i="4"/>
  <c r="DZ1006" i="4" s="1"/>
  <c r="DX1035" i="4"/>
  <c r="DZ1035" i="4" s="1"/>
  <c r="DX1031" i="4"/>
  <c r="DZ1031" i="4"/>
  <c r="DX1027" i="4"/>
  <c r="DZ1027" i="4" s="1"/>
  <c r="DX1023" i="4"/>
  <c r="DZ1023" i="4" s="1"/>
  <c r="DX1019" i="4"/>
  <c r="DZ1019" i="4" s="1"/>
  <c r="DX1015" i="4"/>
  <c r="DZ1015" i="4" s="1"/>
  <c r="DX1011" i="4"/>
  <c r="DZ1011" i="4" s="1"/>
  <c r="DX1007" i="4"/>
  <c r="DZ1007" i="4"/>
  <c r="DX1036" i="4"/>
  <c r="DZ1036" i="4" s="1"/>
  <c r="DX1032" i="4"/>
  <c r="DZ1032" i="4"/>
  <c r="DX1028" i="4"/>
  <c r="DZ1028" i="4" s="1"/>
  <c r="DX1024" i="4"/>
  <c r="DZ1024" i="4"/>
  <c r="DX1020" i="4"/>
  <c r="DZ1020" i="4"/>
  <c r="DX1016" i="4"/>
  <c r="DZ1016" i="4" s="1"/>
  <c r="DX1012" i="4"/>
  <c r="DZ1012" i="4"/>
  <c r="DX1008" i="4"/>
  <c r="DZ1008" i="4" s="1"/>
  <c r="DX1037" i="4"/>
  <c r="DZ1037" i="4" s="1"/>
  <c r="DX1033" i="4"/>
  <c r="DZ1033" i="4" s="1"/>
  <c r="DX1029" i="4"/>
  <c r="DZ1029" i="4"/>
  <c r="DX1025" i="4"/>
  <c r="DZ1025" i="4"/>
  <c r="DX1021" i="4"/>
  <c r="DZ1021" i="4" s="1"/>
  <c r="DX1017" i="4"/>
  <c r="DZ1017" i="4"/>
  <c r="DX1013" i="4"/>
  <c r="DZ1013" i="4" s="1"/>
  <c r="DX1009" i="4"/>
  <c r="DZ1009" i="4"/>
  <c r="DX1005" i="4"/>
  <c r="DZ1005" i="4"/>
  <c r="DR755" i="4"/>
  <c r="DT755" i="4"/>
  <c r="DR756" i="4"/>
  <c r="DT756" i="4"/>
  <c r="DR757" i="4"/>
  <c r="DT757" i="4" s="1"/>
  <c r="DR758" i="4"/>
  <c r="DT758" i="4" s="1"/>
  <c r="DL49" i="4"/>
  <c r="DN49" i="4"/>
  <c r="DR741" i="4"/>
  <c r="DT741" i="4" s="1"/>
  <c r="DR737" i="4"/>
  <c r="DT737" i="4" s="1"/>
  <c r="DR733" i="4"/>
  <c r="DT733" i="4"/>
  <c r="DR729" i="4"/>
  <c r="DT729" i="4"/>
  <c r="DR738" i="4"/>
  <c r="DT738" i="4" s="1"/>
  <c r="DR734" i="4"/>
  <c r="DT734" i="4" s="1"/>
  <c r="DR730" i="4"/>
  <c r="DT730" i="4" s="1"/>
  <c r="DR739" i="4"/>
  <c r="DT739" i="4" s="1"/>
  <c r="DR735" i="4"/>
  <c r="DT735" i="4"/>
  <c r="DR731" i="4"/>
  <c r="DT731" i="4" s="1"/>
  <c r="DR727" i="4"/>
  <c r="DT727" i="4" s="1"/>
  <c r="DR740" i="4"/>
  <c r="DT740" i="4"/>
  <c r="DR736" i="4"/>
  <c r="DT736" i="4"/>
  <c r="DR732" i="4"/>
  <c r="DT732" i="4"/>
  <c r="DR728" i="4"/>
  <c r="DT728" i="4"/>
  <c r="DF1066" i="4"/>
  <c r="DH1066" i="4" s="1"/>
  <c r="DF1062" i="4"/>
  <c r="DF1058" i="4"/>
  <c r="DH1058" i="4" s="1"/>
  <c r="DF1054" i="4"/>
  <c r="DF1050" i="4"/>
  <c r="DH1050" i="4" s="1"/>
  <c r="DF1046" i="4"/>
  <c r="DH1046" i="4"/>
  <c r="DF1067" i="4"/>
  <c r="DH1067" i="4"/>
  <c r="DF1063" i="4"/>
  <c r="DF1059" i="4"/>
  <c r="DH1059" i="4" s="1"/>
  <c r="DF1055" i="4"/>
  <c r="DH1055" i="4"/>
  <c r="DF1051" i="4"/>
  <c r="DH1051" i="4"/>
  <c r="DF1047" i="4"/>
  <c r="DH1047" i="4" s="1"/>
  <c r="DF1068" i="4"/>
  <c r="DH1068" i="4" s="1"/>
  <c r="DF1064" i="4"/>
  <c r="DF1060" i="4"/>
  <c r="DH1060" i="4" s="1"/>
  <c r="DF1056" i="4"/>
  <c r="DH1056" i="4" s="1"/>
  <c r="DF1052" i="4"/>
  <c r="DF1048" i="4"/>
  <c r="DH1048" i="4"/>
  <c r="DF1069" i="4"/>
  <c r="DH1069" i="4" s="1"/>
  <c r="DF1065" i="4"/>
  <c r="DF1061" i="4"/>
  <c r="DH1061" i="4"/>
  <c r="DF1057" i="4"/>
  <c r="DH1057" i="4"/>
  <c r="DF1053" i="4"/>
  <c r="DH1053" i="4"/>
  <c r="DF1049" i="4"/>
  <c r="DH1049" i="4"/>
  <c r="DF1042" i="4"/>
  <c r="DH1042" i="4"/>
  <c r="DF1038" i="4"/>
  <c r="DF1035" i="4"/>
  <c r="DH1035" i="4" s="1"/>
  <c r="DF1031" i="4"/>
  <c r="DH1031" i="4" s="1"/>
  <c r="DF1043" i="4"/>
  <c r="DH1043" i="4" s="1"/>
  <c r="DF1039" i="4"/>
  <c r="DF1036" i="4"/>
  <c r="DH1036" i="4"/>
  <c r="DF1032" i="4"/>
  <c r="DF1044" i="4"/>
  <c r="DH1044" i="4" s="1"/>
  <c r="DF1040" i="4"/>
  <c r="DH1040" i="4" s="1"/>
  <c r="DF1037" i="4"/>
  <c r="DH1037" i="4"/>
  <c r="DF1033" i="4"/>
  <c r="DH1033" i="4" s="1"/>
  <c r="DF1041" i="4"/>
  <c r="DH1041" i="4"/>
  <c r="DF1034" i="4"/>
  <c r="ED90" i="4"/>
  <c r="EF90" i="4" s="1"/>
  <c r="ED91" i="4"/>
  <c r="EF91" i="4"/>
  <c r="ED92" i="4"/>
  <c r="EF92" i="4"/>
  <c r="DX1000" i="4"/>
  <c r="DZ1000" i="4" s="1"/>
  <c r="DX996" i="4"/>
  <c r="DZ996" i="4" s="1"/>
  <c r="DX992" i="4"/>
  <c r="DZ992" i="4" s="1"/>
  <c r="DX988" i="4"/>
  <c r="DZ988" i="4"/>
  <c r="DX984" i="4"/>
  <c r="DZ984" i="4" s="1"/>
  <c r="DX980" i="4"/>
  <c r="DZ980" i="4"/>
  <c r="DX976" i="4"/>
  <c r="DZ976" i="4"/>
  <c r="DX972" i="4"/>
  <c r="DZ972" i="4" s="1"/>
  <c r="DX1001" i="4"/>
  <c r="DZ1001" i="4" s="1"/>
  <c r="DX997" i="4"/>
  <c r="DZ997" i="4"/>
  <c r="DX993" i="4"/>
  <c r="DZ993" i="4"/>
  <c r="DX989" i="4"/>
  <c r="DZ989" i="4" s="1"/>
  <c r="DX985" i="4"/>
  <c r="DZ985" i="4" s="1"/>
  <c r="DX981" i="4"/>
  <c r="DZ981" i="4"/>
  <c r="DX977" i="4"/>
  <c r="DZ977" i="4" s="1"/>
  <c r="DX973" i="4"/>
  <c r="DZ973" i="4"/>
  <c r="DX1002" i="4"/>
  <c r="DZ1002" i="4"/>
  <c r="DX998" i="4"/>
  <c r="DZ998" i="4" s="1"/>
  <c r="DX994" i="4"/>
  <c r="DZ994" i="4"/>
  <c r="DX990" i="4"/>
  <c r="DZ990" i="4"/>
  <c r="DX986" i="4"/>
  <c r="DZ986" i="4" s="1"/>
  <c r="DX982" i="4"/>
  <c r="DZ982" i="4" s="1"/>
  <c r="DX978" i="4"/>
  <c r="DZ978" i="4" s="1"/>
  <c r="DX974" i="4"/>
  <c r="DZ974" i="4"/>
  <c r="DX1003" i="4"/>
  <c r="DZ1003" i="4"/>
  <c r="DX999" i="4"/>
  <c r="DZ999" i="4"/>
  <c r="DX995" i="4"/>
  <c r="DZ995" i="4" s="1"/>
  <c r="DX991" i="4"/>
  <c r="DZ991" i="4" s="1"/>
  <c r="DX987" i="4"/>
  <c r="DZ987" i="4"/>
  <c r="DX983" i="4"/>
  <c r="DZ983" i="4" s="1"/>
  <c r="DX979" i="4"/>
  <c r="DZ979" i="4"/>
  <c r="DX975" i="4"/>
  <c r="DZ975" i="4" s="1"/>
  <c r="DX971" i="4"/>
  <c r="DZ971" i="4" s="1"/>
  <c r="DL47" i="4"/>
  <c r="DN47" i="4"/>
  <c r="DR722" i="4"/>
  <c r="DT722" i="4" s="1"/>
  <c r="DR718" i="4"/>
  <c r="DT718" i="4" s="1"/>
  <c r="DR714" i="4"/>
  <c r="DT714" i="4" s="1"/>
  <c r="DR710" i="4"/>
  <c r="DT710" i="4"/>
  <c r="DR723" i="4"/>
  <c r="DT723" i="4" s="1"/>
  <c r="DR719" i="4"/>
  <c r="DT719" i="4"/>
  <c r="DR715" i="4"/>
  <c r="DT715" i="4"/>
  <c r="DR711" i="4"/>
  <c r="DT711" i="4"/>
  <c r="DR724" i="4"/>
  <c r="DT724" i="4" s="1"/>
  <c r="DR720" i="4"/>
  <c r="DT720" i="4" s="1"/>
  <c r="DR716" i="4"/>
  <c r="DT716" i="4" s="1"/>
  <c r="DR712" i="4"/>
  <c r="DT712" i="4" s="1"/>
  <c r="DR708" i="4"/>
  <c r="DT708" i="4" s="1"/>
  <c r="DR725" i="4"/>
  <c r="DT725" i="4" s="1"/>
  <c r="DR721" i="4"/>
  <c r="DT721" i="4" s="1"/>
  <c r="DR717" i="4"/>
  <c r="DT717" i="4" s="1"/>
  <c r="DR713" i="4"/>
  <c r="DT713" i="4" s="1"/>
  <c r="DR709" i="4"/>
  <c r="DT709" i="4" s="1"/>
  <c r="DF1026" i="4"/>
  <c r="DH1026" i="4" s="1"/>
  <c r="DF1022" i="4"/>
  <c r="DH1022" i="4" s="1"/>
  <c r="DF1018" i="4"/>
  <c r="DH1018" i="4"/>
  <c r="DF1014" i="4"/>
  <c r="DH1014" i="4"/>
  <c r="DF1027" i="4"/>
  <c r="DH1027" i="4"/>
  <c r="DF1023" i="4"/>
  <c r="DH1023" i="4" s="1"/>
  <c r="DF1019" i="4"/>
  <c r="DH1019" i="4" s="1"/>
  <c r="DF1015" i="4"/>
  <c r="DH1015" i="4" s="1"/>
  <c r="DF1028" i="4"/>
  <c r="DH1028" i="4"/>
  <c r="DF1024" i="4"/>
  <c r="DH1024" i="4" s="1"/>
  <c r="DF1020" i="4"/>
  <c r="DH1020" i="4"/>
  <c r="DF1016" i="4"/>
  <c r="DH1016" i="4"/>
  <c r="DF1029" i="4"/>
  <c r="DH1029" i="4" s="1"/>
  <c r="DF1025" i="4"/>
  <c r="DH1025" i="4" s="1"/>
  <c r="DF1021" i="4"/>
  <c r="DH1021" i="4"/>
  <c r="DF1017" i="4"/>
  <c r="DH1017" i="4"/>
  <c r="N62" i="5"/>
  <c r="F62" i="5" s="1"/>
  <c r="O62" i="5" s="1"/>
  <c r="H62" i="5" s="1"/>
  <c r="M58" i="5"/>
  <c r="D58" i="5" s="1"/>
  <c r="E95" i="5"/>
  <c r="G85" i="5"/>
  <c r="AV85" i="5" s="1"/>
  <c r="AU85" i="5"/>
  <c r="L62" i="5"/>
  <c r="C62" i="5" s="1"/>
  <c r="E42" i="5"/>
  <c r="E24" i="5"/>
  <c r="E58" i="5"/>
  <c r="E103" i="5"/>
  <c r="E77" i="5"/>
  <c r="E90" i="5"/>
  <c r="L58" i="5"/>
  <c r="C58" i="5"/>
  <c r="AV62" i="5"/>
  <c r="AU62" i="5"/>
  <c r="E81" i="5"/>
  <c r="G66" i="5"/>
  <c r="M66" i="5" s="1"/>
  <c r="D66" i="5" s="1"/>
  <c r="E62" i="5"/>
  <c r="G107" i="5"/>
  <c r="M107" i="5"/>
  <c r="D107" i="5"/>
  <c r="E30" i="5"/>
  <c r="EJ521" i="4"/>
  <c r="EL521" i="4" s="1"/>
  <c r="EJ531" i="4"/>
  <c r="EL531" i="4" s="1"/>
  <c r="EJ501" i="4"/>
  <c r="EL501" i="4" s="1"/>
  <c r="EJ511" i="4"/>
  <c r="EL511" i="4" s="1"/>
  <c r="EJ481" i="4"/>
  <c r="EL481" i="4" s="1"/>
  <c r="EJ491" i="4"/>
  <c r="EL491" i="4"/>
  <c r="EJ461" i="4"/>
  <c r="EL461" i="4" s="1"/>
  <c r="EJ471" i="4"/>
  <c r="EL471" i="4"/>
  <c r="E72" i="5"/>
  <c r="EJ441" i="4"/>
  <c r="EL441" i="4" s="1"/>
  <c r="EJ451" i="4"/>
  <c r="EL451" i="4"/>
  <c r="DF1474" i="4"/>
  <c r="DH1474" i="4" s="1"/>
  <c r="DF1471" i="4"/>
  <c r="DH1471" i="4"/>
  <c r="DF1472" i="4"/>
  <c r="DH1472" i="4"/>
  <c r="DF1469" i="4"/>
  <c r="DH1469" i="4" s="1"/>
  <c r="DF1475" i="4"/>
  <c r="DH1475" i="4"/>
  <c r="DF1470" i="4"/>
  <c r="DH1470" i="4" s="1"/>
  <c r="DF1467" i="4"/>
  <c r="DH1467" i="4" s="1"/>
  <c r="DF1476" i="4"/>
  <c r="DH1476" i="4"/>
  <c r="DF1473" i="4"/>
  <c r="DH1473" i="4"/>
  <c r="DF1468" i="4"/>
  <c r="DH1468" i="4" s="1"/>
  <c r="DF618" i="4"/>
  <c r="DH618" i="4"/>
  <c r="DR451" i="4"/>
  <c r="DT451" i="4"/>
  <c r="DF598" i="4"/>
  <c r="DH598" i="4" s="1"/>
  <c r="DF608" i="4"/>
  <c r="DH608" i="4" s="1"/>
  <c r="DF578" i="4"/>
  <c r="DH578" i="4"/>
  <c r="DF588" i="4"/>
  <c r="DH588" i="4" s="1"/>
  <c r="EJ50" i="4"/>
  <c r="EL50" i="4" s="1"/>
  <c r="EJ51" i="4"/>
  <c r="EL51" i="4" s="1"/>
  <c r="EJ52" i="4"/>
  <c r="EL52" i="4" s="1"/>
  <c r="EJ53" i="4"/>
  <c r="EL53" i="4" s="1"/>
  <c r="DX1200" i="4"/>
  <c r="DZ1200" i="4"/>
  <c r="DX1197" i="4"/>
  <c r="DZ1197" i="4" s="1"/>
  <c r="DX1192" i="4"/>
  <c r="DZ1192" i="4" s="1"/>
  <c r="DX1203" i="4"/>
  <c r="DZ1203" i="4" s="1"/>
  <c r="DX1198" i="4"/>
  <c r="DZ1198" i="4" s="1"/>
  <c r="DX1195" i="4"/>
  <c r="DZ1195" i="4"/>
  <c r="DX1204" i="4"/>
  <c r="DZ1204" i="4"/>
  <c r="DX1201" i="4"/>
  <c r="DZ1201" i="4" s="1"/>
  <c r="DX1196" i="4"/>
  <c r="DZ1196" i="4"/>
  <c r="DX1193" i="4"/>
  <c r="DZ1193" i="4"/>
  <c r="DX1202" i="4"/>
  <c r="DZ1202" i="4"/>
  <c r="DX1199" i="4"/>
  <c r="DZ1199" i="4"/>
  <c r="DX1194" i="4"/>
  <c r="DZ1194" i="4"/>
  <c r="DF1242" i="4"/>
  <c r="DH1242" i="4" s="1"/>
  <c r="DF1243" i="4"/>
  <c r="DH1243" i="4"/>
  <c r="M71" i="5"/>
  <c r="D71" i="5" s="1"/>
  <c r="L71" i="5"/>
  <c r="C71" i="5" s="1"/>
  <c r="E71" i="5"/>
  <c r="ED32" i="4"/>
  <c r="EF32" i="4" s="1"/>
  <c r="ED34" i="4"/>
  <c r="EF34" i="4" s="1"/>
  <c r="ED33" i="4"/>
  <c r="EF33" i="4" s="1"/>
  <c r="DX286" i="4"/>
  <c r="DZ286" i="4" s="1"/>
  <c r="DX282" i="4"/>
  <c r="DZ282" i="4" s="1"/>
  <c r="DX278" i="4"/>
  <c r="DZ278" i="4"/>
  <c r="DX274" i="4"/>
  <c r="DZ274" i="4" s="1"/>
  <c r="DX270" i="4"/>
  <c r="DZ270" i="4"/>
  <c r="DX266" i="4"/>
  <c r="DZ266" i="4"/>
  <c r="DX262" i="4"/>
  <c r="DZ262" i="4"/>
  <c r="DX258" i="4"/>
  <c r="DZ258" i="4"/>
  <c r="DX254" i="4"/>
  <c r="DZ254" i="4"/>
  <c r="DX250" i="4"/>
  <c r="DZ250" i="4" s="1"/>
  <c r="DX246" i="4"/>
  <c r="DZ246" i="4" s="1"/>
  <c r="DX242" i="4"/>
  <c r="DZ242" i="4" s="1"/>
  <c r="DX238" i="4"/>
  <c r="DZ238" i="4" s="1"/>
  <c r="DX234" i="4"/>
  <c r="DZ234" i="4" s="1"/>
  <c r="DX287" i="4"/>
  <c r="DZ287" i="4" s="1"/>
  <c r="DX283" i="4"/>
  <c r="DZ283" i="4" s="1"/>
  <c r="DX279" i="4"/>
  <c r="DZ279" i="4" s="1"/>
  <c r="DX275" i="4"/>
  <c r="DZ275" i="4" s="1"/>
  <c r="DX271" i="4"/>
  <c r="DZ271" i="4"/>
  <c r="DX267" i="4"/>
  <c r="DZ267" i="4"/>
  <c r="DX263" i="4"/>
  <c r="DZ263" i="4" s="1"/>
  <c r="DX259" i="4"/>
  <c r="DZ259" i="4" s="1"/>
  <c r="DX255" i="4"/>
  <c r="DZ255" i="4"/>
  <c r="DX251" i="4"/>
  <c r="DZ251" i="4" s="1"/>
  <c r="DX247" i="4"/>
  <c r="DZ247" i="4" s="1"/>
  <c r="DX243" i="4"/>
  <c r="DZ243" i="4" s="1"/>
  <c r="DX239" i="4"/>
  <c r="DZ239" i="4"/>
  <c r="DX235" i="4"/>
  <c r="DZ235" i="4" s="1"/>
  <c r="DX288" i="4"/>
  <c r="DZ288" i="4" s="1"/>
  <c r="DX284" i="4"/>
  <c r="DZ284" i="4"/>
  <c r="DX280" i="4"/>
  <c r="DZ280" i="4" s="1"/>
  <c r="DX276" i="4"/>
  <c r="DZ276" i="4"/>
  <c r="DX272" i="4"/>
  <c r="DZ272" i="4"/>
  <c r="DX268" i="4"/>
  <c r="DZ268" i="4" s="1"/>
  <c r="DX264" i="4"/>
  <c r="DZ264" i="4"/>
  <c r="DX260" i="4"/>
  <c r="DZ260" i="4" s="1"/>
  <c r="DX256" i="4"/>
  <c r="DZ256" i="4" s="1"/>
  <c r="DX252" i="4"/>
  <c r="DZ252" i="4" s="1"/>
  <c r="DX248" i="4"/>
  <c r="DZ248" i="4" s="1"/>
  <c r="DX244" i="4"/>
  <c r="DZ244" i="4" s="1"/>
  <c r="DX240" i="4"/>
  <c r="DZ240" i="4"/>
  <c r="DX236" i="4"/>
  <c r="DZ236" i="4"/>
  <c r="DX232" i="4"/>
  <c r="DZ232" i="4" s="1"/>
  <c r="DX285" i="4"/>
  <c r="DZ285" i="4"/>
  <c r="DX281" i="4"/>
  <c r="DZ281" i="4"/>
  <c r="DX277" i="4"/>
  <c r="DZ277" i="4" s="1"/>
  <c r="DX273" i="4"/>
  <c r="DZ273" i="4" s="1"/>
  <c r="DX269" i="4"/>
  <c r="DZ269" i="4"/>
  <c r="DX265" i="4"/>
  <c r="DZ265" i="4"/>
  <c r="DX261" i="4"/>
  <c r="DZ261" i="4" s="1"/>
  <c r="DX257" i="4"/>
  <c r="DZ257" i="4" s="1"/>
  <c r="DX253" i="4"/>
  <c r="DZ253" i="4" s="1"/>
  <c r="DX249" i="4"/>
  <c r="DZ249" i="4"/>
  <c r="DX245" i="4"/>
  <c r="DZ245" i="4"/>
  <c r="DX241" i="4"/>
  <c r="DZ241" i="4" s="1"/>
  <c r="DX237" i="4"/>
  <c r="DZ237" i="4"/>
  <c r="DX233" i="4"/>
  <c r="DZ233" i="4" s="1"/>
  <c r="DL26" i="4"/>
  <c r="DN26" i="4" s="1"/>
  <c r="DR189" i="4"/>
  <c r="DT189" i="4" s="1"/>
  <c r="DR190" i="4"/>
  <c r="DT190" i="4" s="1"/>
  <c r="DF158" i="4"/>
  <c r="DH158" i="4"/>
  <c r="DF156" i="4"/>
  <c r="DH156" i="4" s="1"/>
  <c r="DF152" i="4"/>
  <c r="DH152" i="4"/>
  <c r="DF154" i="4"/>
  <c r="DH154" i="4" s="1"/>
  <c r="DF151" i="4"/>
  <c r="DH151" i="4"/>
  <c r="DF153" i="4"/>
  <c r="DH153" i="4"/>
  <c r="DF157" i="4"/>
  <c r="DH157" i="4" s="1"/>
  <c r="DF155" i="4"/>
  <c r="DH155" i="4"/>
  <c r="N104" i="5"/>
  <c r="F104" i="5" s="1"/>
  <c r="O104" i="5"/>
  <c r="H104" i="5" s="1"/>
  <c r="AV52" i="5"/>
  <c r="AU52" i="5" s="1"/>
  <c r="N52" i="5"/>
  <c r="F52" i="5" s="1"/>
  <c r="O52" i="5"/>
  <c r="H52" i="5"/>
  <c r="AV63" i="5"/>
  <c r="AU63" i="5"/>
  <c r="M78" i="5"/>
  <c r="D78" i="5" s="1"/>
  <c r="AV108" i="5"/>
  <c r="AU108" i="5" s="1"/>
  <c r="M100" i="5"/>
  <c r="D100" i="5" s="1"/>
  <c r="L96" i="5"/>
  <c r="C96" i="5"/>
  <c r="G72" i="5"/>
  <c r="E96" i="5"/>
  <c r="L56" i="5"/>
  <c r="C56" i="5"/>
  <c r="AV79" i="5"/>
  <c r="AU79" i="5" s="1"/>
  <c r="M63" i="5"/>
  <c r="D63" i="5" s="1"/>
  <c r="L78" i="5"/>
  <c r="C78" i="5" s="1"/>
  <c r="L108" i="5"/>
  <c r="C108" i="5" s="1"/>
  <c r="N100" i="5"/>
  <c r="F100" i="5" s="1"/>
  <c r="O100" i="5" s="1"/>
  <c r="H100" i="5" s="1"/>
  <c r="M96" i="5"/>
  <c r="D96" i="5"/>
  <c r="E59" i="5"/>
  <c r="G87" i="5"/>
  <c r="E108" i="5"/>
  <c r="G74" i="5"/>
  <c r="E104" i="5"/>
  <c r="L52" i="5"/>
  <c r="C52" i="5"/>
  <c r="F63" i="5"/>
  <c r="O63" i="5" s="1"/>
  <c r="H63" i="5" s="1"/>
  <c r="E67" i="5"/>
  <c r="E78" i="5"/>
  <c r="E49" i="5"/>
  <c r="G49" i="5"/>
  <c r="R52" i="5"/>
  <c r="AV91" i="5"/>
  <c r="AU91" i="5"/>
  <c r="M91" i="5"/>
  <c r="D91" i="5" s="1"/>
  <c r="L68" i="5"/>
  <c r="C68" i="5" s="1"/>
  <c r="AV51" i="5"/>
  <c r="AU51" i="5" s="1"/>
  <c r="AB43" i="5"/>
  <c r="AD23" i="5"/>
  <c r="C67" i="5"/>
  <c r="AV67" i="5"/>
  <c r="AU67" i="5"/>
  <c r="N67" i="5"/>
  <c r="F67" i="5" s="1"/>
  <c r="O67" i="5" s="1"/>
  <c r="H67" i="5"/>
  <c r="M67" i="5"/>
  <c r="D67" i="5"/>
  <c r="ED87" i="4"/>
  <c r="EF87" i="4"/>
  <c r="ED88" i="4"/>
  <c r="EF88" i="4" s="1"/>
  <c r="ED89" i="4"/>
  <c r="EF89" i="4" s="1"/>
  <c r="N84" i="5"/>
  <c r="F84" i="5"/>
  <c r="O84" i="5" s="1"/>
  <c r="H84" i="5"/>
  <c r="E18" i="5"/>
  <c r="U26" i="5"/>
  <c r="DX968" i="4"/>
  <c r="DZ968" i="4"/>
  <c r="DX948" i="4"/>
  <c r="DZ948" i="4" s="1"/>
  <c r="DX938" i="4"/>
  <c r="DZ938" i="4"/>
  <c r="DX967" i="4"/>
  <c r="DZ967" i="4"/>
  <c r="DX957" i="4"/>
  <c r="DZ957" i="4"/>
  <c r="DX947" i="4"/>
  <c r="DZ947" i="4" s="1"/>
  <c r="DX937" i="4"/>
  <c r="DZ937" i="4"/>
  <c r="DX965" i="4"/>
  <c r="DZ965" i="4"/>
  <c r="DX956" i="4"/>
  <c r="DZ956" i="4" s="1"/>
  <c r="DX945" i="4"/>
  <c r="DZ945" i="4" s="1"/>
  <c r="DX955" i="4"/>
  <c r="DZ955" i="4" s="1"/>
  <c r="DX944" i="4"/>
  <c r="DZ944" i="4" s="1"/>
  <c r="DX943" i="4"/>
  <c r="DZ943" i="4" s="1"/>
  <c r="DX952" i="4"/>
  <c r="DZ952" i="4"/>
  <c r="DX961" i="4"/>
  <c r="DZ961" i="4" s="1"/>
  <c r="DX941" i="4"/>
  <c r="DZ941" i="4" s="1"/>
  <c r="DX940" i="4"/>
  <c r="DZ940" i="4"/>
  <c r="DX950" i="4"/>
  <c r="DZ950" i="4" s="1"/>
  <c r="DX949" i="4"/>
  <c r="DZ949" i="4" s="1"/>
  <c r="DX966" i="4"/>
  <c r="DZ966" i="4" s="1"/>
  <c r="DX946" i="4"/>
  <c r="DZ946" i="4"/>
  <c r="DX936" i="4"/>
  <c r="DZ936" i="4"/>
  <c r="DX964" i="4"/>
  <c r="DZ964" i="4" s="1"/>
  <c r="DX963" i="4"/>
  <c r="DZ963" i="4" s="1"/>
  <c r="DX954" i="4"/>
  <c r="DZ954" i="4"/>
  <c r="DX953" i="4"/>
  <c r="DZ953" i="4"/>
  <c r="DX962" i="4"/>
  <c r="DZ962" i="4" s="1"/>
  <c r="DX942" i="4"/>
  <c r="DZ942" i="4"/>
  <c r="DX951" i="4"/>
  <c r="DZ951" i="4"/>
  <c r="DX939" i="4"/>
  <c r="DZ939" i="4" s="1"/>
  <c r="DX958" i="4"/>
  <c r="DZ958" i="4" s="1"/>
  <c r="DX959" i="4"/>
  <c r="DZ959" i="4" s="1"/>
  <c r="DX960" i="4"/>
  <c r="DZ960" i="4" s="1"/>
  <c r="DR706" i="4"/>
  <c r="DT706" i="4" s="1"/>
  <c r="DR695" i="4"/>
  <c r="DT695" i="4"/>
  <c r="DR705" i="4"/>
  <c r="DT705" i="4" s="1"/>
  <c r="DR694" i="4"/>
  <c r="DT694" i="4"/>
  <c r="DR693" i="4"/>
  <c r="DT693" i="4"/>
  <c r="DR704" i="4"/>
  <c r="DT704" i="4" s="1"/>
  <c r="DR692" i="4"/>
  <c r="DT692" i="4" s="1"/>
  <c r="DR703" i="4"/>
  <c r="DT703" i="4" s="1"/>
  <c r="DR691" i="4"/>
  <c r="DT691" i="4" s="1"/>
  <c r="DR702" i="4"/>
  <c r="DT702" i="4" s="1"/>
  <c r="DR690" i="4"/>
  <c r="DT690" i="4" s="1"/>
  <c r="DR701" i="4"/>
  <c r="DT701" i="4" s="1"/>
  <c r="DR689" i="4"/>
  <c r="DT689" i="4"/>
  <c r="DR700" i="4"/>
  <c r="DT700" i="4"/>
  <c r="DR697" i="4"/>
  <c r="DT697" i="4" s="1"/>
  <c r="DR699" i="4"/>
  <c r="DT699" i="4" s="1"/>
  <c r="DR698" i="4"/>
  <c r="DT698" i="4"/>
  <c r="DR696" i="4"/>
  <c r="DT696" i="4"/>
  <c r="DL46" i="4"/>
  <c r="DN46" i="4"/>
  <c r="DF1012" i="4"/>
  <c r="DH1012" i="4"/>
  <c r="DF1000" i="4"/>
  <c r="DH1000" i="4" s="1"/>
  <c r="DF1007" i="4"/>
  <c r="DH1007" i="4" s="1"/>
  <c r="DF1005" i="4"/>
  <c r="DH1005" i="4" s="1"/>
  <c r="DF1011" i="4"/>
  <c r="DH1011" i="4" s="1"/>
  <c r="DF999" i="4"/>
  <c r="DH999" i="4"/>
  <c r="DF997" i="4"/>
  <c r="DH997" i="4" s="1"/>
  <c r="DF1006" i="4"/>
  <c r="DH1006" i="4" s="1"/>
  <c r="DF1004" i="4"/>
  <c r="DH1004" i="4"/>
  <c r="DF1002" i="4"/>
  <c r="DH1002" i="4"/>
  <c r="DF1010" i="4"/>
  <c r="DH1010" i="4"/>
  <c r="DF998" i="4"/>
  <c r="DH998" i="4"/>
  <c r="DF1009" i="4"/>
  <c r="DH1009" i="4" s="1"/>
  <c r="DF1008" i="4"/>
  <c r="DH1008" i="4" s="1"/>
  <c r="DF1003" i="4"/>
  <c r="DH1003" i="4"/>
  <c r="DF1001" i="4"/>
  <c r="DH1001" i="4" s="1"/>
  <c r="DF1822" i="4"/>
  <c r="DH1822" i="4" s="1"/>
  <c r="E56" i="5"/>
  <c r="R37" i="5"/>
  <c r="AD19" i="5"/>
  <c r="EJ807" i="4"/>
  <c r="EL807" i="4" s="1"/>
  <c r="EJ795" i="4"/>
  <c r="EL795" i="4"/>
  <c r="EJ799" i="4"/>
  <c r="EL799" i="4" s="1"/>
  <c r="EJ809" i="4"/>
  <c r="EL809" i="4"/>
  <c r="EJ820" i="4"/>
  <c r="EL820" i="4"/>
  <c r="EJ806" i="4"/>
  <c r="EL806" i="4" s="1"/>
  <c r="EJ794" i="4"/>
  <c r="EL794" i="4" s="1"/>
  <c r="EJ813" i="4"/>
  <c r="EL813" i="4"/>
  <c r="EJ811" i="4"/>
  <c r="EL811" i="4" s="1"/>
  <c r="EJ821" i="4"/>
  <c r="EL821" i="4"/>
  <c r="EJ819" i="4"/>
  <c r="EL819" i="4" s="1"/>
  <c r="EJ793" i="4"/>
  <c r="EL793" i="4" s="1"/>
  <c r="EJ804" i="4"/>
  <c r="EL804" i="4" s="1"/>
  <c r="EJ797" i="4"/>
  <c r="EL797" i="4"/>
  <c r="EJ817" i="4"/>
  <c r="EL817" i="4"/>
  <c r="EJ805" i="4"/>
  <c r="EL805" i="4"/>
  <c r="EJ816" i="4"/>
  <c r="EL816" i="4"/>
  <c r="EJ800" i="4"/>
  <c r="EL800" i="4" s="1"/>
  <c r="EJ810" i="4"/>
  <c r="EL810" i="4" s="1"/>
  <c r="EJ796" i="4"/>
  <c r="EL796" i="4"/>
  <c r="EJ815" i="4"/>
  <c r="EL815" i="4"/>
  <c r="EJ803" i="4"/>
  <c r="EL803" i="4"/>
  <c r="EJ814" i="4"/>
  <c r="EL814" i="4"/>
  <c r="EJ801" i="4"/>
  <c r="EL801" i="4" s="1"/>
  <c r="DF1790" i="4"/>
  <c r="DH1790" i="4" s="1"/>
  <c r="DF1778" i="4"/>
  <c r="DH1778" i="4" s="1"/>
  <c r="DF1788" i="4"/>
  <c r="DH1788" i="4"/>
  <c r="DF1787" i="4"/>
  <c r="DH1787" i="4"/>
  <c r="DF1785" i="4"/>
  <c r="DH1785" i="4"/>
  <c r="DF1794" i="4"/>
  <c r="DH1794" i="4" s="1"/>
  <c r="DF1804" i="4"/>
  <c r="DH1804" i="4" s="1"/>
  <c r="DF1779" i="4"/>
  <c r="DH1779" i="4" s="1"/>
  <c r="DF1803" i="4"/>
  <c r="DH1803" i="4" s="1"/>
  <c r="DF1789" i="4"/>
  <c r="DH1789" i="4"/>
  <c r="DF1777" i="4"/>
  <c r="DH1777" i="4"/>
  <c r="DF1799" i="4"/>
  <c r="DH1799" i="4" s="1"/>
  <c r="DF1784" i="4"/>
  <c r="DH1784" i="4" s="1"/>
  <c r="DF1795" i="4"/>
  <c r="DH1795" i="4"/>
  <c r="DF1805" i="4"/>
  <c r="DH1805" i="4" s="1"/>
  <c r="DF1801" i="4"/>
  <c r="DH1801" i="4"/>
  <c r="DF1800" i="4"/>
  <c r="DH1800" i="4"/>
  <c r="DF1798" i="4"/>
  <c r="DH1798" i="4" s="1"/>
  <c r="DF1797" i="4"/>
  <c r="DH1797" i="4" s="1"/>
  <c r="DF1783" i="4"/>
  <c r="DH1783" i="4"/>
  <c r="DF1781" i="4"/>
  <c r="DH1781" i="4"/>
  <c r="DF1793" i="4"/>
  <c r="DH1793" i="4"/>
  <c r="DF1780" i="4"/>
  <c r="DH1780" i="4" s="1"/>
  <c r="DF1791" i="4"/>
  <c r="DH1791" i="4" s="1"/>
  <c r="L18" i="5"/>
  <c r="C18" i="5" s="1"/>
  <c r="M18" i="5"/>
  <c r="D18" i="5"/>
  <c r="M24" i="5"/>
  <c r="D24" i="5" s="1"/>
  <c r="C24" i="5"/>
  <c r="E27" i="5"/>
  <c r="L30" i="5"/>
  <c r="C30" i="5"/>
  <c r="M30" i="5"/>
  <c r="D30" i="5" s="1"/>
  <c r="M27" i="5"/>
  <c r="D27" i="5" s="1"/>
  <c r="AD29" i="5"/>
  <c r="L27" i="5"/>
  <c r="C27" i="5" s="1"/>
  <c r="E21" i="5"/>
  <c r="U17" i="5"/>
  <c r="DX1246" i="4"/>
  <c r="DZ1246" i="4" s="1"/>
  <c r="DX1240" i="4"/>
  <c r="DZ1240" i="4"/>
  <c r="DX1238" i="4"/>
  <c r="DZ1238" i="4"/>
  <c r="DX1236" i="4"/>
  <c r="DZ1236" i="4"/>
  <c r="DX1245" i="4"/>
  <c r="DZ1245" i="4" s="1"/>
  <c r="DX1244" i="4"/>
  <c r="DZ1244" i="4"/>
  <c r="DX1241" i="4"/>
  <c r="DZ1241" i="4"/>
  <c r="DX1239" i="4"/>
  <c r="DZ1239" i="4"/>
  <c r="DX1237" i="4"/>
  <c r="DZ1237" i="4"/>
  <c r="DX1243" i="4"/>
  <c r="DZ1243" i="4"/>
  <c r="DX1242" i="4"/>
  <c r="DZ1242" i="4" s="1"/>
  <c r="DX224" i="4"/>
  <c r="DZ224" i="4"/>
  <c r="DX223" i="4"/>
  <c r="DZ223" i="4" s="1"/>
  <c r="DX222" i="4"/>
  <c r="DZ222" i="4" s="1"/>
  <c r="DX221" i="4"/>
  <c r="DZ221" i="4"/>
  <c r="EJ534" i="4"/>
  <c r="EL534" i="4"/>
  <c r="EJ522" i="4"/>
  <c r="EL522" i="4" s="1"/>
  <c r="EJ509" i="4"/>
  <c r="EL509" i="4"/>
  <c r="EJ483" i="4"/>
  <c r="EL483" i="4"/>
  <c r="EJ470" i="4"/>
  <c r="EL470" i="4"/>
  <c r="EJ458" i="4"/>
  <c r="EL458" i="4"/>
  <c r="EJ444" i="4"/>
  <c r="EL444" i="4"/>
  <c r="EJ467" i="4"/>
  <c r="EL467" i="4" s="1"/>
  <c r="EJ492" i="4"/>
  <c r="EL492" i="4"/>
  <c r="EJ453" i="4"/>
  <c r="EL453" i="4" s="1"/>
  <c r="EJ517" i="4"/>
  <c r="EL517" i="4" s="1"/>
  <c r="EJ466" i="4"/>
  <c r="EL466" i="4"/>
  <c r="EJ516" i="4"/>
  <c r="EL516" i="4"/>
  <c r="EJ477" i="4"/>
  <c r="EL477" i="4" s="1"/>
  <c r="EJ438" i="4"/>
  <c r="EL438" i="4"/>
  <c r="EJ527" i="4"/>
  <c r="EL527" i="4"/>
  <c r="EJ502" i="4"/>
  <c r="EL502" i="4"/>
  <c r="EJ463" i="4"/>
  <c r="EL463" i="4"/>
  <c r="EJ474" i="4"/>
  <c r="EL474" i="4"/>
  <c r="EJ526" i="4"/>
  <c r="EL526" i="4" s="1"/>
  <c r="EJ487" i="4"/>
  <c r="EL487" i="4"/>
  <c r="EJ460" i="4"/>
  <c r="EL460" i="4"/>
  <c r="EJ473" i="4"/>
  <c r="EL473" i="4" s="1"/>
  <c r="EJ497" i="4"/>
  <c r="EL497" i="4"/>
  <c r="EJ520" i="4"/>
  <c r="EL520" i="4"/>
  <c r="EJ508" i="4"/>
  <c r="EL508" i="4" s="1"/>
  <c r="EJ496" i="4"/>
  <c r="EL496" i="4"/>
  <c r="EJ482" i="4"/>
  <c r="EL482" i="4" s="1"/>
  <c r="EJ469" i="4"/>
  <c r="EL469" i="4"/>
  <c r="EJ457" i="4"/>
  <c r="EL457" i="4"/>
  <c r="EJ532" i="4"/>
  <c r="EL532" i="4"/>
  <c r="EJ493" i="4"/>
  <c r="EL493" i="4" s="1"/>
  <c r="EJ454" i="4"/>
  <c r="EL454" i="4"/>
  <c r="EJ530" i="4"/>
  <c r="EL530" i="4"/>
  <c r="EJ504" i="4"/>
  <c r="EL504" i="4" s="1"/>
  <c r="EJ529" i="4"/>
  <c r="EL529" i="4"/>
  <c r="EJ490" i="4"/>
  <c r="EL490" i="4"/>
  <c r="EJ478" i="4"/>
  <c r="EL478" i="4" s="1"/>
  <c r="EJ439" i="4"/>
  <c r="EL439" i="4"/>
  <c r="EJ503" i="4"/>
  <c r="EL503" i="4" s="1"/>
  <c r="EJ464" i="4"/>
  <c r="EL464" i="4" s="1"/>
  <c r="EJ437" i="4"/>
  <c r="EL437" i="4"/>
  <c r="EJ513" i="4"/>
  <c r="EL513" i="4"/>
  <c r="EJ500" i="4"/>
  <c r="EL500" i="4" s="1"/>
  <c r="EJ449" i="4"/>
  <c r="EL449" i="4"/>
  <c r="EJ512" i="4"/>
  <c r="EL512" i="4"/>
  <c r="EJ436" i="4"/>
  <c r="EL436" i="4"/>
  <c r="EJ524" i="4"/>
  <c r="EL524" i="4"/>
  <c r="EJ486" i="4"/>
  <c r="EL486" i="4"/>
  <c r="EJ459" i="4"/>
  <c r="EL459" i="4" s="1"/>
  <c r="EJ523" i="4"/>
  <c r="EL523" i="4"/>
  <c r="EJ484" i="4"/>
  <c r="EL484" i="4"/>
  <c r="EJ446" i="4"/>
  <c r="EL446" i="4" s="1"/>
  <c r="EJ533" i="4"/>
  <c r="EL533" i="4"/>
  <c r="EJ519" i="4"/>
  <c r="EL519" i="4"/>
  <c r="EJ507" i="4"/>
  <c r="EL507" i="4" s="1"/>
  <c r="EJ494" i="4"/>
  <c r="EL494" i="4"/>
  <c r="EJ468" i="4"/>
  <c r="EL468" i="4" s="1"/>
  <c r="EJ456" i="4"/>
  <c r="EL456" i="4" s="1"/>
  <c r="EJ443" i="4"/>
  <c r="EL443" i="4"/>
  <c r="EJ506" i="4"/>
  <c r="EL506" i="4"/>
  <c r="EJ480" i="4"/>
  <c r="EL480" i="4" s="1"/>
  <c r="EJ442" i="4"/>
  <c r="EL442" i="4"/>
  <c r="EJ518" i="4"/>
  <c r="EL518" i="4"/>
  <c r="EJ479" i="4"/>
  <c r="EL479" i="4"/>
  <c r="EJ440" i="4"/>
  <c r="EL440" i="4"/>
  <c r="EJ452" i="4"/>
  <c r="EL452" i="4"/>
  <c r="EJ528" i="4"/>
  <c r="EL528" i="4" s="1"/>
  <c r="EJ489" i="4"/>
  <c r="EL489" i="4"/>
  <c r="EJ514" i="4"/>
  <c r="EL514" i="4" s="1"/>
  <c r="EJ476" i="4"/>
  <c r="EL476" i="4" s="1"/>
  <c r="EJ450" i="4"/>
  <c r="EL450" i="4"/>
  <c r="EJ488" i="4"/>
  <c r="EL488" i="4"/>
  <c r="EJ462" i="4"/>
  <c r="EL462" i="4" s="1"/>
  <c r="EJ499" i="4"/>
  <c r="EL499" i="4"/>
  <c r="EJ448" i="4"/>
  <c r="EL448" i="4"/>
  <c r="EJ498" i="4"/>
  <c r="EL498" i="4"/>
  <c r="EJ447" i="4"/>
  <c r="EL447" i="4"/>
  <c r="EJ510" i="4"/>
  <c r="EL510" i="4"/>
  <c r="EJ472" i="4"/>
  <c r="EL472" i="4" s="1"/>
  <c r="DF1573" i="4"/>
  <c r="DH1573" i="4"/>
  <c r="DF1516" i="4"/>
  <c r="DH1516" i="4" s="1"/>
  <c r="DF1505" i="4"/>
  <c r="DH1505" i="4" s="1"/>
  <c r="DF1495" i="4"/>
  <c r="DH1495" i="4"/>
  <c r="DF1485" i="4"/>
  <c r="DH1485" i="4"/>
  <c r="DF1454" i="4"/>
  <c r="DH1454" i="4" s="1"/>
  <c r="DF1444" i="4"/>
  <c r="DH1444" i="4"/>
  <c r="DF1434" i="4"/>
  <c r="DH1434" i="4"/>
  <c r="DF1513" i="4"/>
  <c r="DH1513" i="4"/>
  <c r="DF1482" i="4"/>
  <c r="DH1482" i="4"/>
  <c r="DF1441" i="4"/>
  <c r="DH1441" i="4"/>
  <c r="DF1492" i="4"/>
  <c r="DH1492" i="4" s="1"/>
  <c r="DF1451" i="4"/>
  <c r="DH1451" i="4"/>
  <c r="DF1430" i="4"/>
  <c r="DH1430" i="4" s="1"/>
  <c r="DF1491" i="4"/>
  <c r="DH1491" i="4" s="1"/>
  <c r="DF1450" i="4"/>
  <c r="DH1450" i="4" s="1"/>
  <c r="DF1490" i="4"/>
  <c r="DH1490" i="4"/>
  <c r="DF1439" i="4"/>
  <c r="DH1439" i="4" s="1"/>
  <c r="DF1499" i="4"/>
  <c r="DH1499" i="4"/>
  <c r="DF1479" i="4"/>
  <c r="DH1479" i="4"/>
  <c r="DF1448" i="4"/>
  <c r="DH1448" i="4" s="1"/>
  <c r="DF1458" i="4"/>
  <c r="DH1458" i="4"/>
  <c r="DF1427" i="4"/>
  <c r="DH1427" i="4"/>
  <c r="DF1487" i="4"/>
  <c r="DH1487" i="4" s="1"/>
  <c r="DF1497" i="4"/>
  <c r="DH1497" i="4"/>
  <c r="DF1446" i="4"/>
  <c r="DH1446" i="4"/>
  <c r="DF1486" i="4"/>
  <c r="DH1486" i="4" s="1"/>
  <c r="DF1445" i="4"/>
  <c r="DH1445" i="4" s="1"/>
  <c r="DF1515" i="4"/>
  <c r="DH1515" i="4"/>
  <c r="DF1494" i="4"/>
  <c r="DH1494" i="4" s="1"/>
  <c r="DF1484" i="4"/>
  <c r="DH1484" i="4"/>
  <c r="DF1464" i="4"/>
  <c r="DH1464" i="4"/>
  <c r="DF1453" i="4"/>
  <c r="DH1453" i="4"/>
  <c r="DF1443" i="4"/>
  <c r="DH1443" i="4" s="1"/>
  <c r="DF1433" i="4"/>
  <c r="DH1433" i="4"/>
  <c r="DF1503" i="4"/>
  <c r="DH1503" i="4" s="1"/>
  <c r="DF1462" i="4"/>
  <c r="DH1462" i="4"/>
  <c r="DF1431" i="4"/>
  <c r="DH1431" i="4" s="1"/>
  <c r="DF1512" i="4"/>
  <c r="DH1512" i="4"/>
  <c r="DF1461" i="4"/>
  <c r="DH1461" i="4"/>
  <c r="DF1501" i="4"/>
  <c r="DH1501" i="4"/>
  <c r="DF1460" i="4"/>
  <c r="DH1460" i="4" s="1"/>
  <c r="DF1429" i="4"/>
  <c r="DH1429" i="4"/>
  <c r="DF1500" i="4"/>
  <c r="DH1500" i="4"/>
  <c r="DF1449" i="4"/>
  <c r="DH1449" i="4"/>
  <c r="DF1510" i="4"/>
  <c r="DH1510" i="4"/>
  <c r="DF1489" i="4"/>
  <c r="DH1489" i="4"/>
  <c r="DF1438" i="4"/>
  <c r="DH1438" i="4" s="1"/>
  <c r="DF1509" i="4"/>
  <c r="DH1509" i="4"/>
  <c r="DF1478" i="4"/>
  <c r="DH1478" i="4" s="1"/>
  <c r="DF1447" i="4"/>
  <c r="DH1447" i="4" s="1"/>
  <c r="DF1508" i="4"/>
  <c r="DH1508" i="4"/>
  <c r="DF1457" i="4"/>
  <c r="DH1457" i="4"/>
  <c r="DF1507" i="4"/>
  <c r="DH1507" i="4" s="1"/>
  <c r="DF1466" i="4"/>
  <c r="DH1466" i="4"/>
  <c r="DF1435" i="4"/>
  <c r="DH1435" i="4"/>
  <c r="DF1506" i="4"/>
  <c r="DH1506" i="4"/>
  <c r="DF1455" i="4"/>
  <c r="DH1455" i="4" s="1"/>
  <c r="DF1514" i="4"/>
  <c r="DH1514" i="4"/>
  <c r="DF1504" i="4"/>
  <c r="DH1504" i="4" s="1"/>
  <c r="DF1493" i="4"/>
  <c r="DH1493" i="4"/>
  <c r="DF1483" i="4"/>
  <c r="DH1483" i="4" s="1"/>
  <c r="DF1463" i="4"/>
  <c r="DH1463" i="4" s="1"/>
  <c r="DF1442" i="4"/>
  <c r="DH1442" i="4" s="1"/>
  <c r="DF1432" i="4"/>
  <c r="DH1432" i="4"/>
  <c r="DF1452" i="4"/>
  <c r="DH1452" i="4" s="1"/>
  <c r="DF1502" i="4"/>
  <c r="DH1502" i="4"/>
  <c r="DF1481" i="4"/>
  <c r="DH1481" i="4"/>
  <c r="DF1511" i="4"/>
  <c r="DH1511" i="4"/>
  <c r="DF1440" i="4"/>
  <c r="DH1440" i="4"/>
  <c r="DF1480" i="4"/>
  <c r="DH1480" i="4"/>
  <c r="DF1459" i="4"/>
  <c r="DH1459" i="4" s="1"/>
  <c r="DF1428" i="4"/>
  <c r="DH1428" i="4"/>
  <c r="DF1488" i="4"/>
  <c r="DH1488" i="4" s="1"/>
  <c r="DF1437" i="4"/>
  <c r="DH1437" i="4" s="1"/>
  <c r="DF1498" i="4"/>
  <c r="DH1498" i="4" s="1"/>
  <c r="DF1477" i="4"/>
  <c r="DH1477" i="4"/>
  <c r="DF1436" i="4"/>
  <c r="DH1436" i="4" s="1"/>
  <c r="DF1456" i="4"/>
  <c r="DH1456" i="4"/>
  <c r="DF1496" i="4"/>
  <c r="DH1496" i="4" s="1"/>
  <c r="DF1465" i="4"/>
  <c r="DH1465" i="4"/>
  <c r="E53" i="5"/>
  <c r="S53" i="5"/>
  <c r="AH52" i="5"/>
  <c r="G20" i="5"/>
  <c r="E38" i="5"/>
  <c r="AB34" i="5"/>
  <c r="X40" i="5"/>
  <c r="AG52" i="5"/>
  <c r="AP53" i="5"/>
  <c r="AC34" i="5"/>
  <c r="AC28" i="5"/>
  <c r="AA34" i="5"/>
  <c r="AJ53" i="5"/>
  <c r="AS53" i="5"/>
  <c r="AS43" i="5"/>
  <c r="S16" i="5"/>
  <c r="G17" i="5"/>
  <c r="S34" i="5"/>
  <c r="X25" i="5"/>
  <c r="R53" i="5"/>
  <c r="R34" i="5"/>
  <c r="E34" i="5"/>
  <c r="W86" i="1"/>
  <c r="T86" i="1" s="1"/>
  <c r="AA41" i="5"/>
  <c r="R16" i="5"/>
  <c r="E16" i="5"/>
  <c r="X43" i="5"/>
  <c r="S41" i="5"/>
  <c r="AH19" i="5"/>
  <c r="CM12" i="1"/>
  <c r="CN12" i="1"/>
  <c r="CO12" i="1" s="1"/>
  <c r="CC48" i="1"/>
  <c r="CD48" i="1"/>
  <c r="CE48" i="1" s="1"/>
  <c r="AO75" i="1"/>
  <c r="AP75" i="1"/>
  <c r="AQ75" i="1"/>
  <c r="BX43" i="1"/>
  <c r="BY43" i="1" s="1"/>
  <c r="BZ43" i="1" s="1"/>
  <c r="DF1696" i="4"/>
  <c r="DH1696" i="4"/>
  <c r="S11" i="5"/>
  <c r="EJ782" i="4"/>
  <c r="EL782" i="4" s="1"/>
  <c r="DR827" i="4"/>
  <c r="DT827" i="4" s="1"/>
  <c r="EJ410" i="4"/>
  <c r="EL410" i="4" s="1"/>
  <c r="AA28" i="5"/>
  <c r="AB49" i="5"/>
  <c r="DR874" i="4"/>
  <c r="DT874" i="4" s="1"/>
  <c r="AJ20" i="5"/>
  <c r="AJ18" i="1"/>
  <c r="AK18" i="1" s="1"/>
  <c r="AL18" i="1" s="1"/>
  <c r="BN31" i="1"/>
  <c r="BO31" i="1" s="1"/>
  <c r="BP31" i="1" s="1"/>
  <c r="DF694" i="4"/>
  <c r="DH694" i="4" s="1"/>
  <c r="ED106" i="4"/>
  <c r="EF106" i="4"/>
  <c r="DR61" i="4"/>
  <c r="DT61" i="4" s="1"/>
  <c r="DF1155" i="4"/>
  <c r="DH1155" i="4"/>
  <c r="EJ558" i="4"/>
  <c r="EL558" i="4"/>
  <c r="EJ299" i="4"/>
  <c r="EL299" i="4"/>
  <c r="AP14" i="5"/>
  <c r="AH22" i="5"/>
  <c r="DF1159" i="4"/>
  <c r="DH1159" i="4"/>
  <c r="DF422" i="4"/>
  <c r="DH422" i="4" s="1"/>
  <c r="DF691" i="4"/>
  <c r="DH691" i="4"/>
  <c r="DR172" i="4"/>
  <c r="DT172" i="4"/>
  <c r="AF39" i="1"/>
  <c r="AG39" i="1" s="1"/>
  <c r="AP11" i="5"/>
  <c r="EJ362" i="4"/>
  <c r="EL362" i="4" s="1"/>
  <c r="DR166" i="4"/>
  <c r="DT166" i="4"/>
  <c r="DF442" i="4"/>
  <c r="DH442" i="4" s="1"/>
  <c r="DX329" i="4"/>
  <c r="DZ329" i="4"/>
  <c r="AJ95" i="5"/>
  <c r="AS95" i="5"/>
  <c r="DR441" i="4"/>
  <c r="DT441" i="4" s="1"/>
  <c r="DF617" i="4"/>
  <c r="DH617" i="4" s="1"/>
  <c r="DF180" i="4"/>
  <c r="DH180" i="4"/>
  <c r="DF1555" i="4"/>
  <c r="DH1555" i="4" s="1"/>
  <c r="EJ79" i="4"/>
  <c r="EL79" i="4"/>
  <c r="AG16" i="5"/>
  <c r="DR97" i="4"/>
  <c r="DT97" i="4" s="1"/>
  <c r="DR77" i="4"/>
  <c r="DT77" i="4"/>
  <c r="EJ86" i="4"/>
  <c r="EL86" i="4"/>
  <c r="DF1413" i="4"/>
  <c r="DH1413" i="4" s="1"/>
  <c r="DF741" i="4"/>
  <c r="DH741" i="4" s="1"/>
  <c r="DR808" i="4"/>
  <c r="DT808" i="4"/>
  <c r="DF79" i="4"/>
  <c r="DH79" i="4"/>
  <c r="EJ266" i="4"/>
  <c r="EL266" i="4"/>
  <c r="DF1879" i="4"/>
  <c r="DH1879" i="4" s="1"/>
  <c r="S40" i="5"/>
  <c r="BN34" i="1"/>
  <c r="BO34" i="1"/>
  <c r="BP34" i="1" s="1"/>
  <c r="BS15" i="1"/>
  <c r="BT15" i="1" s="1"/>
  <c r="BU15" i="1" s="1"/>
  <c r="BE73" i="1"/>
  <c r="BF73" i="1" s="1"/>
  <c r="AN49" i="5"/>
  <c r="DX333" i="4"/>
  <c r="DZ333" i="4"/>
  <c r="AJ39" i="5"/>
  <c r="AS39" i="5"/>
  <c r="X28" i="5"/>
  <c r="EJ269" i="4"/>
  <c r="EL269" i="4"/>
  <c r="DR568" i="4"/>
  <c r="DT568" i="4" s="1"/>
  <c r="DF345" i="4"/>
  <c r="DH345" i="4"/>
  <c r="DF356" i="4"/>
  <c r="DH356" i="4"/>
  <c r="DF1761" i="4"/>
  <c r="DH1761" i="4"/>
  <c r="EJ115" i="4"/>
  <c r="EL115" i="4" s="1"/>
  <c r="CR18" i="1"/>
  <c r="CS18" i="1"/>
  <c r="CT18" i="1"/>
  <c r="AJ36" i="5"/>
  <c r="AS36" i="5" s="1"/>
  <c r="R32" i="5"/>
  <c r="DF1603" i="4"/>
  <c r="DH1603" i="4"/>
  <c r="DR812" i="4"/>
  <c r="DT812" i="4"/>
  <c r="DF448" i="4"/>
  <c r="DH448" i="4" s="1"/>
  <c r="DF1222" i="4"/>
  <c r="DH1222" i="4" s="1"/>
  <c r="DR416" i="4"/>
  <c r="DT416" i="4"/>
  <c r="AP37" i="5"/>
  <c r="S37" i="5"/>
  <c r="DX1071" i="4"/>
  <c r="DZ1071" i="4" s="1"/>
  <c r="AP32" i="5"/>
  <c r="DR315" i="4"/>
  <c r="DT315" i="4" s="1"/>
  <c r="DF201" i="4"/>
  <c r="DH201" i="4"/>
  <c r="DF1558" i="4"/>
  <c r="DH1558" i="4"/>
  <c r="EJ885" i="4"/>
  <c r="EL885" i="4"/>
  <c r="DF585" i="4"/>
  <c r="DH585" i="4"/>
  <c r="DR540" i="4"/>
  <c r="DT540" i="4" s="1"/>
  <c r="ED56" i="4"/>
  <c r="EF56" i="4"/>
  <c r="EJ259" i="4"/>
  <c r="EL259" i="4"/>
  <c r="DF1551" i="4"/>
  <c r="DH1551" i="4"/>
  <c r="Y43" i="5"/>
  <c r="AJ37" i="5"/>
  <c r="AS37" i="5" s="1"/>
  <c r="DF445" i="4"/>
  <c r="DH445" i="4"/>
  <c r="DF1700" i="4"/>
  <c r="DH1700" i="4" s="1"/>
  <c r="DF983" i="4"/>
  <c r="DH983" i="4" s="1"/>
  <c r="DF1415" i="4"/>
  <c r="DH1415" i="4"/>
  <c r="AB37" i="5"/>
  <c r="AA37" i="5"/>
  <c r="DX1059" i="4"/>
  <c r="DZ1059" i="4" s="1"/>
  <c r="AC53" i="5"/>
  <c r="E41" i="5"/>
  <c r="AJ57" i="5"/>
  <c r="AS57" i="5"/>
  <c r="E44" i="5"/>
  <c r="AG19" i="5"/>
  <c r="DF573" i="4"/>
  <c r="DH573" i="4" s="1"/>
  <c r="DF399" i="4"/>
  <c r="DH399" i="4" s="1"/>
  <c r="DF1364" i="4"/>
  <c r="DH1364" i="4"/>
  <c r="DF782" i="4"/>
  <c r="DH782" i="4"/>
  <c r="DF281" i="4"/>
  <c r="DH281" i="4"/>
  <c r="DR429" i="4"/>
  <c r="DT429" i="4" s="1"/>
  <c r="X49" i="5"/>
  <c r="EJ858" i="4"/>
  <c r="EL858" i="4" s="1"/>
  <c r="EJ609" i="4"/>
  <c r="EL609" i="4"/>
  <c r="DF799" i="4"/>
  <c r="DH799" i="4" s="1"/>
  <c r="DF31" i="4"/>
  <c r="DH31" i="4" s="1"/>
  <c r="DR490" i="4"/>
  <c r="DT490" i="4" s="1"/>
  <c r="DX350" i="4"/>
  <c r="DZ350" i="4" s="1"/>
  <c r="DF866" i="4"/>
  <c r="DH866" i="4"/>
  <c r="DF953" i="4"/>
  <c r="DH953" i="4" s="1"/>
  <c r="DF709" i="4"/>
  <c r="DH709" i="4" s="1"/>
  <c r="DX1251" i="4"/>
  <c r="DZ1251" i="4" s="1"/>
  <c r="AN25" i="5"/>
  <c r="DF428" i="4"/>
  <c r="DH428" i="4" s="1"/>
  <c r="DF1230" i="4"/>
  <c r="DH1230" i="4" s="1"/>
  <c r="DF1269" i="4"/>
  <c r="DH1269" i="4"/>
  <c r="DF100" i="4"/>
  <c r="DH100" i="4" s="1"/>
  <c r="DF943" i="4"/>
  <c r="DH943" i="4"/>
  <c r="DR220" i="4"/>
  <c r="DT220" i="4"/>
  <c r="AA29" i="5"/>
  <c r="T29" i="5"/>
  <c r="S29" i="5"/>
  <c r="AC29" i="5"/>
  <c r="AP17" i="5"/>
  <c r="S17" i="5"/>
  <c r="AC17" i="5"/>
  <c r="AJ17" i="5"/>
  <c r="AS17" i="5" s="1"/>
  <c r="T17" i="5"/>
  <c r="AA17" i="5"/>
  <c r="DX613" i="4"/>
  <c r="DZ613" i="4"/>
  <c r="DX661" i="4"/>
  <c r="DZ661" i="4"/>
  <c r="DX709" i="4"/>
  <c r="DZ709" i="4"/>
  <c r="DX757" i="4"/>
  <c r="DZ757" i="4" s="1"/>
  <c r="DX805" i="4"/>
  <c r="DZ805" i="4" s="1"/>
  <c r="DX853" i="4"/>
  <c r="DZ853" i="4" s="1"/>
  <c r="DX901" i="4"/>
  <c r="DZ901" i="4"/>
  <c r="DX1052" i="4"/>
  <c r="DZ1052" i="4"/>
  <c r="DX1100" i="4"/>
  <c r="DZ1100" i="4"/>
  <c r="DX1148" i="4"/>
  <c r="DZ1148" i="4"/>
  <c r="DX1210" i="4"/>
  <c r="DZ1210" i="4" s="1"/>
  <c r="DX600" i="4"/>
  <c r="DZ600" i="4" s="1"/>
  <c r="DX648" i="4"/>
  <c r="DZ648" i="4"/>
  <c r="DX696" i="4"/>
  <c r="DZ696" i="4"/>
  <c r="DX744" i="4"/>
  <c r="DZ744" i="4" s="1"/>
  <c r="DX792" i="4"/>
  <c r="DZ792" i="4" s="1"/>
  <c r="DX840" i="4"/>
  <c r="DZ840" i="4" s="1"/>
  <c r="DX888" i="4"/>
  <c r="DZ888" i="4"/>
  <c r="DX1039" i="4"/>
  <c r="DZ1039" i="4"/>
  <c r="DX1087" i="4"/>
  <c r="DZ1087" i="4" s="1"/>
  <c r="DX1135" i="4"/>
  <c r="DX1183" i="4"/>
  <c r="DZ1183" i="4" s="1"/>
  <c r="DX1257" i="4"/>
  <c r="DZ1257" i="4" s="1"/>
  <c r="DX635" i="4"/>
  <c r="DZ635" i="4"/>
  <c r="DX683" i="4"/>
  <c r="DZ683" i="4" s="1"/>
  <c r="DX731" i="4"/>
  <c r="DZ731" i="4" s="1"/>
  <c r="DX779" i="4"/>
  <c r="DZ779" i="4" s="1"/>
  <c r="DX827" i="4"/>
  <c r="DZ827" i="4" s="1"/>
  <c r="DX875" i="4"/>
  <c r="DZ875" i="4" s="1"/>
  <c r="DX923" i="4"/>
  <c r="DZ923" i="4"/>
  <c r="DX1074" i="4"/>
  <c r="DZ1074" i="4"/>
  <c r="DX1122" i="4"/>
  <c r="DZ1122" i="4" s="1"/>
  <c r="DX1170" i="4"/>
  <c r="DZ1170" i="4" s="1"/>
  <c r="DX1232" i="4"/>
  <c r="DZ1232" i="4" s="1"/>
  <c r="DX618" i="4"/>
  <c r="DZ618" i="4" s="1"/>
  <c r="DX666" i="4"/>
  <c r="DZ666" i="4"/>
  <c r="DX714" i="4"/>
  <c r="DZ714" i="4"/>
  <c r="DX762" i="4"/>
  <c r="DZ762" i="4" s="1"/>
  <c r="DX810" i="4"/>
  <c r="DZ810" i="4" s="1"/>
  <c r="DX858" i="4"/>
  <c r="DZ858" i="4" s="1"/>
  <c r="DX906" i="4"/>
  <c r="DZ906" i="4" s="1"/>
  <c r="DX1057" i="4"/>
  <c r="DZ1057" i="4"/>
  <c r="DX1105" i="4"/>
  <c r="DZ1105" i="4"/>
  <c r="DX1153" i="4"/>
  <c r="DZ1153" i="4"/>
  <c r="DX1215" i="4"/>
  <c r="DZ1215" i="4"/>
  <c r="DF534" i="4"/>
  <c r="DH534" i="4" s="1"/>
  <c r="DX550" i="4"/>
  <c r="DZ550" i="4" s="1"/>
  <c r="DX497" i="4"/>
  <c r="DZ497" i="4"/>
  <c r="DX443" i="4"/>
  <c r="DZ443" i="4" s="1"/>
  <c r="DX393" i="4"/>
  <c r="DZ393" i="4"/>
  <c r="DX555" i="4"/>
  <c r="DZ555" i="4"/>
  <c r="DX502" i="4"/>
  <c r="DZ502" i="4" s="1"/>
  <c r="DX448" i="4"/>
  <c r="DZ448" i="4" s="1"/>
  <c r="DX398" i="4"/>
  <c r="DZ398" i="4"/>
  <c r="DX560" i="4"/>
  <c r="DZ560" i="4" s="1"/>
  <c r="DX503" i="4"/>
  <c r="DZ503" i="4" s="1"/>
  <c r="DX449" i="4"/>
  <c r="DZ449" i="4"/>
  <c r="DX403" i="4"/>
  <c r="DZ403" i="4" s="1"/>
  <c r="DX568" i="4"/>
  <c r="DZ568" i="4" s="1"/>
  <c r="DX512" i="4"/>
  <c r="DZ512" i="4"/>
  <c r="DX461" i="4"/>
  <c r="DZ461" i="4" s="1"/>
  <c r="DX400" i="4"/>
  <c r="DZ400" i="4" s="1"/>
  <c r="DX327" i="4"/>
  <c r="DZ327" i="4" s="1"/>
  <c r="DX332" i="4"/>
  <c r="DZ332" i="4" s="1"/>
  <c r="DX337" i="4"/>
  <c r="DZ337" i="4" s="1"/>
  <c r="DX342" i="4"/>
  <c r="DZ342" i="4"/>
  <c r="DX294" i="4"/>
  <c r="DZ294" i="4" s="1"/>
  <c r="DX183" i="4"/>
  <c r="DZ183" i="4" s="1"/>
  <c r="DX188" i="4"/>
  <c r="DZ188" i="4" s="1"/>
  <c r="DX193" i="4"/>
  <c r="DZ193" i="4" s="1"/>
  <c r="DX198" i="4"/>
  <c r="DZ198" i="4" s="1"/>
  <c r="DX149" i="4"/>
  <c r="DZ149" i="4"/>
  <c r="DX154" i="4"/>
  <c r="DZ154" i="4"/>
  <c r="DX159" i="4"/>
  <c r="DZ159" i="4" s="1"/>
  <c r="DX164" i="4"/>
  <c r="DZ164" i="4" s="1"/>
  <c r="DX115" i="4"/>
  <c r="DZ115" i="4" s="1"/>
  <c r="DX67" i="4"/>
  <c r="DZ67" i="4" s="1"/>
  <c r="DX72" i="4"/>
  <c r="DZ72" i="4"/>
  <c r="DX77" i="4"/>
  <c r="DZ77" i="4"/>
  <c r="DX82" i="4"/>
  <c r="DZ82" i="4"/>
  <c r="ED96" i="4"/>
  <c r="EF96" i="4"/>
  <c r="DX617" i="4"/>
  <c r="DZ617" i="4" s="1"/>
  <c r="DX669" i="4"/>
  <c r="DZ669" i="4" s="1"/>
  <c r="DX721" i="4"/>
  <c r="DZ721" i="4"/>
  <c r="DX773" i="4"/>
  <c r="DZ773" i="4" s="1"/>
  <c r="DX825" i="4"/>
  <c r="DZ825" i="4"/>
  <c r="DX877" i="4"/>
  <c r="DZ877" i="4"/>
  <c r="DX929" i="4"/>
  <c r="DZ929" i="4" s="1"/>
  <c r="DX1084" i="4"/>
  <c r="DZ1084" i="4" s="1"/>
  <c r="DX1136" i="4"/>
  <c r="DZ1136" i="4"/>
  <c r="DX1188" i="4"/>
  <c r="DZ1188" i="4" s="1"/>
  <c r="DX596" i="4"/>
  <c r="DZ596" i="4" s="1"/>
  <c r="DX652" i="4"/>
  <c r="DZ652" i="4"/>
  <c r="DX704" i="4"/>
  <c r="DZ704" i="4" s="1"/>
  <c r="DX756" i="4"/>
  <c r="DZ756" i="4" s="1"/>
  <c r="DX808" i="4"/>
  <c r="DZ808" i="4"/>
  <c r="DX860" i="4"/>
  <c r="DZ860" i="4" s="1"/>
  <c r="DX912" i="4"/>
  <c r="DZ912" i="4" s="1"/>
  <c r="DX1067" i="4"/>
  <c r="DZ1067" i="4" s="1"/>
  <c r="DX1119" i="4"/>
  <c r="DZ1119" i="4" s="1"/>
  <c r="DX1171" i="4"/>
  <c r="DZ1171" i="4" s="1"/>
  <c r="AN73" i="5"/>
  <c r="DX1249" i="4"/>
  <c r="DZ1249" i="4"/>
  <c r="DX631" i="4"/>
  <c r="DZ631" i="4" s="1"/>
  <c r="DX687" i="4"/>
  <c r="DZ687" i="4"/>
  <c r="DX739" i="4"/>
  <c r="DZ739" i="4"/>
  <c r="DX791" i="4"/>
  <c r="DX843" i="4"/>
  <c r="DZ843" i="4" s="1"/>
  <c r="DX895" i="4"/>
  <c r="DZ895" i="4"/>
  <c r="DX1050" i="4"/>
  <c r="DZ1050" i="4"/>
  <c r="DX1102" i="4"/>
  <c r="DZ1102" i="4" s="1"/>
  <c r="DX1154" i="4"/>
  <c r="DZ1154" i="4"/>
  <c r="DX1220" i="4"/>
  <c r="DZ1220" i="4" s="1"/>
  <c r="DX610" i="4"/>
  <c r="DZ610" i="4" s="1"/>
  <c r="DX662" i="4"/>
  <c r="DZ662" i="4"/>
  <c r="DX718" i="4"/>
  <c r="DX770" i="4"/>
  <c r="DZ770" i="4"/>
  <c r="DX822" i="4"/>
  <c r="DZ822" i="4"/>
  <c r="DX874" i="4"/>
  <c r="DZ874" i="4" s="1"/>
  <c r="DX926" i="4"/>
  <c r="DZ926" i="4"/>
  <c r="DX1081" i="4"/>
  <c r="DZ1081" i="4" s="1"/>
  <c r="DX1133" i="4"/>
  <c r="DZ1133" i="4" s="1"/>
  <c r="DX1185" i="4"/>
  <c r="DZ1185" i="4"/>
  <c r="DX1263" i="4"/>
  <c r="DZ1263" i="4"/>
  <c r="DF531" i="4"/>
  <c r="DH531" i="4" s="1"/>
  <c r="DX554" i="4"/>
  <c r="DZ554" i="4" s="1"/>
  <c r="DX493" i="4"/>
  <c r="DZ493" i="4" s="1"/>
  <c r="DX435" i="4"/>
  <c r="DZ435" i="4" s="1"/>
  <c r="DX381" i="4"/>
  <c r="DZ381" i="4"/>
  <c r="DX539" i="4"/>
  <c r="DZ539" i="4"/>
  <c r="DX479" i="4"/>
  <c r="DZ479" i="4"/>
  <c r="DX424" i="4"/>
  <c r="DZ424" i="4"/>
  <c r="DX583" i="4"/>
  <c r="DZ583" i="4" s="1"/>
  <c r="DX519" i="4"/>
  <c r="DZ519" i="4"/>
  <c r="DX464" i="4"/>
  <c r="DZ464" i="4" s="1"/>
  <c r="DX411" i="4"/>
  <c r="DZ411" i="4" s="1"/>
  <c r="DX572" i="4"/>
  <c r="DZ572" i="4" s="1"/>
  <c r="DX508" i="4"/>
  <c r="DZ508" i="4"/>
  <c r="DX450" i="4"/>
  <c r="DZ450" i="4" s="1"/>
  <c r="DX388" i="4"/>
  <c r="DZ388" i="4" s="1"/>
  <c r="DX311" i="4"/>
  <c r="DZ311" i="4"/>
  <c r="DX312" i="4"/>
  <c r="DZ312" i="4"/>
  <c r="DX313" i="4"/>
  <c r="DZ313" i="4"/>
  <c r="DX314" i="4"/>
  <c r="DZ314" i="4"/>
  <c r="DX199" i="4"/>
  <c r="DZ199" i="4" s="1"/>
  <c r="DX200" i="4"/>
  <c r="DZ200" i="4"/>
  <c r="DX201" i="4"/>
  <c r="DZ201" i="4" s="1"/>
  <c r="DX202" i="4"/>
  <c r="DZ202" i="4" s="1"/>
  <c r="DX145" i="4"/>
  <c r="DZ145" i="4"/>
  <c r="DX146" i="4"/>
  <c r="DZ146" i="4"/>
  <c r="DX147" i="4"/>
  <c r="DZ147" i="4" s="1"/>
  <c r="DX148" i="4"/>
  <c r="DZ148" i="4"/>
  <c r="DX95" i="4"/>
  <c r="DZ95" i="4"/>
  <c r="DX96" i="4"/>
  <c r="DZ96" i="4" s="1"/>
  <c r="DX97" i="4"/>
  <c r="DZ97" i="4"/>
  <c r="DX98" i="4"/>
  <c r="DZ98" i="4" s="1"/>
  <c r="DL48" i="4"/>
  <c r="DN48" i="4" s="1"/>
  <c r="DR751" i="4"/>
  <c r="DT751" i="4"/>
  <c r="DX368" i="4"/>
  <c r="DZ368" i="4" s="1"/>
  <c r="DX51" i="4"/>
  <c r="DZ51" i="4"/>
  <c r="DR378" i="4"/>
  <c r="DT378" i="4" s="1"/>
  <c r="DR383" i="4"/>
  <c r="DT383" i="4" s="1"/>
  <c r="DR469" i="4"/>
  <c r="DT469" i="4" s="1"/>
  <c r="DR322" i="4"/>
  <c r="DT322" i="4"/>
  <c r="AJ83" i="5"/>
  <c r="AS83" i="5" s="1"/>
  <c r="DX30" i="4"/>
  <c r="DZ30" i="4" s="1"/>
  <c r="DF1278" i="4"/>
  <c r="DH1278" i="4"/>
  <c r="DF1179" i="4"/>
  <c r="DH1179" i="4"/>
  <c r="DR617" i="4"/>
  <c r="DT617" i="4" s="1"/>
  <c r="DF1323" i="4"/>
  <c r="DH1323" i="4" s="1"/>
  <c r="DR393" i="4"/>
  <c r="DT393" i="4" s="1"/>
  <c r="DF303" i="4"/>
  <c r="DH303" i="4" s="1"/>
  <c r="DF735" i="4"/>
  <c r="DH735" i="4" s="1"/>
  <c r="DF130" i="4"/>
  <c r="DH130" i="4" s="1"/>
  <c r="DF692" i="4"/>
  <c r="DH692" i="4" s="1"/>
  <c r="DF1249" i="4"/>
  <c r="DH1249" i="4" s="1"/>
  <c r="DF1246" i="4"/>
  <c r="DH1246" i="4" s="1"/>
  <c r="DF322" i="4"/>
  <c r="DH322" i="4" s="1"/>
  <c r="DF1645" i="4"/>
  <c r="DH1645" i="4" s="1"/>
  <c r="DR585" i="4"/>
  <c r="DT585" i="4" s="1"/>
  <c r="EJ268" i="4"/>
  <c r="EL268" i="4" s="1"/>
  <c r="DF807" i="4"/>
  <c r="DH807" i="4"/>
  <c r="DF611" i="4"/>
  <c r="DH611" i="4"/>
  <c r="EJ732" i="4"/>
  <c r="EL732" i="4"/>
  <c r="DF129" i="4"/>
  <c r="DH129" i="4" s="1"/>
  <c r="DF1096" i="4"/>
  <c r="DH1096" i="4"/>
  <c r="DR232" i="4"/>
  <c r="DT232" i="4" s="1"/>
  <c r="ED13" i="4"/>
  <c r="EF13" i="4"/>
  <c r="DR503" i="4"/>
  <c r="DT503" i="4" s="1"/>
  <c r="DF775" i="4"/>
  <c r="DH775" i="4" s="1"/>
  <c r="DR177" i="4"/>
  <c r="DT177" i="4"/>
  <c r="DR590" i="4"/>
  <c r="DT590" i="4"/>
  <c r="DL37" i="4"/>
  <c r="DN37" i="4" s="1"/>
  <c r="DF929" i="4"/>
  <c r="DH929" i="4" s="1"/>
  <c r="DR761" i="4"/>
  <c r="DT761" i="4" s="1"/>
  <c r="DR85" i="4"/>
  <c r="DT85" i="4" s="1"/>
  <c r="DF829" i="4"/>
  <c r="DH829" i="4" s="1"/>
  <c r="DF1193" i="4"/>
  <c r="DH1193" i="4" s="1"/>
  <c r="DF1283" i="4"/>
  <c r="DH1283" i="4" s="1"/>
  <c r="DF1103" i="4"/>
  <c r="DH1103" i="4"/>
  <c r="EJ752" i="4"/>
  <c r="EL752" i="4"/>
  <c r="DR770" i="4"/>
  <c r="DT770" i="4"/>
  <c r="DF985" i="4"/>
  <c r="DH985" i="4"/>
  <c r="DX371" i="4"/>
  <c r="DZ371" i="4"/>
  <c r="DR306" i="4"/>
  <c r="DT306" i="4" s="1"/>
  <c r="EJ723" i="4"/>
  <c r="EL723" i="4"/>
  <c r="DR512" i="4"/>
  <c r="DT512" i="4" s="1"/>
  <c r="DR130" i="4"/>
  <c r="DT130" i="4"/>
  <c r="ED60" i="4"/>
  <c r="EF60" i="4"/>
  <c r="DR519" i="4"/>
  <c r="DT519" i="4"/>
  <c r="DF776" i="4"/>
  <c r="DH776" i="4" s="1"/>
  <c r="DR151" i="4"/>
  <c r="DT151" i="4" s="1"/>
  <c r="DR623" i="4"/>
  <c r="DT623" i="4"/>
  <c r="DR206" i="4"/>
  <c r="DT206" i="4"/>
  <c r="EJ657" i="4"/>
  <c r="EL657" i="4" s="1"/>
  <c r="DR525" i="4"/>
  <c r="DT525" i="4" s="1"/>
  <c r="EJ431" i="4"/>
  <c r="EL431" i="4" s="1"/>
  <c r="DR666" i="4"/>
  <c r="DT666" i="4"/>
  <c r="DR216" i="4"/>
  <c r="DT216" i="4" s="1"/>
  <c r="DF939" i="4"/>
  <c r="DH939" i="4" s="1"/>
  <c r="EJ660" i="4"/>
  <c r="EL660" i="4"/>
  <c r="DF1279" i="4"/>
  <c r="DH1279" i="4" s="1"/>
  <c r="DF1126" i="4"/>
  <c r="DH1126" i="4" s="1"/>
  <c r="DF1115" i="4"/>
  <c r="DH1115" i="4"/>
  <c r="DF501" i="4"/>
  <c r="DH501" i="4"/>
  <c r="DR405" i="4"/>
  <c r="DT405" i="4"/>
  <c r="DR142" i="4"/>
  <c r="DT142" i="4"/>
  <c r="DF562" i="4"/>
  <c r="DH562" i="4"/>
  <c r="DX645" i="4"/>
  <c r="DZ645" i="4" s="1"/>
  <c r="DX701" i="4"/>
  <c r="DZ701" i="4" s="1"/>
  <c r="DX761" i="4"/>
  <c r="DZ761" i="4" s="1"/>
  <c r="DX817" i="4"/>
  <c r="DZ817" i="4" s="1"/>
  <c r="DX873" i="4"/>
  <c r="DZ873" i="4" s="1"/>
  <c r="DX933" i="4"/>
  <c r="DZ933" i="4"/>
  <c r="DX1092" i="4"/>
  <c r="DZ1092" i="4" s="1"/>
  <c r="DX1152" i="4"/>
  <c r="DZ1152" i="4" s="1"/>
  <c r="DX1222" i="4"/>
  <c r="DZ1222" i="4" s="1"/>
  <c r="DX620" i="4"/>
  <c r="DZ620" i="4" s="1"/>
  <c r="DX676" i="4"/>
  <c r="DX732" i="4"/>
  <c r="DZ732" i="4" s="1"/>
  <c r="DX788" i="4"/>
  <c r="DZ788" i="4"/>
  <c r="DX848" i="4"/>
  <c r="DZ848" i="4"/>
  <c r="DX904" i="4"/>
  <c r="DZ904" i="4" s="1"/>
  <c r="DX1063" i="4"/>
  <c r="DZ1063" i="4" s="1"/>
  <c r="DX1123" i="4"/>
  <c r="DZ1123" i="4" s="1"/>
  <c r="DX1179" i="4"/>
  <c r="DZ1179" i="4" s="1"/>
  <c r="DX595" i="4"/>
  <c r="DZ595" i="4"/>
  <c r="DX651" i="4"/>
  <c r="DZ651" i="4"/>
  <c r="DX707" i="4"/>
  <c r="DZ707" i="4"/>
  <c r="DX763" i="4"/>
  <c r="DZ763" i="4"/>
  <c r="DX819" i="4"/>
  <c r="DZ819" i="4"/>
  <c r="DX879" i="4"/>
  <c r="DZ879" i="4" s="1"/>
  <c r="DX970" i="4"/>
  <c r="DZ970" i="4"/>
  <c r="DX1094" i="4"/>
  <c r="DZ1094" i="4"/>
  <c r="DX1150" i="4"/>
  <c r="DZ1150" i="4" s="1"/>
  <c r="DX1224" i="4"/>
  <c r="DZ1224" i="4" s="1"/>
  <c r="DX622" i="4"/>
  <c r="DZ622" i="4" s="1"/>
  <c r="DX678" i="4"/>
  <c r="DX734" i="4"/>
  <c r="DZ734" i="4"/>
  <c r="DX790" i="4"/>
  <c r="DX846" i="4"/>
  <c r="DZ846" i="4"/>
  <c r="DX902" i="4"/>
  <c r="DZ902" i="4"/>
  <c r="DX1065" i="4"/>
  <c r="DZ1065" i="4" s="1"/>
  <c r="DX1121" i="4"/>
  <c r="DZ1121" i="4" s="1"/>
  <c r="DX1177" i="4"/>
  <c r="DZ1177" i="4" s="1"/>
  <c r="DX1259" i="4"/>
  <c r="DZ1259" i="4"/>
  <c r="DF532" i="4"/>
  <c r="DH532" i="4"/>
  <c r="DX542" i="4"/>
  <c r="DZ542" i="4" s="1"/>
  <c r="DX478" i="4"/>
  <c r="DZ478" i="4"/>
  <c r="DX420" i="4"/>
  <c r="DZ420" i="4"/>
  <c r="DX574" i="4"/>
  <c r="DZ574" i="4" s="1"/>
  <c r="DX510" i="4"/>
  <c r="DZ510" i="4" s="1"/>
  <c r="DX444" i="4"/>
  <c r="DZ444" i="4"/>
  <c r="DX386" i="4"/>
  <c r="DZ386" i="4"/>
  <c r="DX540" i="4"/>
  <c r="DZ540" i="4" s="1"/>
  <c r="DX472" i="4"/>
  <c r="DZ472" i="4" s="1"/>
  <c r="DX417" i="4"/>
  <c r="DZ417" i="4" s="1"/>
  <c r="DX561" i="4"/>
  <c r="DZ561" i="4"/>
  <c r="DX500" i="4"/>
  <c r="DZ500" i="4"/>
  <c r="DX438" i="4"/>
  <c r="DZ438" i="4"/>
  <c r="DX352" i="4"/>
  <c r="DZ352" i="4"/>
  <c r="DX291" i="4"/>
  <c r="DZ291" i="4" s="1"/>
  <c r="DX341" i="4"/>
  <c r="DZ341" i="4" s="1"/>
  <c r="DX334" i="4"/>
  <c r="DZ334" i="4" s="1"/>
  <c r="DX215" i="4"/>
  <c r="DZ215" i="4"/>
  <c r="DX212" i="4"/>
  <c r="DZ212" i="4" s="1"/>
  <c r="DX209" i="4"/>
  <c r="DZ209" i="4"/>
  <c r="DX206" i="4"/>
  <c r="DZ206" i="4"/>
  <c r="DX141" i="4"/>
  <c r="DZ141" i="4" s="1"/>
  <c r="DX138" i="4"/>
  <c r="DZ138" i="4"/>
  <c r="DX135" i="4"/>
  <c r="DZ135" i="4"/>
  <c r="DX132" i="4"/>
  <c r="DZ132" i="4"/>
  <c r="DX75" i="4"/>
  <c r="DZ75" i="4" s="1"/>
  <c r="DX68" i="4"/>
  <c r="DZ68" i="4" s="1"/>
  <c r="DX118" i="4"/>
  <c r="DZ118" i="4" s="1"/>
  <c r="DX42" i="4"/>
  <c r="DZ42" i="4" s="1"/>
  <c r="DR745" i="4"/>
  <c r="DT745" i="4"/>
  <c r="DX365" i="4"/>
  <c r="DZ365" i="4" s="1"/>
  <c r="DX44" i="4"/>
  <c r="DZ44" i="4"/>
  <c r="DR362" i="4"/>
  <c r="DT362" i="4" s="1"/>
  <c r="DR407" i="4"/>
  <c r="DT407" i="4" s="1"/>
  <c r="DR890" i="4"/>
  <c r="DT890" i="4" s="1"/>
  <c r="DX649" i="4"/>
  <c r="DZ649" i="4"/>
  <c r="DX713" i="4"/>
  <c r="DZ713" i="4"/>
  <c r="DX777" i="4"/>
  <c r="DZ777" i="4"/>
  <c r="DX837" i="4"/>
  <c r="DZ837" i="4"/>
  <c r="DX897" i="4"/>
  <c r="DZ897" i="4" s="1"/>
  <c r="DX1064" i="4"/>
  <c r="DZ1064" i="4"/>
  <c r="DX1124" i="4"/>
  <c r="DZ1124" i="4"/>
  <c r="DX1184" i="4"/>
  <c r="DZ1184" i="4" s="1"/>
  <c r="AN34" i="5"/>
  <c r="DX608" i="4"/>
  <c r="DZ608" i="4"/>
  <c r="DX668" i="4"/>
  <c r="DZ668" i="4"/>
  <c r="DX728" i="4"/>
  <c r="DZ728" i="4"/>
  <c r="DX796" i="4"/>
  <c r="DZ796" i="4" s="1"/>
  <c r="DX856" i="4"/>
  <c r="DZ856" i="4" s="1"/>
  <c r="DX920" i="4"/>
  <c r="DZ920" i="4" s="1"/>
  <c r="DX1083" i="4"/>
  <c r="DZ1083" i="4" s="1"/>
  <c r="DX1147" i="4"/>
  <c r="DZ1147" i="4" s="1"/>
  <c r="DX1221" i="4"/>
  <c r="DZ1221" i="4" s="1"/>
  <c r="DX623" i="4"/>
  <c r="DZ623" i="4" s="1"/>
  <c r="DX691" i="4"/>
  <c r="DZ691" i="4"/>
  <c r="DX751" i="4"/>
  <c r="DZ751" i="4" s="1"/>
  <c r="DX811" i="4"/>
  <c r="DZ811" i="4" s="1"/>
  <c r="DX871" i="4"/>
  <c r="DZ871" i="4" s="1"/>
  <c r="DX1042" i="4"/>
  <c r="DZ1042" i="4" s="1"/>
  <c r="DX1106" i="4"/>
  <c r="DZ1106" i="4" s="1"/>
  <c r="DX1166" i="4"/>
  <c r="DZ1166" i="4" s="1"/>
  <c r="DX1256" i="4"/>
  <c r="DZ1256" i="4"/>
  <c r="AN31" i="5"/>
  <c r="DX642" i="4"/>
  <c r="DZ642" i="4" s="1"/>
  <c r="DX702" i="4"/>
  <c r="DZ702" i="4" s="1"/>
  <c r="DX766" i="4"/>
  <c r="DZ766" i="4" s="1"/>
  <c r="DX830" i="4"/>
  <c r="DZ830" i="4"/>
  <c r="DX890" i="4"/>
  <c r="DZ890" i="4" s="1"/>
  <c r="DX1053" i="4"/>
  <c r="DZ1053" i="4" s="1"/>
  <c r="DX1117" i="4"/>
  <c r="DZ1117" i="4" s="1"/>
  <c r="DX1181" i="4"/>
  <c r="DZ1181" i="4" s="1"/>
  <c r="DX589" i="4"/>
  <c r="DZ589" i="4"/>
  <c r="DX521" i="4"/>
  <c r="DZ521" i="4"/>
  <c r="DX458" i="4"/>
  <c r="DZ458" i="4"/>
  <c r="DX389" i="4"/>
  <c r="DZ389" i="4" s="1"/>
  <c r="DX535" i="4"/>
  <c r="DZ535" i="4" s="1"/>
  <c r="DX467" i="4"/>
  <c r="DZ467" i="4" s="1"/>
  <c r="DX402" i="4"/>
  <c r="DZ402" i="4"/>
  <c r="DX548" i="4"/>
  <c r="DZ548" i="4"/>
  <c r="DX476" i="4"/>
  <c r="DZ476" i="4"/>
  <c r="DX407" i="4"/>
  <c r="DZ407" i="4" s="1"/>
  <c r="DX553" i="4"/>
  <c r="DZ553" i="4" s="1"/>
  <c r="DX485" i="4"/>
  <c r="DZ485" i="4" s="1"/>
  <c r="DX412" i="4"/>
  <c r="DZ412" i="4"/>
  <c r="DX323" i="4"/>
  <c r="DZ323" i="4"/>
  <c r="DX316" i="4"/>
  <c r="DZ316" i="4"/>
  <c r="DX305" i="4"/>
  <c r="DZ305" i="4" s="1"/>
  <c r="DX298" i="4"/>
  <c r="DZ298" i="4" s="1"/>
  <c r="DX228" i="4"/>
  <c r="DZ228" i="4" s="1"/>
  <c r="AN30" i="5"/>
  <c r="DX217" i="4"/>
  <c r="DZ217" i="4" s="1"/>
  <c r="DX210" i="4"/>
  <c r="DZ210" i="4"/>
  <c r="DX137" i="4"/>
  <c r="DZ137" i="4" s="1"/>
  <c r="DX130" i="4"/>
  <c r="DZ130" i="4" s="1"/>
  <c r="DX123" i="4"/>
  <c r="DZ123" i="4" s="1"/>
  <c r="DX111" i="4"/>
  <c r="DZ111" i="4" s="1"/>
  <c r="DX104" i="4"/>
  <c r="DZ104" i="4" s="1"/>
  <c r="DX93" i="4"/>
  <c r="DZ93" i="4" s="1"/>
  <c r="DX86" i="4"/>
  <c r="DZ86" i="4"/>
  <c r="DR749" i="4"/>
  <c r="DT749" i="4"/>
  <c r="DX367" i="4"/>
  <c r="DZ367" i="4" s="1"/>
  <c r="DX49" i="4"/>
  <c r="DZ49" i="4" s="1"/>
  <c r="DR354" i="4"/>
  <c r="DT354" i="4" s="1"/>
  <c r="DR485" i="4"/>
  <c r="DT485" i="4"/>
  <c r="DR522" i="4"/>
  <c r="DT522" i="4"/>
  <c r="DF1665" i="4"/>
  <c r="DH1665" i="4" s="1"/>
  <c r="DF1684" i="4"/>
  <c r="DH1684" i="4" s="1"/>
  <c r="DF693" i="4"/>
  <c r="DH693" i="4"/>
  <c r="DR147" i="4"/>
  <c r="DT147" i="4" s="1"/>
  <c r="EJ565" i="4"/>
  <c r="EL565" i="4" s="1"/>
  <c r="EJ234" i="4"/>
  <c r="EL234" i="4" s="1"/>
  <c r="DF1657" i="4"/>
  <c r="DH1657" i="4"/>
  <c r="DF444" i="4"/>
  <c r="DH444" i="4"/>
  <c r="DF1156" i="4"/>
  <c r="DH1156" i="4" s="1"/>
  <c r="EJ563" i="4"/>
  <c r="EL563" i="4" s="1"/>
  <c r="EJ140" i="4"/>
  <c r="EL140" i="4" s="1"/>
  <c r="EJ701" i="4"/>
  <c r="EL701" i="4" s="1"/>
  <c r="DR330" i="4"/>
  <c r="DT330" i="4"/>
  <c r="DR406" i="4"/>
  <c r="DT406" i="4"/>
  <c r="DR32" i="4"/>
  <c r="DT32" i="4"/>
  <c r="DF1591" i="4"/>
  <c r="DH1591" i="4" s="1"/>
  <c r="DF1721" i="4"/>
  <c r="DH1721" i="4"/>
  <c r="DF497" i="4"/>
  <c r="DH497" i="4"/>
  <c r="DF168" i="4"/>
  <c r="DH168" i="4" s="1"/>
  <c r="DR923" i="4"/>
  <c r="DT923" i="4" s="1"/>
  <c r="DF1829" i="4"/>
  <c r="DH1829" i="4"/>
  <c r="EJ828" i="4"/>
  <c r="EL828" i="4" s="1"/>
  <c r="DR913" i="4"/>
  <c r="DT913" i="4"/>
  <c r="DR353" i="4"/>
  <c r="DT353" i="4"/>
  <c r="EJ209" i="4"/>
  <c r="EL209" i="4"/>
  <c r="DR862" i="4"/>
  <c r="DT862" i="4"/>
  <c r="DR349" i="4"/>
  <c r="DT349" i="4" s="1"/>
  <c r="DR99" i="4"/>
  <c r="DT99" i="4"/>
  <c r="DR869" i="4"/>
  <c r="DT869" i="4"/>
  <c r="ED65" i="4"/>
  <c r="EF65" i="4"/>
  <c r="DF1409" i="4"/>
  <c r="DH1409" i="4"/>
  <c r="DF468" i="4"/>
  <c r="DH468" i="4"/>
  <c r="EJ75" i="4"/>
  <c r="EL75" i="4" s="1"/>
  <c r="DF1571" i="4"/>
  <c r="DH1571" i="4"/>
  <c r="EJ569" i="4"/>
  <c r="EL569" i="4"/>
  <c r="DR460" i="4"/>
  <c r="DT460" i="4"/>
  <c r="EJ288" i="4"/>
  <c r="EL288" i="4"/>
  <c r="DR535" i="4"/>
  <c r="DT535" i="4"/>
  <c r="DR88" i="4"/>
  <c r="DT88" i="4" s="1"/>
  <c r="DR632" i="4"/>
  <c r="DT632" i="4"/>
  <c r="DF991" i="4"/>
  <c r="DH991" i="4"/>
  <c r="EJ884" i="4"/>
  <c r="EL884" i="4"/>
  <c r="DR479" i="4"/>
  <c r="DT479" i="4"/>
  <c r="EJ725" i="4"/>
  <c r="EL725" i="4"/>
  <c r="ED12" i="4"/>
  <c r="EF12" i="4" s="1"/>
  <c r="DR521" i="4"/>
  <c r="DT521" i="4"/>
  <c r="EJ861" i="4"/>
  <c r="EL861" i="4"/>
  <c r="EJ27" i="4"/>
  <c r="EL27" i="4"/>
  <c r="DR784" i="4"/>
  <c r="DT784" i="4"/>
  <c r="DR260" i="4"/>
  <c r="DT260" i="4"/>
  <c r="EJ724" i="4"/>
  <c r="EL724" i="4" s="1"/>
  <c r="DR843" i="4"/>
  <c r="DT843" i="4"/>
  <c r="DR319" i="4"/>
  <c r="DT319" i="4"/>
  <c r="DR766" i="4"/>
  <c r="DT766" i="4"/>
  <c r="EJ646" i="4"/>
  <c r="EL646" i="4"/>
  <c r="DF832" i="4"/>
  <c r="DH832" i="4"/>
  <c r="DF1741" i="4"/>
  <c r="DH1741" i="4" s="1"/>
  <c r="DF688" i="4"/>
  <c r="DH688" i="4"/>
  <c r="DF190" i="4"/>
  <c r="DH190" i="4"/>
  <c r="DR791" i="4"/>
  <c r="DT791" i="4"/>
  <c r="DF806" i="4"/>
  <c r="DH806" i="4"/>
  <c r="DF429" i="4"/>
  <c r="DH429" i="4"/>
  <c r="EJ698" i="4"/>
  <c r="EL698" i="4" s="1"/>
  <c r="DF1084" i="4"/>
  <c r="DH1084" i="4"/>
  <c r="DR882" i="4"/>
  <c r="DT882" i="4"/>
  <c r="EJ227" i="4"/>
  <c r="EL227" i="4"/>
  <c r="DR509" i="4"/>
  <c r="DT509" i="4"/>
  <c r="EJ317" i="4"/>
  <c r="EL317" i="4"/>
  <c r="DR310" i="4"/>
  <c r="DT310" i="4" s="1"/>
  <c r="DR60" i="4"/>
  <c r="DT60" i="4"/>
  <c r="DR399" i="4"/>
  <c r="DT399" i="4"/>
  <c r="DF25" i="4"/>
  <c r="DH25" i="4"/>
  <c r="DR484" i="4"/>
  <c r="DT484" i="4"/>
  <c r="EJ38" i="4"/>
  <c r="EL38" i="4"/>
  <c r="DR813" i="4"/>
  <c r="DT813" i="4" s="1"/>
  <c r="DF798" i="4"/>
  <c r="DH798" i="4"/>
  <c r="DF1256" i="4"/>
  <c r="DH1256" i="4"/>
  <c r="DF286" i="4"/>
  <c r="DH286" i="4"/>
  <c r="EJ228" i="4"/>
  <c r="EL228" i="4"/>
  <c r="DR423" i="4"/>
  <c r="DT423" i="4"/>
  <c r="DR154" i="4"/>
  <c r="DT154" i="4" s="1"/>
  <c r="DX653" i="4"/>
  <c r="DZ653" i="4"/>
  <c r="DX725" i="4"/>
  <c r="DZ725" i="4"/>
  <c r="DX789" i="4"/>
  <c r="DZ789" i="4"/>
  <c r="DX857" i="4"/>
  <c r="DZ857" i="4"/>
  <c r="DX921" i="4"/>
  <c r="DZ921" i="4"/>
  <c r="DX1096" i="4"/>
  <c r="DZ1096" i="4" s="1"/>
  <c r="DX1164" i="4"/>
  <c r="DZ1164" i="4"/>
  <c r="DX1254" i="4"/>
  <c r="DZ1254" i="4"/>
  <c r="DX656" i="4"/>
  <c r="DZ656" i="4"/>
  <c r="DX720" i="4"/>
  <c r="DZ720" i="4"/>
  <c r="DX784" i="4"/>
  <c r="DZ784" i="4"/>
  <c r="DX864" i="4"/>
  <c r="DZ864" i="4" s="1"/>
  <c r="DX928" i="4"/>
  <c r="DZ928" i="4"/>
  <c r="DX1099" i="4"/>
  <c r="DZ1099" i="4"/>
  <c r="DX1163" i="4"/>
  <c r="DZ1163" i="4"/>
  <c r="DX1261" i="4"/>
  <c r="DZ1261" i="4"/>
  <c r="DX659" i="4"/>
  <c r="DZ659" i="4"/>
  <c r="DX723" i="4"/>
  <c r="DZ723" i="4" s="1"/>
  <c r="DX795" i="4"/>
  <c r="DZ795" i="4"/>
  <c r="DX859" i="4"/>
  <c r="DZ859" i="4"/>
  <c r="DX927" i="4"/>
  <c r="DZ927" i="4"/>
  <c r="DX1098" i="4"/>
  <c r="DZ1098" i="4"/>
  <c r="DX1174" i="4"/>
  <c r="DZ1174" i="4"/>
  <c r="DX523" i="4"/>
  <c r="DZ523" i="4" s="1"/>
  <c r="DX654" i="4"/>
  <c r="DZ654" i="4"/>
  <c r="DX726" i="4"/>
  <c r="DZ726" i="4"/>
  <c r="DX794" i="4"/>
  <c r="DZ794" i="4"/>
  <c r="DX862" i="4"/>
  <c r="DZ862" i="4"/>
  <c r="DX930" i="4"/>
  <c r="DZ930" i="4"/>
  <c r="DX1097" i="4"/>
  <c r="DZ1097" i="4" s="1"/>
  <c r="DX1165" i="4"/>
  <c r="DZ1165" i="4"/>
  <c r="DX1255" i="4"/>
  <c r="DZ1255" i="4"/>
  <c r="DF533" i="4"/>
  <c r="DH533" i="4"/>
  <c r="DX593" i="4"/>
  <c r="DZ593" i="4"/>
  <c r="DX517" i="4"/>
  <c r="DZ517" i="4"/>
  <c r="DX447" i="4"/>
  <c r="DZ447" i="4" s="1"/>
  <c r="DX586" i="4"/>
  <c r="DZ586" i="4"/>
  <c r="DX514" i="4"/>
  <c r="DZ514" i="4"/>
  <c r="DX436" i="4"/>
  <c r="DZ436" i="4"/>
  <c r="DX579" i="4"/>
  <c r="DZ579" i="4"/>
  <c r="DX499" i="4"/>
  <c r="DZ499" i="4"/>
  <c r="DX429" i="4"/>
  <c r="DZ429" i="4" s="1"/>
  <c r="DX580" i="4"/>
  <c r="DZ580" i="4"/>
  <c r="DX496" i="4"/>
  <c r="DZ496" i="4"/>
  <c r="DX426" i="4"/>
  <c r="DZ426" i="4"/>
  <c r="DX319" i="4"/>
  <c r="DZ319" i="4"/>
  <c r="DX304" i="4"/>
  <c r="DZ304" i="4"/>
  <c r="DX293" i="4"/>
  <c r="DZ293" i="4" s="1"/>
  <c r="DX211" i="4"/>
  <c r="DZ211" i="4"/>
  <c r="DX196" i="4"/>
  <c r="DZ196" i="4"/>
  <c r="DX181" i="4"/>
  <c r="DZ181" i="4"/>
  <c r="DX169" i="4"/>
  <c r="DZ169" i="4"/>
  <c r="DX158" i="4"/>
  <c r="DZ158" i="4"/>
  <c r="DX139" i="4"/>
  <c r="DZ139" i="4" s="1"/>
  <c r="DX124" i="4"/>
  <c r="DZ124" i="4"/>
  <c r="DX108" i="4"/>
  <c r="DZ108" i="4"/>
  <c r="DX89" i="4"/>
  <c r="DZ89" i="4"/>
  <c r="DX74" i="4"/>
  <c r="DZ74" i="4"/>
  <c r="DX26" i="4"/>
  <c r="DZ26" i="4"/>
  <c r="DX357" i="4"/>
  <c r="DZ357" i="4" s="1"/>
  <c r="DR501" i="4"/>
  <c r="DT501" i="4"/>
  <c r="DR563" i="4"/>
  <c r="DT563" i="4"/>
  <c r="AJ89" i="5"/>
  <c r="AS89" i="5" s="1"/>
  <c r="AJ111" i="5"/>
  <c r="AS111" i="5"/>
  <c r="AJ107" i="5"/>
  <c r="AS107" i="5"/>
  <c r="DF518" i="4"/>
  <c r="DH518" i="4" s="1"/>
  <c r="EJ310" i="4"/>
  <c r="EL310" i="4"/>
  <c r="DF1372" i="4"/>
  <c r="DH1372" i="4"/>
  <c r="DF727" i="4"/>
  <c r="DH727" i="4" s="1"/>
  <c r="DF34" i="4"/>
  <c r="DH34" i="4"/>
  <c r="DF1880" i="4"/>
  <c r="DH1880" i="4"/>
  <c r="DF482" i="4"/>
  <c r="DH482" i="4"/>
  <c r="DF1815" i="4"/>
  <c r="DH1815" i="4" s="1"/>
  <c r="DF756" i="4"/>
  <c r="DH756" i="4"/>
  <c r="DF616" i="4"/>
  <c r="DH616" i="4" s="1"/>
  <c r="DF20" i="4"/>
  <c r="DH20" i="4"/>
  <c r="DR106" i="4"/>
  <c r="DT106" i="4"/>
  <c r="DF1596" i="4"/>
  <c r="DH1596" i="4" s="1"/>
  <c r="DF1559" i="4"/>
  <c r="DH1559" i="4" s="1"/>
  <c r="DF315" i="4"/>
  <c r="DH315" i="4"/>
  <c r="DF62" i="4"/>
  <c r="DH62" i="4" s="1"/>
  <c r="DF676" i="4"/>
  <c r="DH676" i="4"/>
  <c r="EJ826" i="4"/>
  <c r="EL826" i="4"/>
  <c r="DR680" i="4"/>
  <c r="DT680" i="4"/>
  <c r="DL21" i="4"/>
  <c r="DN21" i="4"/>
  <c r="EJ165" i="4"/>
  <c r="EL165" i="4" s="1"/>
  <c r="DR545" i="4"/>
  <c r="DT545" i="4" s="1"/>
  <c r="EJ719" i="4"/>
  <c r="EL719" i="4"/>
  <c r="DX375" i="4"/>
  <c r="DZ375" i="4"/>
  <c r="DR395" i="4"/>
  <c r="DT395" i="4" s="1"/>
  <c r="DF671" i="4"/>
  <c r="DH671" i="4" s="1"/>
  <c r="DF203" i="4"/>
  <c r="DH203" i="4" s="1"/>
  <c r="DF339" i="4"/>
  <c r="DH339" i="4" s="1"/>
  <c r="DF649" i="4"/>
  <c r="DH649" i="4"/>
  <c r="DX354" i="4"/>
  <c r="DZ354" i="4"/>
  <c r="DR240" i="4"/>
  <c r="DT240" i="4" s="1"/>
  <c r="DR891" i="4"/>
  <c r="DT891" i="4"/>
  <c r="DR209" i="4"/>
  <c r="DT209" i="4"/>
  <c r="DR896" i="4"/>
  <c r="DT896" i="4" s="1"/>
  <c r="DR213" i="4"/>
  <c r="DT213" i="4"/>
  <c r="ED35" i="4"/>
  <c r="EF35" i="4"/>
  <c r="DR587" i="4"/>
  <c r="DT587" i="4" s="1"/>
  <c r="EJ28" i="4"/>
  <c r="EL28" i="4" s="1"/>
  <c r="DX346" i="4"/>
  <c r="DZ346" i="4" s="1"/>
  <c r="AN33" i="5"/>
  <c r="DR392" i="4"/>
  <c r="DT392" i="4" s="1"/>
  <c r="EJ108" i="4"/>
  <c r="EL108" i="4" s="1"/>
  <c r="ED22" i="4"/>
  <c r="EF22" i="4"/>
  <c r="DR494" i="4"/>
  <c r="DT494" i="4"/>
  <c r="DF778" i="4"/>
  <c r="DH778" i="4"/>
  <c r="ED83" i="4"/>
  <c r="EF83" i="4"/>
  <c r="DR425" i="4"/>
  <c r="DT425" i="4" s="1"/>
  <c r="EJ250" i="4"/>
  <c r="EL250" i="4" s="1"/>
  <c r="DF942" i="4"/>
  <c r="DH942" i="4" s="1"/>
  <c r="DF601" i="4"/>
  <c r="DH601" i="4"/>
  <c r="DF1088" i="4"/>
  <c r="DH1088" i="4"/>
  <c r="EJ595" i="4"/>
  <c r="EL595" i="4"/>
  <c r="EJ663" i="4"/>
  <c r="EL663" i="4" s="1"/>
  <c r="DF1186" i="4"/>
  <c r="DH1186" i="4" s="1"/>
  <c r="DF17" i="4"/>
  <c r="DH17" i="4"/>
  <c r="DF804" i="4"/>
  <c r="DH804" i="4"/>
  <c r="DR173" i="4"/>
  <c r="DT173" i="4"/>
  <c r="DL57" i="4"/>
  <c r="DN57" i="4"/>
  <c r="DR546" i="4"/>
  <c r="DT546" i="4"/>
  <c r="DR175" i="4"/>
  <c r="DT175" i="4" s="1"/>
  <c r="DR249" i="4"/>
  <c r="DT249" i="4" s="1"/>
  <c r="DR897" i="4"/>
  <c r="DT897" i="4" s="1"/>
  <c r="DR196" i="4"/>
  <c r="DT196" i="4" s="1"/>
  <c r="DR865" i="4"/>
  <c r="DT865" i="4"/>
  <c r="DL52" i="4"/>
  <c r="DN52" i="4"/>
  <c r="DF24" i="4"/>
  <c r="DH24" i="4" s="1"/>
  <c r="DF918" i="4"/>
  <c r="DH918" i="4" s="1"/>
  <c r="DF488" i="4"/>
  <c r="DH488" i="4"/>
  <c r="EJ396" i="4"/>
  <c r="EL396" i="4"/>
  <c r="EJ383" i="4"/>
  <c r="EL383" i="4" s="1"/>
  <c r="DR397" i="4"/>
  <c r="DT397" i="4"/>
  <c r="DR887" i="4"/>
  <c r="DT887" i="4" s="1"/>
  <c r="DF779" i="4"/>
  <c r="DH779" i="4"/>
  <c r="DR782" i="4"/>
  <c r="DT782" i="4" s="1"/>
  <c r="DF13" i="4"/>
  <c r="DH13" i="4" s="1"/>
  <c r="DR851" i="4"/>
  <c r="DT851" i="4"/>
  <c r="DR217" i="4"/>
  <c r="DT217" i="4"/>
  <c r="ED80" i="4"/>
  <c r="EF80" i="4" s="1"/>
  <c r="DR454" i="4"/>
  <c r="DT454" i="4"/>
  <c r="DR44" i="4"/>
  <c r="DT44" i="4" s="1"/>
  <c r="ED79" i="4"/>
  <c r="EF79" i="4"/>
  <c r="DR385" i="4"/>
  <c r="DT385" i="4"/>
  <c r="DF1197" i="4"/>
  <c r="DH1197" i="4"/>
  <c r="EJ654" i="4"/>
  <c r="EL654" i="4" s="1"/>
  <c r="DX36" i="4"/>
  <c r="DZ36" i="4" s="1"/>
  <c r="DR591" i="4"/>
  <c r="DT591" i="4"/>
  <c r="DR652" i="4"/>
  <c r="DT652" i="4" s="1"/>
  <c r="ED49" i="4"/>
  <c r="EF49" i="4" s="1"/>
  <c r="DR396" i="4"/>
  <c r="DT396" i="4" s="1"/>
  <c r="EJ712" i="4"/>
  <c r="EL712" i="4" s="1"/>
  <c r="DR649" i="4"/>
  <c r="DT649" i="4"/>
  <c r="DF772" i="4"/>
  <c r="DH772" i="4"/>
  <c r="EJ91" i="4"/>
  <c r="EL91" i="4" s="1"/>
  <c r="DF1296" i="4"/>
  <c r="DH1296" i="4"/>
  <c r="DF1594" i="4"/>
  <c r="DH1594" i="4"/>
  <c r="DF318" i="4"/>
  <c r="DH318" i="4" s="1"/>
  <c r="DR854" i="4"/>
  <c r="DT854" i="4"/>
  <c r="DR141" i="4"/>
  <c r="DT141" i="4"/>
  <c r="DF1758" i="4"/>
  <c r="DH1758" i="4"/>
  <c r="DF287" i="4"/>
  <c r="DH287" i="4" s="1"/>
  <c r="EJ582" i="4"/>
  <c r="EL582" i="4" s="1"/>
  <c r="EJ714" i="4"/>
  <c r="EL714" i="4" s="1"/>
  <c r="DF1666" i="4"/>
  <c r="DH1666" i="4"/>
  <c r="DF1316" i="4"/>
  <c r="DH1316" i="4" s="1"/>
  <c r="DF752" i="4"/>
  <c r="DH752" i="4" s="1"/>
  <c r="EJ35" i="4"/>
  <c r="EL35" i="4" s="1"/>
  <c r="EJ594" i="4"/>
  <c r="EL594" i="4"/>
  <c r="DF1268" i="4"/>
  <c r="DH1268" i="4" s="1"/>
  <c r="DF1737" i="4"/>
  <c r="DH1737" i="4"/>
  <c r="DF67" i="4"/>
  <c r="DH67" i="4"/>
  <c r="EJ871" i="4"/>
  <c r="EL871" i="4"/>
  <c r="DF1345" i="4"/>
  <c r="DH1345" i="4" s="1"/>
  <c r="DF637" i="4"/>
  <c r="DH637" i="4" s="1"/>
  <c r="DF911" i="4"/>
  <c r="DH911" i="4" s="1"/>
  <c r="DF50" i="4"/>
  <c r="DH50" i="4"/>
  <c r="DF133" i="4"/>
  <c r="DH133" i="4"/>
  <c r="DF1076" i="4"/>
  <c r="DH1076" i="4"/>
  <c r="DR268" i="4"/>
  <c r="DT268" i="4" s="1"/>
  <c r="EJ241" i="4"/>
  <c r="EL241" i="4" s="1"/>
  <c r="DR877" i="4"/>
  <c r="DT877" i="4" s="1"/>
  <c r="DR804" i="4"/>
  <c r="DT804" i="4" s="1"/>
  <c r="EJ874" i="4"/>
  <c r="EL874" i="4"/>
  <c r="EJ614" i="4"/>
  <c r="EL614" i="4" s="1"/>
  <c r="EJ756" i="4"/>
  <c r="EL756" i="4"/>
  <c r="DR445" i="4"/>
  <c r="DT445" i="4"/>
  <c r="DF22" i="4"/>
  <c r="DH22" i="4" s="1"/>
  <c r="DR531" i="4"/>
  <c r="DT531" i="4"/>
  <c r="EJ170" i="4"/>
  <c r="EL170" i="4"/>
  <c r="DR270" i="4"/>
  <c r="DT270" i="4" s="1"/>
  <c r="DF870" i="4"/>
  <c r="DH870" i="4"/>
  <c r="DF1229" i="4"/>
  <c r="DH1229" i="4"/>
  <c r="DF786" i="4"/>
  <c r="DH786" i="4" s="1"/>
  <c r="EJ164" i="4"/>
  <c r="EL164" i="4" s="1"/>
  <c r="EJ197" i="4"/>
  <c r="EL197" i="4" s="1"/>
  <c r="DF1120" i="4"/>
  <c r="DH1120" i="4"/>
  <c r="DF690" i="4"/>
  <c r="DH690" i="4"/>
  <c r="DF869" i="4"/>
  <c r="DH869" i="4" s="1"/>
  <c r="DF165" i="4"/>
  <c r="DH165" i="4" s="1"/>
  <c r="EJ738" i="4"/>
  <c r="EL738" i="4" s="1"/>
  <c r="DF1362" i="4"/>
  <c r="DH1362" i="4"/>
  <c r="DF1524" i="4"/>
  <c r="DH1524" i="4"/>
  <c r="DF1697" i="4"/>
  <c r="DH1697" i="4"/>
  <c r="DF363" i="4"/>
  <c r="DH363" i="4"/>
  <c r="EJ839" i="4"/>
  <c r="EL839" i="4" s="1"/>
  <c r="DF1724" i="4"/>
  <c r="DH1724" i="4"/>
  <c r="DF905" i="4"/>
  <c r="DH905" i="4" s="1"/>
  <c r="DF243" i="4"/>
  <c r="DH243" i="4" s="1"/>
  <c r="EJ319" i="4"/>
  <c r="EL319" i="4" s="1"/>
  <c r="DF1072" i="4"/>
  <c r="DH1072" i="4" s="1"/>
  <c r="DF1688" i="4"/>
  <c r="DH1688" i="4" s="1"/>
  <c r="DF390" i="4"/>
  <c r="DH390" i="4"/>
  <c r="DF109" i="4"/>
  <c r="DH109" i="4" s="1"/>
  <c r="DR80" i="4"/>
  <c r="DT80" i="4"/>
  <c r="DF1307" i="4"/>
  <c r="DH1307" i="4"/>
  <c r="EJ71" i="4"/>
  <c r="EL71" i="4" s="1"/>
  <c r="DF582" i="4"/>
  <c r="DH582" i="4" s="1"/>
  <c r="EJ34" i="4"/>
  <c r="EL34" i="4"/>
  <c r="DF587" i="4"/>
  <c r="DH587" i="4"/>
  <c r="DR500" i="4"/>
  <c r="DT500" i="4" s="1"/>
  <c r="DF1679" i="4"/>
  <c r="DH1679" i="4" s="1"/>
  <c r="DR928" i="4"/>
  <c r="DT928" i="4"/>
  <c r="DF705" i="4"/>
  <c r="DH705" i="4" s="1"/>
  <c r="EJ415" i="4"/>
  <c r="EL415" i="4" s="1"/>
  <c r="DF561" i="4"/>
  <c r="DH561" i="4" s="1"/>
  <c r="DR438" i="4"/>
  <c r="DT438" i="4" s="1"/>
  <c r="DR513" i="4"/>
  <c r="DT513" i="4"/>
  <c r="EJ43" i="4"/>
  <c r="EL43" i="4"/>
  <c r="EJ633" i="4"/>
  <c r="EL633" i="4" s="1"/>
  <c r="DR230" i="4"/>
  <c r="DT230" i="4"/>
  <c r="EJ369" i="4"/>
  <c r="EL369" i="4"/>
  <c r="DF1217" i="4"/>
  <c r="DH1217" i="4" s="1"/>
  <c r="DR309" i="4"/>
  <c r="DT309" i="4" s="1"/>
  <c r="DF1165" i="4"/>
  <c r="DH1165" i="4" s="1"/>
  <c r="DF312" i="4"/>
  <c r="DH312" i="4" s="1"/>
  <c r="DF718" i="4"/>
  <c r="DH718" i="4" s="1"/>
  <c r="DF1101" i="4"/>
  <c r="DH1101" i="4"/>
  <c r="EJ716" i="4"/>
  <c r="EL716" i="4"/>
  <c r="DF652" i="4"/>
  <c r="DH652" i="4" s="1"/>
  <c r="DR111" i="4"/>
  <c r="DT111" i="4"/>
  <c r="DF1561" i="4"/>
  <c r="DH1561" i="4" s="1"/>
  <c r="DR110" i="4"/>
  <c r="DT110" i="4"/>
  <c r="DF1851" i="4"/>
  <c r="DH1851" i="4" s="1"/>
  <c r="DF484" i="4"/>
  <c r="DH484" i="4"/>
  <c r="DR917" i="4"/>
  <c r="DT917" i="4"/>
  <c r="DR356" i="4"/>
  <c r="DT356" i="4" s="1"/>
  <c r="DR644" i="4"/>
  <c r="DT644" i="4" s="1"/>
  <c r="DR633" i="4"/>
  <c r="DT633" i="4"/>
  <c r="DR348" i="4"/>
  <c r="DT348" i="4"/>
  <c r="DF1275" i="4"/>
  <c r="DH1275" i="4" s="1"/>
  <c r="EJ68" i="4"/>
  <c r="EL68" i="4"/>
  <c r="DF1863" i="4"/>
  <c r="DH1863" i="4" s="1"/>
  <c r="DF469" i="4"/>
  <c r="DH469" i="4" s="1"/>
  <c r="EJ705" i="4"/>
  <c r="EL705" i="4" s="1"/>
  <c r="DF1074" i="4"/>
  <c r="DH1074" i="4" s="1"/>
  <c r="EJ721" i="4"/>
  <c r="EL721" i="4" s="1"/>
  <c r="DF890" i="4"/>
  <c r="DH890" i="4" s="1"/>
  <c r="DF85" i="4"/>
  <c r="DH85" i="4"/>
  <c r="DF1534" i="4"/>
  <c r="DH1534" i="4" s="1"/>
  <c r="DF310" i="4"/>
  <c r="DH310" i="4"/>
  <c r="DF736" i="4"/>
  <c r="DH736" i="4"/>
  <c r="DF1330" i="4"/>
  <c r="DH1330" i="4"/>
  <c r="DF1635" i="4"/>
  <c r="DH1635" i="4"/>
  <c r="DF580" i="4"/>
  <c r="DH580" i="4" s="1"/>
  <c r="DF396" i="4"/>
  <c r="DH396" i="4" s="1"/>
  <c r="EJ669" i="4"/>
  <c r="EL669" i="4" s="1"/>
  <c r="DF672" i="4"/>
  <c r="DH672" i="4" s="1"/>
  <c r="DR422" i="4"/>
  <c r="DT422" i="4"/>
  <c r="EJ864" i="4"/>
  <c r="EL864" i="4" s="1"/>
  <c r="DF959" i="4"/>
  <c r="DH959" i="4" s="1"/>
  <c r="EJ583" i="4"/>
  <c r="EL583" i="4" s="1"/>
  <c r="DF927" i="4"/>
  <c r="DH927" i="4" s="1"/>
  <c r="EJ425" i="4"/>
  <c r="EL425" i="4"/>
  <c r="DF1653" i="4"/>
  <c r="DH1653" i="4"/>
  <c r="ED37" i="4"/>
  <c r="EF37" i="4" s="1"/>
  <c r="DF539" i="4"/>
  <c r="DH539" i="4" s="1"/>
  <c r="DF30" i="4"/>
  <c r="DH30" i="4" s="1"/>
  <c r="DF1667" i="4"/>
  <c r="DH1667" i="4"/>
  <c r="DF537" i="4"/>
  <c r="DH537" i="4" s="1"/>
  <c r="EJ339" i="4"/>
  <c r="EL339" i="4" s="1"/>
  <c r="DF1718" i="4"/>
  <c r="DH1718" i="4"/>
  <c r="EJ647" i="4"/>
  <c r="EL647" i="4"/>
  <c r="DF1301" i="4"/>
  <c r="DH1301" i="4" s="1"/>
  <c r="DF276" i="4"/>
  <c r="DH276" i="4" s="1"/>
  <c r="DF1239" i="4"/>
  <c r="DH1239" i="4" s="1"/>
  <c r="DF1518" i="4"/>
  <c r="DH1518" i="4"/>
  <c r="DF114" i="4"/>
  <c r="DH114" i="4"/>
  <c r="DF665" i="4"/>
  <c r="DH665" i="4"/>
  <c r="DF410" i="4"/>
  <c r="DH410" i="4" s="1"/>
  <c r="EJ177" i="4"/>
  <c r="EL177" i="4" s="1"/>
  <c r="DF915" i="4"/>
  <c r="DH915" i="4" s="1"/>
  <c r="DR929" i="4"/>
  <c r="DT929" i="4" s="1"/>
  <c r="DF1374" i="4"/>
  <c r="DH1374" i="4" s="1"/>
  <c r="DF364" i="4"/>
  <c r="DH364" i="4" s="1"/>
  <c r="DF1183" i="4"/>
  <c r="DH1183" i="4" s="1"/>
  <c r="DF565" i="4"/>
  <c r="DH565" i="4"/>
  <c r="DF219" i="4"/>
  <c r="DH219" i="4"/>
  <c r="DF1425" i="4"/>
  <c r="DH1425" i="4" s="1"/>
  <c r="DR621" i="4"/>
  <c r="DT621" i="4"/>
  <c r="DF505" i="4"/>
  <c r="DH505" i="4"/>
  <c r="DF32" i="4"/>
  <c r="DH32" i="4" s="1"/>
  <c r="EJ39" i="4"/>
  <c r="EL39" i="4" s="1"/>
  <c r="DF244" i="4"/>
  <c r="DH244" i="4"/>
  <c r="DF1206" i="4"/>
  <c r="DH1206" i="4"/>
  <c r="EJ119" i="4"/>
  <c r="EL119" i="4" s="1"/>
  <c r="EJ665" i="4"/>
  <c r="EL665" i="4" s="1"/>
  <c r="DR687" i="4"/>
  <c r="DT687" i="4" s="1"/>
  <c r="AJ58" i="5"/>
  <c r="AS58" i="5" s="1"/>
  <c r="DX657" i="4"/>
  <c r="DZ657" i="4" s="1"/>
  <c r="DX733" i="4"/>
  <c r="DZ733" i="4"/>
  <c r="DX801" i="4"/>
  <c r="DZ801" i="4" s="1"/>
  <c r="DX881" i="4"/>
  <c r="DZ881" i="4"/>
  <c r="DX1056" i="4"/>
  <c r="DZ1056" i="4" s="1"/>
  <c r="DX1128" i="4"/>
  <c r="DZ1128" i="4" s="1"/>
  <c r="DX1218" i="4"/>
  <c r="DZ1218" i="4" s="1"/>
  <c r="DX632" i="4"/>
  <c r="DZ632" i="4" s="1"/>
  <c r="DX708" i="4"/>
  <c r="DZ708" i="4"/>
  <c r="DX776" i="4"/>
  <c r="DZ776" i="4" s="1"/>
  <c r="DX852" i="4"/>
  <c r="DZ852" i="4" s="1"/>
  <c r="DX932" i="4"/>
  <c r="DZ932" i="4"/>
  <c r="DX1107" i="4"/>
  <c r="DZ1107" i="4" s="1"/>
  <c r="DX1187" i="4"/>
  <c r="DZ1187" i="4" s="1"/>
  <c r="DX611" i="4"/>
  <c r="DZ611" i="4" s="1"/>
  <c r="DX679" i="4"/>
  <c r="DX759" i="4"/>
  <c r="DZ759" i="4" s="1"/>
  <c r="DX835" i="4"/>
  <c r="DZ835" i="4"/>
  <c r="DX907" i="4"/>
  <c r="DZ907" i="4"/>
  <c r="DX1082" i="4"/>
  <c r="DZ1082" i="4" s="1"/>
  <c r="DX1158" i="4"/>
  <c r="DZ1158" i="4" s="1"/>
  <c r="AN56" i="5"/>
  <c r="DX1260" i="4"/>
  <c r="DZ1260" i="4" s="1"/>
  <c r="DX658" i="4"/>
  <c r="DZ658" i="4" s="1"/>
  <c r="DX738" i="4"/>
  <c r="DZ738" i="4" s="1"/>
  <c r="DX806" i="4"/>
  <c r="DZ806" i="4"/>
  <c r="DX882" i="4"/>
  <c r="DZ882" i="4" s="1"/>
  <c r="DX1061" i="4"/>
  <c r="DZ1061" i="4" s="1"/>
  <c r="DX1137" i="4"/>
  <c r="DZ1137" i="4" s="1"/>
  <c r="DX1223" i="4"/>
  <c r="DZ1223" i="4" s="1"/>
  <c r="DF527" i="4"/>
  <c r="DH527" i="4"/>
  <c r="DX534" i="4"/>
  <c r="DZ534" i="4"/>
  <c r="DX454" i="4"/>
  <c r="DZ454" i="4"/>
  <c r="DX582" i="4"/>
  <c r="DZ582" i="4"/>
  <c r="DX498" i="4"/>
  <c r="DZ498" i="4"/>
  <c r="DX421" i="4"/>
  <c r="DZ421" i="4" s="1"/>
  <c r="DX556" i="4"/>
  <c r="DZ556" i="4" s="1"/>
  <c r="DX468" i="4"/>
  <c r="DZ468" i="4" s="1"/>
  <c r="DX391" i="4"/>
  <c r="DZ391" i="4"/>
  <c r="DX533" i="4"/>
  <c r="DZ533" i="4"/>
  <c r="DX446" i="4"/>
  <c r="DZ446" i="4"/>
  <c r="DX339" i="4"/>
  <c r="DZ339" i="4" s="1"/>
  <c r="DX320" i="4"/>
  <c r="DZ320" i="4" s="1"/>
  <c r="DX297" i="4"/>
  <c r="DZ297" i="4"/>
  <c r="DX207" i="4"/>
  <c r="DZ207" i="4"/>
  <c r="DX184" i="4"/>
  <c r="DZ184" i="4"/>
  <c r="DX226" i="4"/>
  <c r="DZ226" i="4"/>
  <c r="DX153" i="4"/>
  <c r="DZ153" i="4" s="1"/>
  <c r="DX122" i="4"/>
  <c r="DZ122" i="4"/>
  <c r="DX156" i="4"/>
  <c r="DZ156" i="4" s="1"/>
  <c r="DX83" i="4"/>
  <c r="DZ83" i="4" s="1"/>
  <c r="DX113" i="4"/>
  <c r="DZ113" i="4"/>
  <c r="DX94" i="4"/>
  <c r="DZ94" i="4" s="1"/>
  <c r="DR447" i="4"/>
  <c r="DT447" i="4" s="1"/>
  <c r="DX57" i="4"/>
  <c r="DZ57" i="4"/>
  <c r="DR358" i="4"/>
  <c r="DT358" i="4" s="1"/>
  <c r="DR481" i="4"/>
  <c r="DT481" i="4"/>
  <c r="AJ84" i="5"/>
  <c r="AS84" i="5"/>
  <c r="AJ88" i="5"/>
  <c r="AS88" i="5"/>
  <c r="DR821" i="4"/>
  <c r="DT821" i="4" s="1"/>
  <c r="DF1868" i="4"/>
  <c r="DH1868" i="4"/>
  <c r="DF818" i="4"/>
  <c r="DH818" i="4"/>
  <c r="DF119" i="4"/>
  <c r="DH119" i="4" s="1"/>
  <c r="DF210" i="4"/>
  <c r="DH210" i="4" s="1"/>
  <c r="DR59" i="4"/>
  <c r="DT59" i="4" s="1"/>
  <c r="DR298" i="4"/>
  <c r="DT298" i="4" s="1"/>
  <c r="DF1557" i="4"/>
  <c r="DH1557" i="4"/>
  <c r="EJ540" i="4"/>
  <c r="EL540" i="4" s="1"/>
  <c r="DF337" i="4"/>
  <c r="DH337" i="4" s="1"/>
  <c r="DF536" i="4"/>
  <c r="DH536" i="4"/>
  <c r="DF1341" i="4"/>
  <c r="DH1341" i="4"/>
  <c r="DL19" i="4"/>
  <c r="DN19" i="4" s="1"/>
  <c r="EJ590" i="4"/>
  <c r="EL590" i="4"/>
  <c r="DR144" i="4"/>
  <c r="DT144" i="4" s="1"/>
  <c r="DF1259" i="4"/>
  <c r="DH1259" i="4" s="1"/>
  <c r="DF524" i="4"/>
  <c r="DH524" i="4" s="1"/>
  <c r="DF51" i="4"/>
  <c r="DH51" i="4" s="1"/>
  <c r="DF458" i="4"/>
  <c r="DH458" i="4" s="1"/>
  <c r="DR71" i="4"/>
  <c r="DT71" i="4" s="1"/>
  <c r="DX53" i="4"/>
  <c r="DZ53" i="4" s="1"/>
  <c r="DR274" i="4"/>
  <c r="DT274" i="4"/>
  <c r="EJ290" i="4"/>
  <c r="EL290" i="4" s="1"/>
  <c r="DR569" i="4"/>
  <c r="DT569" i="4"/>
  <c r="EJ729" i="4"/>
  <c r="EL729" i="4" s="1"/>
  <c r="DR892" i="4"/>
  <c r="DT892" i="4"/>
  <c r="DR75" i="4"/>
  <c r="DT75" i="4"/>
  <c r="DF1545" i="4"/>
  <c r="DH1545" i="4" s="1"/>
  <c r="DF104" i="4"/>
  <c r="DH104" i="4" s="1"/>
  <c r="DF575" i="4"/>
  <c r="DH575" i="4" s="1"/>
  <c r="EJ684" i="4"/>
  <c r="EL684" i="4" s="1"/>
  <c r="DR459" i="4"/>
  <c r="DT459" i="4"/>
  <c r="EJ280" i="4"/>
  <c r="EL280" i="4"/>
  <c r="ED57" i="4"/>
  <c r="EF57" i="4" s="1"/>
  <c r="DL31" i="4"/>
  <c r="DN31" i="4" s="1"/>
  <c r="DX376" i="4"/>
  <c r="DZ376" i="4" s="1"/>
  <c r="DR372" i="4"/>
  <c r="DT372" i="4" s="1"/>
  <c r="EJ212" i="4"/>
  <c r="EL212" i="4" s="1"/>
  <c r="DR780" i="4"/>
  <c r="DT780" i="4" s="1"/>
  <c r="DF1135" i="4"/>
  <c r="DH1135" i="4"/>
  <c r="EJ692" i="4"/>
  <c r="EL692" i="4"/>
  <c r="DR627" i="4"/>
  <c r="DT627" i="4" s="1"/>
  <c r="DL35" i="4"/>
  <c r="DN35" i="4" s="1"/>
  <c r="DR181" i="4"/>
  <c r="DT181" i="4"/>
  <c r="DR452" i="4"/>
  <c r="DT452" i="4"/>
  <c r="ED76" i="4"/>
  <c r="EF76" i="4"/>
  <c r="EJ272" i="4"/>
  <c r="EL272" i="4"/>
  <c r="DF734" i="4"/>
  <c r="DH734" i="4" s="1"/>
  <c r="DF1095" i="4"/>
  <c r="DH1095" i="4" s="1"/>
  <c r="DF438" i="4"/>
  <c r="DH438" i="4" s="1"/>
  <c r="EJ271" i="4"/>
  <c r="EL271" i="4" s="1"/>
  <c r="DF1572" i="4"/>
  <c r="DH1572" i="4"/>
  <c r="DF198" i="4"/>
  <c r="DH198" i="4" s="1"/>
  <c r="DF634" i="4"/>
  <c r="DH634" i="4"/>
  <c r="EJ289" i="4"/>
  <c r="EL289" i="4" s="1"/>
  <c r="DR293" i="4"/>
  <c r="DT293" i="4" s="1"/>
  <c r="DR663" i="4"/>
  <c r="DT663" i="4"/>
  <c r="ED81" i="4"/>
  <c r="EF81" i="4"/>
  <c r="DF993" i="4"/>
  <c r="DH993" i="4" s="1"/>
  <c r="DR764" i="4"/>
  <c r="DT764" i="4" s="1"/>
  <c r="AJ45" i="5"/>
  <c r="AS45" i="5" s="1"/>
  <c r="DR581" i="4"/>
  <c r="DT581" i="4"/>
  <c r="DR152" i="4"/>
  <c r="DT152" i="4" s="1"/>
  <c r="DR610" i="4"/>
  <c r="DT610" i="4" s="1"/>
  <c r="DF1258" i="4"/>
  <c r="DH1258" i="4" s="1"/>
  <c r="DF1077" i="4"/>
  <c r="DH1077" i="4" s="1"/>
  <c r="EJ651" i="4"/>
  <c r="EL651" i="4" s="1"/>
  <c r="DR541" i="4"/>
  <c r="DT541" i="4" s="1"/>
  <c r="DR824" i="4"/>
  <c r="DT824" i="4" s="1"/>
  <c r="DR918" i="4"/>
  <c r="DT918" i="4"/>
  <c r="DR508" i="4"/>
  <c r="DT508" i="4"/>
  <c r="DR37" i="4"/>
  <c r="DT37" i="4" s="1"/>
  <c r="DR543" i="4"/>
  <c r="DT543" i="4" s="1"/>
  <c r="DR51" i="4"/>
  <c r="DT51" i="4"/>
  <c r="DR671" i="4"/>
  <c r="DT671" i="4" s="1"/>
  <c r="EJ63" i="4"/>
  <c r="EL63" i="4" s="1"/>
  <c r="DF970" i="4"/>
  <c r="DH970" i="4" s="1"/>
  <c r="DR498" i="4"/>
  <c r="DT498" i="4"/>
  <c r="DF1303" i="4"/>
  <c r="DH1303" i="4" s="1"/>
  <c r="DF352" i="4"/>
  <c r="DH352" i="4" s="1"/>
  <c r="DX27" i="4"/>
  <c r="DZ27" i="4"/>
  <c r="DR630" i="4"/>
  <c r="DT630" i="4" s="1"/>
  <c r="DR247" i="4"/>
  <c r="DT247" i="4"/>
  <c r="DR267" i="4"/>
  <c r="DT267" i="4"/>
  <c r="DR523" i="4"/>
  <c r="DT523" i="4" s="1"/>
  <c r="EJ872" i="4"/>
  <c r="EL872" i="4"/>
  <c r="EJ586" i="4"/>
  <c r="EL586" i="4" s="1"/>
  <c r="DX45" i="4"/>
  <c r="DZ45" i="4" s="1"/>
  <c r="DR264" i="4"/>
  <c r="DT264" i="4" s="1"/>
  <c r="EJ788" i="4"/>
  <c r="EL788" i="4" s="1"/>
  <c r="DF808" i="4"/>
  <c r="DH808" i="4" s="1"/>
  <c r="DF596" i="4"/>
  <c r="DH596" i="4"/>
  <c r="DF199" i="4"/>
  <c r="DH199" i="4"/>
  <c r="DF980" i="4"/>
  <c r="DH980" i="4"/>
  <c r="DF1865" i="4"/>
  <c r="DH1865" i="4" s="1"/>
  <c r="DF789" i="4"/>
  <c r="DH789" i="4"/>
  <c r="DF450" i="4"/>
  <c r="DH450" i="4" s="1"/>
  <c r="DF256" i="4"/>
  <c r="DH256" i="4" s="1"/>
  <c r="EJ344" i="4"/>
  <c r="EL344" i="4"/>
  <c r="DF1843" i="4"/>
  <c r="DH1843" i="4"/>
  <c r="DF1105" i="4"/>
  <c r="DH1105" i="4" s="1"/>
  <c r="DF728" i="4"/>
  <c r="DH728" i="4" s="1"/>
  <c r="EJ699" i="4"/>
  <c r="EL699" i="4" s="1"/>
  <c r="DF1716" i="4"/>
  <c r="DH1716" i="4"/>
  <c r="DF1810" i="4"/>
  <c r="DH1810" i="4" s="1"/>
  <c r="DF1209" i="4"/>
  <c r="DH1209" i="4"/>
  <c r="DF149" i="4"/>
  <c r="DH149" i="4"/>
  <c r="EJ429" i="4"/>
  <c r="EL429" i="4" s="1"/>
  <c r="DF1732" i="4"/>
  <c r="DH1732" i="4" s="1"/>
  <c r="DF1749" i="4"/>
  <c r="DH1749" i="4" s="1"/>
  <c r="DF261" i="4"/>
  <c r="DH261" i="4" s="1"/>
  <c r="DR46" i="4"/>
  <c r="DT46" i="4" s="1"/>
  <c r="DF738" i="4"/>
  <c r="DH738" i="4"/>
  <c r="DF1530" i="4"/>
  <c r="DH1530" i="4"/>
  <c r="DR795" i="4"/>
  <c r="DT795" i="4" s="1"/>
  <c r="DR391" i="4"/>
  <c r="DT391" i="4"/>
  <c r="DR280" i="4"/>
  <c r="DT280" i="4"/>
  <c r="DR487" i="4"/>
  <c r="DT487" i="4" s="1"/>
  <c r="DR536" i="4"/>
  <c r="DT536" i="4" s="1"/>
  <c r="DR860" i="4"/>
  <c r="DT860" i="4"/>
  <c r="EJ790" i="4"/>
  <c r="EL790" i="4" s="1"/>
  <c r="DR631" i="4"/>
  <c r="DT631" i="4" s="1"/>
  <c r="DF921" i="4"/>
  <c r="DH921" i="4" s="1"/>
  <c r="AJ61" i="5"/>
  <c r="AS61" i="5" s="1"/>
  <c r="DF1639" i="4"/>
  <c r="DH1639" i="4"/>
  <c r="DF167" i="4"/>
  <c r="DH167" i="4" s="1"/>
  <c r="EJ127" i="4"/>
  <c r="EL127" i="4" s="1"/>
  <c r="EJ783" i="4"/>
  <c r="EL783" i="4" s="1"/>
  <c r="DF1862" i="4"/>
  <c r="DH1862" i="4"/>
  <c r="DF1162" i="4"/>
  <c r="DH1162" i="4"/>
  <c r="DF139" i="4"/>
  <c r="DH139" i="4" s="1"/>
  <c r="DX359" i="4"/>
  <c r="DZ359" i="4" s="1"/>
  <c r="DR105" i="4"/>
  <c r="DT105" i="4" s="1"/>
  <c r="DF891" i="4"/>
  <c r="DH891" i="4" s="1"/>
  <c r="DF416" i="4"/>
  <c r="DH416" i="4" s="1"/>
  <c r="DF40" i="4"/>
  <c r="DH40" i="4" s="1"/>
  <c r="EJ597" i="4"/>
  <c r="EL597" i="4"/>
  <c r="DF1367" i="4"/>
  <c r="DH1367" i="4"/>
  <c r="DF651" i="4"/>
  <c r="DH651" i="4" s="1"/>
  <c r="DF248" i="4"/>
  <c r="DH248" i="4" s="1"/>
  <c r="EJ129" i="4"/>
  <c r="EL129" i="4" s="1"/>
  <c r="DF1830" i="4"/>
  <c r="DH1830" i="4"/>
  <c r="DF1814" i="4"/>
  <c r="DH1814" i="4"/>
  <c r="DF122" i="4"/>
  <c r="DH122" i="4"/>
  <c r="EJ306" i="4"/>
  <c r="EL306" i="4" s="1"/>
  <c r="DF586" i="4"/>
  <c r="DH586" i="4" s="1"/>
  <c r="EJ421" i="4"/>
  <c r="EL421" i="4" s="1"/>
  <c r="DR124" i="4"/>
  <c r="DT124" i="4" s="1"/>
  <c r="DF166" i="4"/>
  <c r="DH166" i="4" s="1"/>
  <c r="DF558" i="4"/>
  <c r="DH558" i="4"/>
  <c r="DF470" i="4"/>
  <c r="DH470" i="4" s="1"/>
  <c r="DF1764" i="4"/>
  <c r="DH1764" i="4"/>
  <c r="DF794" i="4"/>
  <c r="DH794" i="4" s="1"/>
  <c r="DF1404" i="4"/>
  <c r="DH1404" i="4" s="1"/>
  <c r="DF334" i="4"/>
  <c r="DH334" i="4"/>
  <c r="DR670" i="4"/>
  <c r="DT670" i="4"/>
  <c r="DR326" i="4"/>
  <c r="DT326" i="4" s="1"/>
  <c r="DR72" i="4"/>
  <c r="DT72" i="4"/>
  <c r="EJ432" i="4"/>
  <c r="EL432" i="4"/>
  <c r="DF973" i="4"/>
  <c r="DH973" i="4" s="1"/>
  <c r="DF1147" i="4"/>
  <c r="DH1147" i="4" s="1"/>
  <c r="EJ758" i="4"/>
  <c r="EL758" i="4" s="1"/>
  <c r="DF1271" i="4"/>
  <c r="DH1271" i="4" s="1"/>
  <c r="DF1085" i="4"/>
  <c r="DH1085" i="4" s="1"/>
  <c r="DR13" i="4"/>
  <c r="DT13" i="4"/>
  <c r="DF1708" i="4"/>
  <c r="DH1708" i="4"/>
  <c r="EJ690" i="4"/>
  <c r="EL690" i="4" s="1"/>
  <c r="DF1265" i="4"/>
  <c r="DH1265" i="4"/>
  <c r="EJ867" i="4"/>
  <c r="EL867" i="4" s="1"/>
  <c r="DF576" i="4"/>
  <c r="DH576" i="4"/>
  <c r="EJ200" i="4"/>
  <c r="EL200" i="4" s="1"/>
  <c r="DF1082" i="4"/>
  <c r="DH1082" i="4"/>
  <c r="DR261" i="4"/>
  <c r="DT261" i="4"/>
  <c r="EJ868" i="4"/>
  <c r="EL868" i="4" s="1"/>
  <c r="DR116" i="4"/>
  <c r="DT116" i="4" s="1"/>
  <c r="ED26" i="4"/>
  <c r="EF26" i="4"/>
  <c r="DR767" i="4"/>
  <c r="DT767" i="4"/>
  <c r="DF861" i="4"/>
  <c r="DH861" i="4" s="1"/>
  <c r="EJ287" i="4"/>
  <c r="EL287" i="4"/>
  <c r="DF1563" i="4"/>
  <c r="DH1563" i="4" s="1"/>
  <c r="DF228" i="4"/>
  <c r="DH228" i="4" s="1"/>
  <c r="DF1262" i="4"/>
  <c r="DH1262" i="4" s="1"/>
  <c r="DF187" i="4"/>
  <c r="DH187" i="4"/>
  <c r="DF1715" i="4"/>
  <c r="DH1715" i="4"/>
  <c r="DF381" i="4"/>
  <c r="DH381" i="4"/>
  <c r="EJ601" i="4"/>
  <c r="EL601" i="4" s="1"/>
  <c r="DF393" i="4"/>
  <c r="DH393" i="4" s="1"/>
  <c r="DF294" i="4"/>
  <c r="DH294" i="4"/>
  <c r="DF206" i="4"/>
  <c r="DH206" i="4"/>
  <c r="EJ615" i="4"/>
  <c r="EL615" i="4" s="1"/>
  <c r="DF1601" i="4"/>
  <c r="DH1601" i="4" s="1"/>
  <c r="DF1807" i="4"/>
  <c r="DH1807" i="4" s="1"/>
  <c r="DF316" i="4"/>
  <c r="DH316" i="4" s="1"/>
  <c r="DF1890" i="4"/>
  <c r="DH1890" i="4" s="1"/>
  <c r="DF366" i="4"/>
  <c r="DH366" i="4" s="1"/>
  <c r="EJ730" i="4"/>
  <c r="EL730" i="4"/>
  <c r="DX41" i="4"/>
  <c r="DZ41" i="4" s="1"/>
  <c r="DR281" i="4"/>
  <c r="DT281" i="4"/>
  <c r="DR140" i="4"/>
  <c r="DT140" i="4" s="1"/>
  <c r="DF825" i="4"/>
  <c r="DH825" i="4" s="1"/>
  <c r="DR924" i="4"/>
  <c r="DT924" i="4"/>
  <c r="DF880" i="4"/>
  <c r="DH880" i="4"/>
  <c r="DR792" i="4"/>
  <c r="DT792" i="4"/>
  <c r="DF1632" i="4"/>
  <c r="DH1632" i="4" s="1"/>
  <c r="DF89" i="4"/>
  <c r="DH89" i="4" s="1"/>
  <c r="DF1547" i="4"/>
  <c r="DH1547" i="4"/>
  <c r="DF117" i="4"/>
  <c r="DH117" i="4" s="1"/>
  <c r="DF1098" i="4"/>
  <c r="DH1098" i="4" s="1"/>
  <c r="DF221" i="4"/>
  <c r="DH221" i="4"/>
  <c r="DF873" i="4"/>
  <c r="DH873" i="4"/>
  <c r="DF1129" i="4"/>
  <c r="DH1129" i="4" s="1"/>
  <c r="DF462" i="4"/>
  <c r="DH462" i="4" s="1"/>
  <c r="EJ832" i="4"/>
  <c r="EL832" i="4" s="1"/>
  <c r="DF597" i="4"/>
  <c r="DH597" i="4" s="1"/>
  <c r="DF513" i="4"/>
  <c r="DH513" i="4" s="1"/>
  <c r="EJ139" i="4"/>
  <c r="EL139" i="4"/>
  <c r="EJ745" i="4"/>
  <c r="EL745" i="4"/>
  <c r="DF1672" i="4"/>
  <c r="DH1672" i="4"/>
  <c r="DR622" i="4"/>
  <c r="DT622" i="4" s="1"/>
  <c r="EJ78" i="4"/>
  <c r="EL78" i="4" s="1"/>
  <c r="EJ846" i="4"/>
  <c r="EL846" i="4"/>
  <c r="DF1149" i="4"/>
  <c r="DH1149" i="4" s="1"/>
  <c r="DF947" i="4"/>
  <c r="DH947" i="4"/>
  <c r="EJ316" i="4"/>
  <c r="EL316" i="4"/>
  <c r="DF1097" i="4"/>
  <c r="DH1097" i="4" s="1"/>
  <c r="DF172" i="4"/>
  <c r="DH172" i="4" s="1"/>
  <c r="ED54" i="4"/>
  <c r="EF54" i="4" s="1"/>
  <c r="DF1157" i="4"/>
  <c r="DH1157" i="4" s="1"/>
  <c r="DF267" i="4"/>
  <c r="DH267" i="4" s="1"/>
  <c r="DR547" i="4"/>
  <c r="DT547" i="4"/>
  <c r="AJ60" i="5"/>
  <c r="AS60" i="5" s="1"/>
  <c r="DX597" i="4"/>
  <c r="DZ597" i="4" s="1"/>
  <c r="DX673" i="4"/>
  <c r="DZ673" i="4" s="1"/>
  <c r="DX741" i="4"/>
  <c r="DZ741" i="4" s="1"/>
  <c r="DX813" i="4"/>
  <c r="DZ813" i="4"/>
  <c r="DX889" i="4"/>
  <c r="DZ889" i="4" s="1"/>
  <c r="DX1068" i="4"/>
  <c r="DZ1068" i="4" s="1"/>
  <c r="DX1140" i="4"/>
  <c r="DZ1140" i="4"/>
  <c r="DX1230" i="4"/>
  <c r="DZ1230" i="4"/>
  <c r="DX640" i="4"/>
  <c r="DX716" i="4"/>
  <c r="DX800" i="4"/>
  <c r="DZ800" i="4"/>
  <c r="DX872" i="4"/>
  <c r="DZ872" i="4"/>
  <c r="DX1047" i="4"/>
  <c r="DZ1047" i="4" s="1"/>
  <c r="DX1115" i="4"/>
  <c r="DZ1115" i="4"/>
  <c r="DX1209" i="4"/>
  <c r="DZ1209" i="4"/>
  <c r="DX619" i="4"/>
  <c r="DZ619" i="4" s="1"/>
  <c r="DX699" i="4"/>
  <c r="DZ699" i="4" s="1"/>
  <c r="DX771" i="4"/>
  <c r="DZ771" i="4" s="1"/>
  <c r="DX847" i="4"/>
  <c r="DZ847" i="4" s="1"/>
  <c r="DX915" i="4"/>
  <c r="DZ915" i="4" s="1"/>
  <c r="DX1090" i="4"/>
  <c r="DZ1090" i="4"/>
  <c r="DX1178" i="4"/>
  <c r="DZ1178" i="4"/>
  <c r="DX598" i="4"/>
  <c r="DZ598" i="4"/>
  <c r="DX674" i="4"/>
  <c r="DZ674" i="4"/>
  <c r="DX746" i="4"/>
  <c r="DZ746" i="4" s="1"/>
  <c r="DX818" i="4"/>
  <c r="DZ818" i="4" s="1"/>
  <c r="DX894" i="4"/>
  <c r="DZ894" i="4"/>
  <c r="DX1073" i="4"/>
  <c r="DZ1073" i="4"/>
  <c r="DX1145" i="4"/>
  <c r="DZ1145" i="4"/>
  <c r="DX1231" i="4"/>
  <c r="DZ1231" i="4" s="1"/>
  <c r="DF529" i="4"/>
  <c r="DH529" i="4" s="1"/>
  <c r="DX513" i="4"/>
  <c r="DZ513" i="4"/>
  <c r="DX431" i="4"/>
  <c r="DZ431" i="4" s="1"/>
  <c r="DX570" i="4"/>
  <c r="DZ570" i="4"/>
  <c r="DX487" i="4"/>
  <c r="DZ487" i="4"/>
  <c r="DX410" i="4"/>
  <c r="DZ410" i="4" s="1"/>
  <c r="DX544" i="4"/>
  <c r="DZ544" i="4" s="1"/>
  <c r="DX456" i="4"/>
  <c r="DZ456" i="4"/>
  <c r="DX383" i="4"/>
  <c r="DZ383" i="4" s="1"/>
  <c r="DX520" i="4"/>
  <c r="DZ520" i="4"/>
  <c r="DX434" i="4"/>
  <c r="DZ434" i="4"/>
  <c r="DX331" i="4"/>
  <c r="DZ331" i="4"/>
  <c r="DX300" i="4"/>
  <c r="DZ300" i="4" s="1"/>
  <c r="DX330" i="4"/>
  <c r="DZ330" i="4"/>
  <c r="DX195" i="4"/>
  <c r="DZ195" i="4"/>
  <c r="DX176" i="4"/>
  <c r="DZ176" i="4" s="1"/>
  <c r="DX214" i="4"/>
  <c r="DZ214" i="4"/>
  <c r="DX129" i="4"/>
  <c r="DZ129" i="4"/>
  <c r="DX167" i="4"/>
  <c r="DZ167" i="4" s="1"/>
  <c r="DX144" i="4"/>
  <c r="DZ144" i="4" s="1"/>
  <c r="DX71" i="4"/>
  <c r="DZ71" i="4" s="1"/>
  <c r="DX105" i="4"/>
  <c r="DZ105" i="4" s="1"/>
  <c r="DX78" i="4"/>
  <c r="DZ78" i="4"/>
  <c r="DX58" i="4"/>
  <c r="DZ58" i="4"/>
  <c r="DR350" i="4"/>
  <c r="DT350" i="4" s="1"/>
  <c r="DR909" i="4"/>
  <c r="DT909" i="4"/>
  <c r="AJ82" i="5"/>
  <c r="AS82" i="5"/>
  <c r="AJ81" i="5"/>
  <c r="AS81" i="5" s="1"/>
  <c r="AJ75" i="5"/>
  <c r="AS75" i="5" s="1"/>
  <c r="DX351" i="4"/>
  <c r="DZ351" i="4"/>
  <c r="DX347" i="4"/>
  <c r="DZ347" i="4" s="1"/>
  <c r="DF1339" i="4"/>
  <c r="DH1339" i="4" s="1"/>
  <c r="DR365" i="4"/>
  <c r="DT365" i="4" s="1"/>
  <c r="DR133" i="4"/>
  <c r="DT133" i="4"/>
  <c r="DR818" i="4"/>
  <c r="DT818" i="4" s="1"/>
  <c r="DF268" i="4"/>
  <c r="DH268" i="4"/>
  <c r="EJ26" i="4"/>
  <c r="EL26" i="4" s="1"/>
  <c r="DF1204" i="4"/>
  <c r="DH1204" i="4"/>
  <c r="DF1590" i="4"/>
  <c r="DH1590" i="4"/>
  <c r="DF1174" i="4"/>
  <c r="DH1174" i="4"/>
  <c r="DX677" i="4"/>
  <c r="DX753" i="4"/>
  <c r="DX845" i="4"/>
  <c r="DZ845" i="4" s="1"/>
  <c r="DX1040" i="4"/>
  <c r="DZ1040" i="4" s="1"/>
  <c r="DX1120" i="4"/>
  <c r="DZ1120" i="4"/>
  <c r="DX1234" i="4"/>
  <c r="DZ1234" i="4"/>
  <c r="DX664" i="4"/>
  <c r="DZ664" i="4" s="1"/>
  <c r="DX752" i="4"/>
  <c r="DZ752" i="4" s="1"/>
  <c r="DX832" i="4"/>
  <c r="DZ832" i="4" s="1"/>
  <c r="DX924" i="4"/>
  <c r="DZ924" i="4" s="1"/>
  <c r="DX1127" i="4"/>
  <c r="DZ1127" i="4"/>
  <c r="DX1225" i="4"/>
  <c r="DZ1225" i="4"/>
  <c r="DX655" i="4"/>
  <c r="DZ655" i="4" s="1"/>
  <c r="DX743" i="4"/>
  <c r="DZ743" i="4"/>
  <c r="DX831" i="4"/>
  <c r="DZ831" i="4"/>
  <c r="DX919" i="4"/>
  <c r="DZ919" i="4" s="1"/>
  <c r="DX1118" i="4"/>
  <c r="DZ1118" i="4"/>
  <c r="DX1212" i="4"/>
  <c r="DZ1212" i="4"/>
  <c r="DX638" i="4"/>
  <c r="DX730" i="4"/>
  <c r="DZ730" i="4" s="1"/>
  <c r="DX826" i="4"/>
  <c r="DZ826" i="4"/>
  <c r="DX914" i="4"/>
  <c r="DZ914" i="4"/>
  <c r="DX1101" i="4"/>
  <c r="DZ1101" i="4"/>
  <c r="DX1207" i="4"/>
  <c r="DZ1207" i="4"/>
  <c r="DX509" i="4"/>
  <c r="DZ509" i="4"/>
  <c r="DX418" i="4"/>
  <c r="DZ418" i="4" s="1"/>
  <c r="DX543" i="4"/>
  <c r="DZ543" i="4"/>
  <c r="DX440" i="4"/>
  <c r="DZ440" i="4" s="1"/>
  <c r="DX567" i="4"/>
  <c r="DZ567" i="4"/>
  <c r="DX445" i="4"/>
  <c r="DZ445" i="4"/>
  <c r="DX584" i="4"/>
  <c r="DZ584" i="4"/>
  <c r="DX477" i="4"/>
  <c r="DZ477" i="4" s="1"/>
  <c r="DX380" i="4"/>
  <c r="DZ380" i="4"/>
  <c r="DX324" i="4"/>
  <c r="DZ324" i="4"/>
  <c r="DX326" i="4"/>
  <c r="DZ326" i="4"/>
  <c r="DX179" i="4"/>
  <c r="DZ179" i="4"/>
  <c r="DX197" i="4"/>
  <c r="DZ197" i="4"/>
  <c r="DX165" i="4"/>
  <c r="DZ165" i="4" s="1"/>
  <c r="DX126" i="4"/>
  <c r="DZ126" i="4"/>
  <c r="DX140" i="4"/>
  <c r="DZ140" i="4"/>
  <c r="DX100" i="4"/>
  <c r="DZ100" i="4"/>
  <c r="DX69" i="4"/>
  <c r="DZ69" i="4"/>
  <c r="DX20" i="4"/>
  <c r="DZ20" i="4"/>
  <c r="DR750" i="4"/>
  <c r="DT750" i="4" s="1"/>
  <c r="DX37" i="4"/>
  <c r="DZ37" i="4"/>
  <c r="DR414" i="4"/>
  <c r="DT414" i="4"/>
  <c r="DR529" i="4"/>
  <c r="DT529" i="4"/>
  <c r="AJ101" i="5"/>
  <c r="AS101" i="5"/>
  <c r="AJ85" i="5"/>
  <c r="AS85" i="5"/>
  <c r="AJ99" i="5"/>
  <c r="AS99" i="5" s="1"/>
  <c r="DF1086" i="4"/>
  <c r="DH1086" i="4"/>
  <c r="DR302" i="4"/>
  <c r="DT302" i="4"/>
  <c r="DF362" i="4"/>
  <c r="DH362" i="4"/>
  <c r="DF1338" i="4"/>
  <c r="DH1338" i="4"/>
  <c r="DF178" i="4"/>
  <c r="DH178" i="4" s="1"/>
  <c r="DF351" i="4"/>
  <c r="DH351" i="4" s="1"/>
  <c r="DF285" i="4"/>
  <c r="DH285" i="4"/>
  <c r="DR548" i="4"/>
  <c r="DT548" i="4"/>
  <c r="EJ327" i="4"/>
  <c r="EL327" i="4"/>
  <c r="DL34" i="4"/>
  <c r="DN34" i="4"/>
  <c r="EJ680" i="4"/>
  <c r="EL680" i="4" s="1"/>
  <c r="DF1127" i="4"/>
  <c r="DH1127" i="4" s="1"/>
  <c r="DF553" i="4"/>
  <c r="DH553" i="4"/>
  <c r="EJ249" i="4"/>
  <c r="EL249" i="4"/>
  <c r="DF406" i="4"/>
  <c r="DH406" i="4"/>
  <c r="DR925" i="4"/>
  <c r="DT925" i="4"/>
  <c r="DR825" i="4"/>
  <c r="DT825" i="4" s="1"/>
  <c r="DF992" i="4"/>
  <c r="DH992" i="4" s="1"/>
  <c r="ED24" i="4"/>
  <c r="EF24" i="4"/>
  <c r="DR297" i="4"/>
  <c r="DT297" i="4"/>
  <c r="EJ222" i="4"/>
  <c r="EL222" i="4"/>
  <c r="DR511" i="4"/>
  <c r="DT511" i="4"/>
  <c r="DF1311" i="4"/>
  <c r="DH1311" i="4" s="1"/>
  <c r="DF147" i="4"/>
  <c r="DH147" i="4" s="1"/>
  <c r="AJ65" i="5"/>
  <c r="AS65" i="5"/>
  <c r="EJ17" i="4"/>
  <c r="EL17" i="4" s="1"/>
  <c r="DR347" i="4"/>
  <c r="DT347" i="4"/>
  <c r="ED62" i="4"/>
  <c r="EF62" i="4"/>
  <c r="DL43" i="4"/>
  <c r="DN43" i="4" s="1"/>
  <c r="DR760" i="4"/>
  <c r="DT760" i="4" s="1"/>
  <c r="EJ687" i="4"/>
  <c r="EL687" i="4" s="1"/>
  <c r="DR781" i="4"/>
  <c r="DT781" i="4" s="1"/>
  <c r="DF1136" i="4"/>
  <c r="DH1136" i="4"/>
  <c r="DR318" i="4"/>
  <c r="DT318" i="4"/>
  <c r="EJ211" i="4"/>
  <c r="EL211" i="4" s="1"/>
  <c r="DR845" i="4"/>
  <c r="DT845" i="4" s="1"/>
  <c r="DR81" i="4"/>
  <c r="DT81" i="4" s="1"/>
  <c r="DR376" i="4"/>
  <c r="DT376" i="4"/>
  <c r="DX373" i="4"/>
  <c r="DZ373" i="4"/>
  <c r="EJ357" i="4"/>
  <c r="EL357" i="4"/>
  <c r="DF1871" i="4"/>
  <c r="DH1871" i="4" s="1"/>
  <c r="DF494" i="4"/>
  <c r="DH494" i="4" s="1"/>
  <c r="DF146" i="4"/>
  <c r="DH146" i="4" s="1"/>
  <c r="DF1528" i="4"/>
  <c r="DH1528" i="4" s="1"/>
  <c r="AJ66" i="5"/>
  <c r="AS66" i="5"/>
  <c r="DF123" i="4"/>
  <c r="DH123" i="4"/>
  <c r="DR31" i="4"/>
  <c r="DT31" i="4" s="1"/>
  <c r="DR238" i="4"/>
  <c r="DT238" i="4" s="1"/>
  <c r="DR352" i="4"/>
  <c r="DT352" i="4" s="1"/>
  <c r="DR838" i="4"/>
  <c r="DT838" i="4" s="1"/>
  <c r="EJ173" i="4"/>
  <c r="EL173" i="4"/>
  <c r="DR461" i="4"/>
  <c r="DT461" i="4"/>
  <c r="ED72" i="4"/>
  <c r="EF72" i="4" s="1"/>
  <c r="DF966" i="4"/>
  <c r="DH966" i="4" s="1"/>
  <c r="ED71" i="4"/>
  <c r="EF71" i="4" s="1"/>
  <c r="DF707" i="4"/>
  <c r="DH707" i="4" s="1"/>
  <c r="DF69" i="4"/>
  <c r="DH69" i="4"/>
  <c r="DF792" i="4"/>
  <c r="DH792" i="4"/>
  <c r="DR325" i="4"/>
  <c r="DT325" i="4" s="1"/>
  <c r="DR628" i="4"/>
  <c r="DT628" i="4" s="1"/>
  <c r="EJ309" i="4"/>
  <c r="EL309" i="4" s="1"/>
  <c r="DR295" i="4"/>
  <c r="DT295" i="4"/>
  <c r="DR114" i="4"/>
  <c r="DT114" i="4"/>
  <c r="DR284" i="4"/>
  <c r="DT284" i="4"/>
  <c r="DX378" i="4"/>
  <c r="DZ378" i="4" s="1"/>
  <c r="DR257" i="4"/>
  <c r="DT257" i="4" s="1"/>
  <c r="DR74" i="4"/>
  <c r="DT74" i="4" s="1"/>
  <c r="DR564" i="4"/>
  <c r="DT564" i="4" s="1"/>
  <c r="DF1312" i="4"/>
  <c r="DH1312" i="4"/>
  <c r="DF679" i="4"/>
  <c r="DH679" i="4"/>
  <c r="DR616" i="4"/>
  <c r="DT616" i="4" s="1"/>
  <c r="DR245" i="4"/>
  <c r="DT245" i="4" s="1"/>
  <c r="EJ118" i="4"/>
  <c r="EL118" i="4" s="1"/>
  <c r="EJ232" i="4"/>
  <c r="EL232" i="4" s="1"/>
  <c r="DR57" i="4"/>
  <c r="DT57" i="4"/>
  <c r="DR323" i="4"/>
  <c r="DT323" i="4"/>
  <c r="EJ886" i="4"/>
  <c r="EL886" i="4" s="1"/>
  <c r="DR412" i="4"/>
  <c r="DT412" i="4" s="1"/>
  <c r="DR560" i="4"/>
  <c r="DT560" i="4" s="1"/>
  <c r="DF1396" i="4"/>
  <c r="DH1396" i="4"/>
  <c r="DF1211" i="4"/>
  <c r="DH1211" i="4"/>
  <c r="DF131" i="4"/>
  <c r="DH131" i="4"/>
  <c r="DR82" i="4"/>
  <c r="DT82" i="4" s="1"/>
  <c r="DF1369" i="4"/>
  <c r="DH1369" i="4" s="1"/>
  <c r="DF1647" i="4"/>
  <c r="DH1647" i="4" s="1"/>
  <c r="DF386" i="4"/>
  <c r="DH386" i="4"/>
  <c r="EJ205" i="4"/>
  <c r="EL205" i="4"/>
  <c r="EJ739" i="4"/>
  <c r="EL739" i="4"/>
  <c r="DF781" i="4"/>
  <c r="DH781" i="4" s="1"/>
  <c r="DF1093" i="4"/>
  <c r="DH1093" i="4" s="1"/>
  <c r="DR916" i="4"/>
  <c r="DT916" i="4" s="1"/>
  <c r="AL87" i="5"/>
  <c r="DF1255" i="4"/>
  <c r="DH1255" i="4" s="1"/>
  <c r="DF1125" i="4"/>
  <c r="DH1125" i="4" s="1"/>
  <c r="DF486" i="4"/>
  <c r="DH486" i="4"/>
  <c r="EJ407" i="4"/>
  <c r="EL407" i="4"/>
  <c r="DF840" i="4"/>
  <c r="DH840" i="4"/>
  <c r="DF1615" i="4"/>
  <c r="DH1615" i="4"/>
  <c r="DF500" i="4"/>
  <c r="DH500" i="4" s="1"/>
  <c r="DR53" i="4"/>
  <c r="DT53" i="4" s="1"/>
  <c r="DF466" i="4"/>
  <c r="DH466" i="4"/>
  <c r="EJ267" i="4"/>
  <c r="EL267" i="4"/>
  <c r="EJ830" i="4"/>
  <c r="EL830" i="4"/>
  <c r="DR659" i="4"/>
  <c r="DT659" i="4"/>
  <c r="DL12" i="4"/>
  <c r="DN12" i="4" s="1"/>
  <c r="EJ93" i="4"/>
  <c r="EL93" i="4" s="1"/>
  <c r="DF952" i="4"/>
  <c r="DH952" i="4" s="1"/>
  <c r="EJ96" i="4"/>
  <c r="EL96" i="4"/>
  <c r="DR275" i="4"/>
  <c r="DT275" i="4" s="1"/>
  <c r="DX681" i="4"/>
  <c r="DX765" i="4"/>
  <c r="DZ765" i="4" s="1"/>
  <c r="DX849" i="4"/>
  <c r="DZ849" i="4"/>
  <c r="DX1044" i="4"/>
  <c r="DZ1044" i="4" s="1"/>
  <c r="DX1132" i="4"/>
  <c r="DZ1132" i="4"/>
  <c r="DX1250" i="4"/>
  <c r="DZ1250" i="4"/>
  <c r="DX672" i="4"/>
  <c r="DZ672" i="4"/>
  <c r="DX760" i="4"/>
  <c r="DZ760" i="4"/>
  <c r="DX836" i="4"/>
  <c r="DZ836" i="4"/>
  <c r="DX1043" i="4"/>
  <c r="DZ1043" i="4" s="1"/>
  <c r="DX1131" i="4"/>
  <c r="DZ1131" i="4"/>
  <c r="DX1229" i="4"/>
  <c r="DZ1229" i="4"/>
  <c r="DX663" i="4"/>
  <c r="DZ663" i="4" s="1"/>
  <c r="DX747" i="4"/>
  <c r="DZ747" i="4" s="1"/>
  <c r="DX839" i="4"/>
  <c r="DZ839" i="4"/>
  <c r="DX931" i="4"/>
  <c r="DZ931" i="4" s="1"/>
  <c r="DX1126" i="4"/>
  <c r="DZ1126" i="4"/>
  <c r="DX1216" i="4"/>
  <c r="DZ1216" i="4"/>
  <c r="DX646" i="4"/>
  <c r="DZ646" i="4"/>
  <c r="DX742" i="4"/>
  <c r="DZ742" i="4"/>
  <c r="DX834" i="4"/>
  <c r="DZ834" i="4"/>
  <c r="DX918" i="4"/>
  <c r="DZ918" i="4" s="1"/>
  <c r="DX1109" i="4"/>
  <c r="DZ1109" i="4"/>
  <c r="DX1211" i="4"/>
  <c r="DZ1211" i="4"/>
  <c r="DF528" i="4"/>
  <c r="DH528" i="4"/>
  <c r="DX505" i="4"/>
  <c r="DZ505" i="4" s="1"/>
  <c r="DX409" i="4"/>
  <c r="DZ409" i="4"/>
  <c r="DX531" i="4"/>
  <c r="DZ531" i="4" s="1"/>
  <c r="DX432" i="4"/>
  <c r="DZ432" i="4"/>
  <c r="DX552" i="4"/>
  <c r="DZ552" i="4"/>
  <c r="DX441" i="4"/>
  <c r="DZ441" i="4"/>
  <c r="DX576" i="4"/>
  <c r="DZ576" i="4"/>
  <c r="DX473" i="4"/>
  <c r="DZ473" i="4"/>
  <c r="DX361" i="4"/>
  <c r="DZ361" i="4" s="1"/>
  <c r="DX308" i="4"/>
  <c r="DZ308" i="4"/>
  <c r="DX322" i="4"/>
  <c r="DZ322" i="4"/>
  <c r="DX175" i="4"/>
  <c r="DZ175" i="4" s="1"/>
  <c r="DX189" i="4"/>
  <c r="DZ189" i="4" s="1"/>
  <c r="DX161" i="4"/>
  <c r="DZ161" i="4"/>
  <c r="DX171" i="4"/>
  <c r="DZ171" i="4" s="1"/>
  <c r="DX136" i="4"/>
  <c r="DZ136" i="4"/>
  <c r="DX92" i="4"/>
  <c r="DZ92" i="4"/>
  <c r="DX114" i="4"/>
  <c r="DZ114" i="4"/>
  <c r="ED97" i="4"/>
  <c r="EF97" i="4"/>
  <c r="DR439" i="4"/>
  <c r="DT439" i="4"/>
  <c r="DX38" i="4"/>
  <c r="DZ38" i="4" s="1"/>
  <c r="DR421" i="4"/>
  <c r="DT421" i="4"/>
  <c r="DR514" i="4"/>
  <c r="DT514" i="4"/>
  <c r="DX601" i="4"/>
  <c r="DX685" i="4"/>
  <c r="DZ685" i="4"/>
  <c r="DX769" i="4"/>
  <c r="DZ769" i="4" s="1"/>
  <c r="DX861" i="4"/>
  <c r="DZ861" i="4" s="1"/>
  <c r="DX1048" i="4"/>
  <c r="DZ1048" i="4" s="1"/>
  <c r="DX1144" i="4"/>
  <c r="DX1258" i="4"/>
  <c r="DZ1258" i="4"/>
  <c r="DX680" i="4"/>
  <c r="DX764" i="4"/>
  <c r="DZ764" i="4"/>
  <c r="DX844" i="4"/>
  <c r="DZ844" i="4" s="1"/>
  <c r="DX1051" i="4"/>
  <c r="DZ1051" i="4" s="1"/>
  <c r="DX1139" i="4"/>
  <c r="DZ1139" i="4"/>
  <c r="DX1233" i="4"/>
  <c r="DZ1233" i="4" s="1"/>
  <c r="DX667" i="4"/>
  <c r="DZ667" i="4"/>
  <c r="DX755" i="4"/>
  <c r="DX851" i="4"/>
  <c r="DZ851" i="4" s="1"/>
  <c r="DX1046" i="4"/>
  <c r="DZ1046" i="4"/>
  <c r="DX1130" i="4"/>
  <c r="DZ1130" i="4" s="1"/>
  <c r="DX1228" i="4"/>
  <c r="DZ1228" i="4" s="1"/>
  <c r="DX650" i="4"/>
  <c r="DZ650" i="4"/>
  <c r="DX750" i="4"/>
  <c r="DZ750" i="4"/>
  <c r="DX838" i="4"/>
  <c r="DZ838" i="4"/>
  <c r="DX922" i="4"/>
  <c r="DZ922" i="4"/>
  <c r="DX1113" i="4"/>
  <c r="DZ1113" i="4"/>
  <c r="DX1219" i="4"/>
  <c r="DZ1219" i="4" s="1"/>
  <c r="DF530" i="4"/>
  <c r="DH530" i="4"/>
  <c r="DX585" i="4"/>
  <c r="DZ585" i="4"/>
  <c r="DX501" i="4"/>
  <c r="DZ501" i="4"/>
  <c r="DX405" i="4"/>
  <c r="DZ405" i="4"/>
  <c r="DX522" i="4"/>
  <c r="DZ522" i="4" s="1"/>
  <c r="DX428" i="4"/>
  <c r="DZ428" i="4" s="1"/>
  <c r="DX536" i="4"/>
  <c r="DZ536" i="4"/>
  <c r="DX437" i="4"/>
  <c r="DZ437" i="4"/>
  <c r="DX557" i="4"/>
  <c r="DZ557" i="4"/>
  <c r="DX469" i="4"/>
  <c r="DZ469" i="4"/>
  <c r="DX353" i="4"/>
  <c r="DZ353" i="4"/>
  <c r="DX296" i="4"/>
  <c r="DZ296" i="4" s="1"/>
  <c r="DX318" i="4"/>
  <c r="DZ318" i="4"/>
  <c r="DX220" i="4"/>
  <c r="DZ220" i="4"/>
  <c r="AN24" i="5"/>
  <c r="DX185" i="4"/>
  <c r="DZ185" i="4" s="1"/>
  <c r="DX157" i="4"/>
  <c r="DZ157" i="4" s="1"/>
  <c r="DX163" i="4"/>
  <c r="DZ163" i="4" s="1"/>
  <c r="DX128" i="4"/>
  <c r="DZ128" i="4" s="1"/>
  <c r="DX88" i="4"/>
  <c r="DZ88" i="4"/>
  <c r="DX110" i="4"/>
  <c r="DZ110" i="4"/>
  <c r="ED98" i="4"/>
  <c r="EF98" i="4" s="1"/>
  <c r="DR518" i="4"/>
  <c r="DT518" i="4"/>
  <c r="DR443" i="4"/>
  <c r="DT443" i="4" s="1"/>
  <c r="DX23" i="4"/>
  <c r="DZ23" i="4" s="1"/>
  <c r="DR493" i="4"/>
  <c r="DT493" i="4" s="1"/>
  <c r="DR236" i="4"/>
  <c r="DT236" i="4"/>
  <c r="AJ69" i="5"/>
  <c r="AS69" i="5" s="1"/>
  <c r="AJ91" i="5"/>
  <c r="AS91" i="5"/>
  <c r="DF1171" i="4"/>
  <c r="DH1171" i="4"/>
  <c r="DF525" i="4"/>
  <c r="DH525" i="4"/>
  <c r="ED51" i="4"/>
  <c r="EF51" i="4" s="1"/>
  <c r="DR83" i="4"/>
  <c r="DT83" i="4"/>
  <c r="DF783" i="4"/>
  <c r="DH783" i="4" s="1"/>
  <c r="DR184" i="4"/>
  <c r="DT184" i="4"/>
  <c r="DF595" i="4"/>
  <c r="DH595" i="4"/>
  <c r="DF232" i="4"/>
  <c r="DH232" i="4"/>
  <c r="DF1150" i="4"/>
  <c r="DH1150" i="4"/>
  <c r="DX605" i="4"/>
  <c r="DZ605" i="4" s="1"/>
  <c r="DX689" i="4"/>
  <c r="DZ689" i="4" s="1"/>
  <c r="DX781" i="4"/>
  <c r="DZ781" i="4"/>
  <c r="DX865" i="4"/>
  <c r="DZ865" i="4"/>
  <c r="DX1060" i="4"/>
  <c r="DZ1060" i="4"/>
  <c r="DX1156" i="4"/>
  <c r="DZ1156" i="4"/>
  <c r="DX1262" i="4"/>
  <c r="DZ1262" i="4" s="1"/>
  <c r="DX684" i="4"/>
  <c r="DZ684" i="4" s="1"/>
  <c r="DX768" i="4"/>
  <c r="DZ768" i="4"/>
  <c r="DX868" i="4"/>
  <c r="DZ868" i="4" s="1"/>
  <c r="DX1055" i="4"/>
  <c r="DZ1055" i="4"/>
  <c r="DX1143" i="4"/>
  <c r="DZ1143" i="4"/>
  <c r="DX1253" i="4"/>
  <c r="DZ1253" i="4" s="1"/>
  <c r="DX671" i="4"/>
  <c r="DZ671" i="4" s="1"/>
  <c r="DX767" i="4"/>
  <c r="DZ767" i="4"/>
  <c r="DX855" i="4"/>
  <c r="DZ855" i="4"/>
  <c r="DX1054" i="4"/>
  <c r="DZ1054" i="4"/>
  <c r="DX1134" i="4"/>
  <c r="DZ1134" i="4"/>
  <c r="DX1248" i="4"/>
  <c r="DZ1248" i="4"/>
  <c r="DX670" i="4"/>
  <c r="DZ670" i="4" s="1"/>
  <c r="DX754" i="4"/>
  <c r="DX842" i="4"/>
  <c r="DZ842" i="4"/>
  <c r="DX934" i="4"/>
  <c r="DZ934" i="4"/>
  <c r="DX1125" i="4"/>
  <c r="DZ1125" i="4"/>
  <c r="DX1227" i="4"/>
  <c r="DZ1227" i="4"/>
  <c r="DF535" i="4"/>
  <c r="DH535" i="4"/>
  <c r="DX581" i="4"/>
  <c r="DZ581" i="4"/>
  <c r="DX486" i="4"/>
  <c r="DZ486" i="4"/>
  <c r="DX401" i="4"/>
  <c r="DZ401" i="4"/>
  <c r="DX518" i="4"/>
  <c r="DZ518" i="4"/>
  <c r="DX413" i="4"/>
  <c r="DZ413" i="4"/>
  <c r="DX532" i="4"/>
  <c r="DZ532" i="4"/>
  <c r="DX433" i="4"/>
  <c r="DZ433" i="4"/>
  <c r="DX549" i="4"/>
  <c r="DZ549" i="4"/>
  <c r="DX465" i="4"/>
  <c r="DZ465" i="4"/>
  <c r="DX335" i="4"/>
  <c r="DZ335" i="4"/>
  <c r="DX292" i="4"/>
  <c r="DZ292" i="4"/>
  <c r="DX310" i="4"/>
  <c r="DZ310" i="4"/>
  <c r="DX216" i="4"/>
  <c r="DZ216" i="4"/>
  <c r="DX177" i="4"/>
  <c r="DZ177" i="4"/>
  <c r="DX133" i="4"/>
  <c r="DZ133" i="4"/>
  <c r="DX155" i="4"/>
  <c r="DZ155" i="4"/>
  <c r="DX120" i="4"/>
  <c r="DZ120" i="4"/>
  <c r="DX84" i="4"/>
  <c r="DZ84" i="4"/>
  <c r="DX106" i="4"/>
  <c r="DZ106" i="4"/>
  <c r="DX24" i="4"/>
  <c r="DZ24" i="4"/>
  <c r="AJ110" i="5"/>
  <c r="AS110" i="5"/>
  <c r="DR497" i="4"/>
  <c r="DT497" i="4"/>
  <c r="DR244" i="4"/>
  <c r="DT244" i="4"/>
  <c r="AJ109" i="5"/>
  <c r="AS109" i="5"/>
  <c r="AJ78" i="5"/>
  <c r="AS78" i="5"/>
  <c r="DF1755" i="4"/>
  <c r="DH1755" i="4"/>
  <c r="EJ90" i="4"/>
  <c r="EL90" i="4"/>
  <c r="DR252" i="4"/>
  <c r="DT252" i="4"/>
  <c r="DF610" i="4"/>
  <c r="DH610" i="4"/>
  <c r="DF796" i="4"/>
  <c r="DH796" i="4"/>
  <c r="DF1886" i="4"/>
  <c r="DH1886" i="4"/>
  <c r="DF388" i="4"/>
  <c r="DH388" i="4"/>
  <c r="DF620" i="4"/>
  <c r="DH620" i="4"/>
  <c r="DF898" i="4"/>
  <c r="DH898" i="4"/>
  <c r="EJ551" i="4"/>
  <c r="EL551" i="4"/>
  <c r="EJ411" i="4"/>
  <c r="EL411" i="4"/>
  <c r="EJ169" i="4"/>
  <c r="EL169" i="4"/>
  <c r="DF699" i="4"/>
  <c r="DH699" i="4"/>
  <c r="DF338" i="4"/>
  <c r="DH338" i="4"/>
  <c r="DF1306" i="4"/>
  <c r="DH1306" i="4"/>
  <c r="DF730" i="4"/>
  <c r="DH730" i="4"/>
  <c r="EJ547" i="4"/>
  <c r="EL547" i="4"/>
  <c r="DR626" i="4"/>
  <c r="DT626" i="4"/>
  <c r="DR823" i="4"/>
  <c r="DT823" i="4"/>
  <c r="DR197" i="4"/>
  <c r="DT197" i="4"/>
  <c r="DX705" i="4"/>
  <c r="DZ705" i="4"/>
  <c r="DX833" i="4"/>
  <c r="DZ833" i="4"/>
  <c r="DX1080" i="4"/>
  <c r="DZ1080" i="4"/>
  <c r="DX1214" i="4"/>
  <c r="DZ1214" i="4"/>
  <c r="DX700" i="4"/>
  <c r="DZ700" i="4"/>
  <c r="DX824" i="4"/>
  <c r="DZ824" i="4"/>
  <c r="DX1075" i="4"/>
  <c r="DZ1075" i="4"/>
  <c r="DX1213" i="4"/>
  <c r="DZ1213" i="4"/>
  <c r="DX703" i="4"/>
  <c r="DZ703" i="4"/>
  <c r="DX815" i="4"/>
  <c r="DZ815" i="4"/>
  <c r="DX1066" i="4"/>
  <c r="DZ1066" i="4"/>
  <c r="DX1190" i="4"/>
  <c r="DZ1190" i="4"/>
  <c r="DX690" i="4"/>
  <c r="DZ690" i="4"/>
  <c r="DX802" i="4"/>
  <c r="DZ802" i="4"/>
  <c r="DX1049" i="4"/>
  <c r="DZ1049" i="4"/>
  <c r="DX1173" i="4"/>
  <c r="DZ1173" i="4"/>
  <c r="DX558" i="4"/>
  <c r="DZ558" i="4"/>
  <c r="DX397" i="4"/>
  <c r="DZ397" i="4"/>
  <c r="DX471" i="4"/>
  <c r="DZ471" i="4"/>
  <c r="DX515" i="4"/>
  <c r="DZ515" i="4"/>
  <c r="DX395" i="4"/>
  <c r="DZ395" i="4"/>
  <c r="DX457" i="4"/>
  <c r="DZ457" i="4"/>
  <c r="DX295" i="4"/>
  <c r="DZ295" i="4"/>
  <c r="DX306" i="4"/>
  <c r="DZ306" i="4"/>
  <c r="DX229" i="4"/>
  <c r="DZ229" i="4"/>
  <c r="DX125" i="4"/>
  <c r="DZ125" i="4"/>
  <c r="DX172" i="4"/>
  <c r="DZ172" i="4"/>
  <c r="DX80" i="4"/>
  <c r="DZ80" i="4"/>
  <c r="DX47" i="4"/>
  <c r="DZ47" i="4"/>
  <c r="DX364" i="4"/>
  <c r="DZ364" i="4"/>
  <c r="DR914" i="4"/>
  <c r="DT914" i="4"/>
  <c r="DR225" i="4"/>
  <c r="DT225" i="4"/>
  <c r="AJ112" i="5"/>
  <c r="AS112" i="5"/>
  <c r="AJ106" i="5"/>
  <c r="AS106" i="5"/>
  <c r="DF1608" i="4"/>
  <c r="DH1608" i="4"/>
  <c r="DF115" i="4"/>
  <c r="DH115" i="4"/>
  <c r="DF1377" i="4"/>
  <c r="DH1377" i="4"/>
  <c r="DF1368" i="4"/>
  <c r="DH1368" i="4"/>
  <c r="DF1860" i="4"/>
  <c r="DH1860" i="4"/>
  <c r="DF329" i="4"/>
  <c r="DH329" i="4"/>
  <c r="DF289" i="4"/>
  <c r="DH289" i="4"/>
  <c r="DF1274" i="4"/>
  <c r="DH1274" i="4"/>
  <c r="EJ573" i="4"/>
  <c r="EL573" i="4"/>
  <c r="EJ599" i="4"/>
  <c r="EL599" i="4"/>
  <c r="DF1144" i="4"/>
  <c r="DH1144" i="4"/>
  <c r="DF324" i="4"/>
  <c r="DH324" i="4"/>
  <c r="DF402" i="4"/>
  <c r="DH402" i="4"/>
  <c r="EJ857" i="4"/>
  <c r="EL857" i="4"/>
  <c r="DR576" i="4"/>
  <c r="DT576" i="4"/>
  <c r="EJ554" i="4"/>
  <c r="EL554" i="4"/>
  <c r="DR645" i="4"/>
  <c r="DT645" i="4"/>
  <c r="EJ541" i="4"/>
  <c r="EL541" i="4"/>
  <c r="DR584" i="4"/>
  <c r="DT584" i="4"/>
  <c r="DF1618" i="4"/>
  <c r="DH1618" i="4"/>
  <c r="DF189" i="4"/>
  <c r="DH189" i="4"/>
  <c r="DF1299" i="4"/>
  <c r="DH1299" i="4"/>
  <c r="ED78" i="4"/>
  <c r="EF78" i="4"/>
  <c r="DF945" i="4"/>
  <c r="DH945" i="4"/>
  <c r="DR594" i="4"/>
  <c r="DT594" i="4"/>
  <c r="EJ403" i="4"/>
  <c r="EL403" i="4"/>
  <c r="DR282" i="4"/>
  <c r="DT282" i="4"/>
  <c r="DX40" i="4"/>
  <c r="DZ40" i="4"/>
  <c r="DR251" i="4"/>
  <c r="DT251" i="4"/>
  <c r="EJ881" i="4"/>
  <c r="EL881" i="4"/>
  <c r="DR428" i="4"/>
  <c r="DT428" i="4"/>
  <c r="DR132" i="4"/>
  <c r="DT132" i="4"/>
  <c r="DR772" i="4"/>
  <c r="DT772" i="4"/>
  <c r="DX35" i="4"/>
  <c r="DZ35" i="4"/>
  <c r="DL14" i="4"/>
  <c r="DN14" i="4"/>
  <c r="EJ574" i="4"/>
  <c r="EL574" i="4"/>
  <c r="DF1644" i="4"/>
  <c r="DH1644" i="4"/>
  <c r="DF1381" i="4"/>
  <c r="DH1381" i="4"/>
  <c r="DF235" i="4"/>
  <c r="DH235" i="4"/>
  <c r="DL25" i="4"/>
  <c r="DN25" i="4"/>
  <c r="DF626" i="4"/>
  <c r="DH626" i="4"/>
  <c r="DF1760" i="4"/>
  <c r="DH1760" i="4"/>
  <c r="DF1876" i="4"/>
  <c r="DH1876" i="4"/>
  <c r="DF982" i="4"/>
  <c r="DH982" i="4"/>
  <c r="DR242" i="4"/>
  <c r="DT242" i="4"/>
  <c r="DR573" i="4"/>
  <c r="DT573" i="4"/>
  <c r="ED46" i="4"/>
  <c r="EF46" i="4"/>
  <c r="DF995" i="4"/>
  <c r="DH995" i="4"/>
  <c r="DR517" i="4"/>
  <c r="DT517" i="4"/>
  <c r="EJ239" i="4"/>
  <c r="EL239" i="4"/>
  <c r="DF1627" i="4"/>
  <c r="DH1627" i="4"/>
  <c r="DF262" i="4"/>
  <c r="DH262" i="4"/>
  <c r="DF662" i="4"/>
  <c r="DH662" i="4"/>
  <c r="DR613" i="4"/>
  <c r="DT613" i="4"/>
  <c r="DR580" i="4"/>
  <c r="DT580" i="4"/>
  <c r="DL27" i="4"/>
  <c r="DN27" i="4"/>
  <c r="DF1137" i="4"/>
  <c r="DH1137" i="4"/>
  <c r="DR765" i="4"/>
  <c r="DT765" i="4"/>
  <c r="EJ542" i="4"/>
  <c r="EL542" i="4"/>
  <c r="DR558" i="4"/>
  <c r="DT558" i="4"/>
  <c r="EJ742" i="4"/>
  <c r="EL742" i="4"/>
  <c r="DR840" i="4"/>
  <c r="DT840" i="4"/>
  <c r="EJ673" i="4"/>
  <c r="EL673" i="4"/>
  <c r="ED30" i="4"/>
  <c r="EF30" i="4"/>
  <c r="AO21" i="5"/>
  <c r="DR796" i="4"/>
  <c r="DT796" i="4" s="1"/>
  <c r="DF950" i="4"/>
  <c r="DH950" i="4" s="1"/>
  <c r="ED85" i="4"/>
  <c r="EF85" i="4"/>
  <c r="EJ137" i="4"/>
  <c r="EL137" i="4"/>
  <c r="EJ83" i="4"/>
  <c r="EL83" i="4" s="1"/>
  <c r="DR787" i="4"/>
  <c r="DT787" i="4"/>
  <c r="DR86" i="4"/>
  <c r="DT86" i="4" s="1"/>
  <c r="DR67" i="4"/>
  <c r="DT67" i="4"/>
  <c r="DF589" i="4"/>
  <c r="DH589" i="4" s="1"/>
  <c r="DF612" i="4"/>
  <c r="DH612" i="4"/>
  <c r="EJ588" i="4"/>
  <c r="EL588" i="4" s="1"/>
  <c r="DF909" i="4"/>
  <c r="DH909" i="4" s="1"/>
  <c r="DF811" i="4"/>
  <c r="DH811" i="4" s="1"/>
  <c r="DF75" i="4"/>
  <c r="DH75" i="4"/>
  <c r="DX717" i="4"/>
  <c r="DX841" i="4"/>
  <c r="DZ841" i="4" s="1"/>
  <c r="DX1088" i="4"/>
  <c r="DZ1088" i="4"/>
  <c r="DX1226" i="4"/>
  <c r="DZ1226" i="4" s="1"/>
  <c r="DX712" i="4"/>
  <c r="DZ712" i="4"/>
  <c r="DX828" i="4"/>
  <c r="DZ828" i="4"/>
  <c r="DX1079" i="4"/>
  <c r="DZ1079" i="4"/>
  <c r="DX1217" i="4"/>
  <c r="DZ1217" i="4" s="1"/>
  <c r="DX711" i="4"/>
  <c r="DZ711" i="4"/>
  <c r="DX823" i="4"/>
  <c r="DZ823" i="4"/>
  <c r="DX1070" i="4"/>
  <c r="DZ1070" i="4" s="1"/>
  <c r="DX1208" i="4"/>
  <c r="DZ1208" i="4"/>
  <c r="DX694" i="4"/>
  <c r="DZ694" i="4"/>
  <c r="DX814" i="4"/>
  <c r="DZ814" i="4" s="1"/>
  <c r="DX1069" i="4"/>
  <c r="DZ1069" i="4"/>
  <c r="DX1189" i="4"/>
  <c r="DZ1189" i="4"/>
  <c r="DX546" i="4"/>
  <c r="DZ546" i="4"/>
  <c r="DX385" i="4"/>
  <c r="DZ385" i="4"/>
  <c r="DX463" i="4"/>
  <c r="DZ463" i="4"/>
  <c r="DX511" i="4"/>
  <c r="DZ511" i="4" s="1"/>
  <c r="DX387" i="4"/>
  <c r="DZ387" i="4"/>
  <c r="DX442" i="4"/>
  <c r="DZ442" i="4" s="1"/>
  <c r="DX340" i="4"/>
  <c r="DZ340" i="4"/>
  <c r="DX302" i="4"/>
  <c r="DZ302" i="4"/>
  <c r="DX225" i="4"/>
  <c r="DZ225" i="4" s="1"/>
  <c r="AN18" i="5"/>
  <c r="DX121" i="4"/>
  <c r="DZ121" i="4"/>
  <c r="DX168" i="4"/>
  <c r="DZ168" i="4"/>
  <c r="DX76" i="4"/>
  <c r="DZ76" i="4" s="1"/>
  <c r="DX33" i="4"/>
  <c r="DZ33" i="4" s="1"/>
  <c r="DX356" i="4"/>
  <c r="DZ356" i="4" s="1"/>
  <c r="AJ48" i="5"/>
  <c r="AS48" i="5" s="1"/>
  <c r="DR899" i="4"/>
  <c r="DT899" i="4" s="1"/>
  <c r="EJ297" i="4"/>
  <c r="EL297" i="4"/>
  <c r="DF1582" i="4"/>
  <c r="DH1582" i="4" s="1"/>
  <c r="DF509" i="4"/>
  <c r="DH509" i="4" s="1"/>
  <c r="EJ293" i="4"/>
  <c r="EL293" i="4"/>
  <c r="EJ350" i="4"/>
  <c r="EL350" i="4" s="1"/>
  <c r="DF205" i="4"/>
  <c r="DH205" i="4" s="1"/>
  <c r="DF884" i="4"/>
  <c r="DH884" i="4"/>
  <c r="DF814" i="4"/>
  <c r="DH814" i="4"/>
  <c r="EJ843" i="4"/>
  <c r="EL843" i="4" s="1"/>
  <c r="DF713" i="4"/>
  <c r="DH713" i="4" s="1"/>
  <c r="DF193" i="4"/>
  <c r="DH193" i="4"/>
  <c r="DF446" i="4"/>
  <c r="DH446" i="4" s="1"/>
  <c r="EJ210" i="4"/>
  <c r="EL210" i="4" s="1"/>
  <c r="DR552" i="4"/>
  <c r="DT552" i="4"/>
  <c r="DR178" i="4"/>
  <c r="DT178" i="4" s="1"/>
  <c r="DR480" i="4"/>
  <c r="DT480" i="4"/>
  <c r="EJ174" i="4"/>
  <c r="EL174" i="4" s="1"/>
  <c r="DR561" i="4"/>
  <c r="DT561" i="4" s="1"/>
  <c r="DF1711" i="4"/>
  <c r="DH1711" i="4" s="1"/>
  <c r="DF375" i="4"/>
  <c r="DH375" i="4"/>
  <c r="DF669" i="4"/>
  <c r="DH669" i="4" s="1"/>
  <c r="DR98" i="4"/>
  <c r="DT98" i="4"/>
  <c r="DR506" i="4"/>
  <c r="DT506" i="4"/>
  <c r="EJ99" i="4"/>
  <c r="EL99" i="4" s="1"/>
  <c r="DR246" i="4"/>
  <c r="DT246" i="4" s="1"/>
  <c r="DR888" i="4"/>
  <c r="DT888" i="4" s="1"/>
  <c r="DR219" i="4"/>
  <c r="DT219" i="4" s="1"/>
  <c r="ED59" i="4"/>
  <c r="EF59" i="4"/>
  <c r="DR332" i="4"/>
  <c r="DT332" i="4"/>
  <c r="EJ548" i="4"/>
  <c r="EL548" i="4"/>
  <c r="DR646" i="4"/>
  <c r="DT646" i="4" s="1"/>
  <c r="DF964" i="4"/>
  <c r="DH964" i="4" s="1"/>
  <c r="DR883" i="4"/>
  <c r="DT883" i="4" s="1"/>
  <c r="DF979" i="4"/>
  <c r="DH979" i="4"/>
  <c r="DR76" i="4"/>
  <c r="DT76" i="4" s="1"/>
  <c r="DF1527" i="4"/>
  <c r="DH1527" i="4"/>
  <c r="DF636" i="4"/>
  <c r="DH636" i="4" s="1"/>
  <c r="DF103" i="4"/>
  <c r="DH103" i="4"/>
  <c r="EJ584" i="4"/>
  <c r="EL584" i="4" s="1"/>
  <c r="DF498" i="4"/>
  <c r="DH498" i="4"/>
  <c r="EJ48" i="4"/>
  <c r="EL48" i="4"/>
  <c r="EJ175" i="4"/>
  <c r="EL175" i="4"/>
  <c r="EJ602" i="4"/>
  <c r="EL602" i="4"/>
  <c r="DX609" i="4"/>
  <c r="DZ609" i="4"/>
  <c r="DX729" i="4"/>
  <c r="DZ729" i="4" s="1"/>
  <c r="DX869" i="4"/>
  <c r="DZ869" i="4" s="1"/>
  <c r="DX1104" i="4"/>
  <c r="DZ1104" i="4"/>
  <c r="DX604" i="4"/>
  <c r="DZ604" i="4"/>
  <c r="DX724" i="4"/>
  <c r="DZ724" i="4"/>
  <c r="DX876" i="4"/>
  <c r="DZ876" i="4"/>
  <c r="DX1091" i="4"/>
  <c r="DZ1091" i="4" s="1"/>
  <c r="DX599" i="4"/>
  <c r="DZ599" i="4" s="1"/>
  <c r="DX715" i="4"/>
  <c r="DZ715" i="4"/>
  <c r="DX863" i="4"/>
  <c r="DZ863" i="4"/>
  <c r="DX1078" i="4"/>
  <c r="DZ1078" i="4"/>
  <c r="DX1252" i="4"/>
  <c r="DZ1252" i="4"/>
  <c r="DX698" i="4"/>
  <c r="DZ698" i="4" s="1"/>
  <c r="DX850" i="4"/>
  <c r="DZ850" i="4" s="1"/>
  <c r="DX1077" i="4"/>
  <c r="DZ1077" i="4" s="1"/>
  <c r="DX1235" i="4"/>
  <c r="DZ1235" i="4"/>
  <c r="DX538" i="4"/>
  <c r="DZ538" i="4" s="1"/>
  <c r="DX590" i="4"/>
  <c r="DZ590" i="4"/>
  <c r="DX459" i="4"/>
  <c r="DZ459" i="4" s="1"/>
  <c r="DX507" i="4"/>
  <c r="DZ507" i="4"/>
  <c r="DX592" i="4"/>
  <c r="DZ592" i="4" s="1"/>
  <c r="DX430" i="4"/>
  <c r="DZ430" i="4"/>
  <c r="DX336" i="4"/>
  <c r="DZ336" i="4"/>
  <c r="DX290" i="4"/>
  <c r="DZ290" i="4" s="1"/>
  <c r="DX213" i="4"/>
  <c r="DZ213" i="4" s="1"/>
  <c r="DX170" i="4"/>
  <c r="DZ170" i="4" s="1"/>
  <c r="DX160" i="4"/>
  <c r="DZ160" i="4"/>
  <c r="DX117" i="4"/>
  <c r="DZ117" i="4" s="1"/>
  <c r="DX34" i="4"/>
  <c r="DZ34" i="4"/>
  <c r="DX56" i="4"/>
  <c r="DZ56" i="4" s="1"/>
  <c r="DR370" i="4"/>
  <c r="DT370" i="4" s="1"/>
  <c r="DR904" i="4"/>
  <c r="DT904" i="4" s="1"/>
  <c r="DX28" i="4"/>
  <c r="DZ28" i="4" s="1"/>
  <c r="EJ592" i="4"/>
  <c r="EL592" i="4" s="1"/>
  <c r="DF272" i="4"/>
  <c r="DH272" i="4"/>
  <c r="DR672" i="4"/>
  <c r="DT672" i="4"/>
  <c r="DF319" i="4"/>
  <c r="DH319" i="4" s="1"/>
  <c r="EJ829" i="4"/>
  <c r="EL829" i="4"/>
  <c r="DF1742" i="4"/>
  <c r="DH1742" i="4" s="1"/>
  <c r="DF1847" i="4"/>
  <c r="DH1847" i="4" s="1"/>
  <c r="EJ556" i="4"/>
  <c r="EL556" i="4" s="1"/>
  <c r="DF1192" i="4"/>
  <c r="DH1192" i="4"/>
  <c r="DF1900" i="4"/>
  <c r="DH1900" i="4" s="1"/>
  <c r="DF73" i="4"/>
  <c r="DH73" i="4"/>
  <c r="DF1677" i="4"/>
  <c r="DH1677" i="4"/>
  <c r="EJ291" i="4"/>
  <c r="EL291" i="4" s="1"/>
  <c r="DR467" i="4"/>
  <c r="DT467" i="4" s="1"/>
  <c r="EJ538" i="4"/>
  <c r="EL538" i="4"/>
  <c r="DR427" i="4"/>
  <c r="DT427" i="4" s="1"/>
  <c r="EJ404" i="4"/>
  <c r="EL404" i="4"/>
  <c r="DR478" i="4"/>
  <c r="DT478" i="4" s="1"/>
  <c r="DF1145" i="4"/>
  <c r="DH1145" i="4"/>
  <c r="DF26" i="4"/>
  <c r="DH26" i="4" s="1"/>
  <c r="DF1656" i="4"/>
  <c r="DH1656" i="4" s="1"/>
  <c r="DX15" i="4"/>
  <c r="DZ15" i="4" s="1"/>
  <c r="EJ15" i="4"/>
  <c r="EL15" i="4"/>
  <c r="DR468" i="4"/>
  <c r="DT468" i="4" s="1"/>
  <c r="EJ240" i="4"/>
  <c r="EL240" i="4"/>
  <c r="DL15" i="4"/>
  <c r="DN15" i="4"/>
  <c r="DR852" i="4"/>
  <c r="DT852" i="4" s="1"/>
  <c r="DL55" i="4"/>
  <c r="DN55" i="4" s="1"/>
  <c r="DR303" i="4"/>
  <c r="DT303" i="4"/>
  <c r="EJ37" i="4"/>
  <c r="EL37" i="4"/>
  <c r="DR601" i="4"/>
  <c r="DT601" i="4" s="1"/>
  <c r="EJ247" i="4"/>
  <c r="EL247" i="4"/>
  <c r="DR822" i="4"/>
  <c r="DT822" i="4"/>
  <c r="DF941" i="4"/>
  <c r="DH941" i="4" s="1"/>
  <c r="DR802" i="4"/>
  <c r="DT802" i="4"/>
  <c r="DF1167" i="4"/>
  <c r="DH1167" i="4"/>
  <c r="DF1883" i="4"/>
  <c r="DH1883" i="4"/>
  <c r="DF341" i="4"/>
  <c r="DH341" i="4"/>
  <c r="DF216" i="4"/>
  <c r="DH216" i="4" s="1"/>
  <c r="DF472" i="4"/>
  <c r="DH472" i="4" s="1"/>
  <c r="DF361" i="4"/>
  <c r="DH361" i="4" s="1"/>
  <c r="EJ146" i="4"/>
  <c r="EL146" i="4"/>
  <c r="EJ693" i="4"/>
  <c r="EL693" i="4"/>
  <c r="DF986" i="4"/>
  <c r="DH986" i="4"/>
  <c r="DR444" i="4"/>
  <c r="DT444" i="4"/>
  <c r="DR831" i="4"/>
  <c r="DT831" i="4" s="1"/>
  <c r="EJ311" i="4"/>
  <c r="EL311" i="4" s="1"/>
  <c r="DR375" i="4"/>
  <c r="DT375" i="4"/>
  <c r="EJ348" i="4"/>
  <c r="EL348" i="4"/>
  <c r="DF1626" i="4"/>
  <c r="DH1626" i="4"/>
  <c r="DF307" i="4"/>
  <c r="DH307" i="4"/>
  <c r="DR112" i="4"/>
  <c r="DT112" i="4" s="1"/>
  <c r="DR195" i="4"/>
  <c r="DT195" i="4"/>
  <c r="DR453" i="4"/>
  <c r="DT453" i="4" s="1"/>
  <c r="DX372" i="4"/>
  <c r="DZ372" i="4"/>
  <c r="DR157" i="4"/>
  <c r="DT157" i="4"/>
  <c r="DR599" i="4"/>
  <c r="DT599" i="4"/>
  <c r="EJ645" i="4"/>
  <c r="EL645" i="4" s="1"/>
  <c r="DR492" i="4"/>
  <c r="DT492" i="4" s="1"/>
  <c r="ED18" i="4"/>
  <c r="EF18" i="4" s="1"/>
  <c r="DR676" i="4"/>
  <c r="DT676" i="4"/>
  <c r="DF1412" i="4"/>
  <c r="DH1412" i="4"/>
  <c r="DF1622" i="4"/>
  <c r="DH1622" i="4"/>
  <c r="DR344" i="4"/>
  <c r="DT344" i="4" s="1"/>
  <c r="ED28" i="4"/>
  <c r="EF28" i="4"/>
  <c r="DR837" i="4"/>
  <c r="DT837" i="4" s="1"/>
  <c r="DR768" i="4"/>
  <c r="DT768" i="4" s="1"/>
  <c r="DX46" i="4"/>
  <c r="DZ46" i="4"/>
  <c r="EJ320" i="4"/>
  <c r="EL320" i="4"/>
  <c r="DR608" i="4"/>
  <c r="DT608" i="4" s="1"/>
  <c r="DR655" i="4"/>
  <c r="DT655" i="4" s="1"/>
  <c r="EJ273" i="4"/>
  <c r="EL273" i="4"/>
  <c r="DF1212" i="4"/>
  <c r="DH1212" i="4" s="1"/>
  <c r="DF245" i="4"/>
  <c r="DH245" i="4"/>
  <c r="EJ374" i="4"/>
  <c r="EL374" i="4"/>
  <c r="DF1674" i="4"/>
  <c r="DH1674" i="4" s="1"/>
  <c r="DF1107" i="4"/>
  <c r="DH1107" i="4" s="1"/>
  <c r="DF58" i="4"/>
  <c r="DH58" i="4" s="1"/>
  <c r="DR922" i="4"/>
  <c r="DT922" i="4"/>
  <c r="DF1232" i="4"/>
  <c r="DH1232" i="4" s="1"/>
  <c r="DF1143" i="4"/>
  <c r="DH1143" i="4"/>
  <c r="DF252" i="4"/>
  <c r="DH252" i="4" s="1"/>
  <c r="EJ398" i="4"/>
  <c r="EL398" i="4"/>
  <c r="DF1578" i="4"/>
  <c r="DH1578" i="4" s="1"/>
  <c r="DF785" i="4"/>
  <c r="DH785" i="4" s="1"/>
  <c r="EJ683" i="4"/>
  <c r="EL683" i="4" s="1"/>
  <c r="DF591" i="4"/>
  <c r="DH591" i="4"/>
  <c r="DF94" i="4"/>
  <c r="DH94" i="4" s="1"/>
  <c r="DF66" i="4"/>
  <c r="DH66" i="4" s="1"/>
  <c r="DF1610" i="4"/>
  <c r="DH1610" i="4" s="1"/>
  <c r="DF1235" i="4"/>
  <c r="DH1235" i="4" s="1"/>
  <c r="EJ606" i="4"/>
  <c r="EL606" i="4" s="1"/>
  <c r="DR579" i="4"/>
  <c r="DT579" i="4" s="1"/>
  <c r="DF773" i="4"/>
  <c r="DH773" i="4" s="1"/>
  <c r="EJ349" i="4"/>
  <c r="EL349" i="4"/>
  <c r="DR21" i="4"/>
  <c r="DT21" i="4" s="1"/>
  <c r="DF956" i="4"/>
  <c r="DH956" i="4"/>
  <c r="DR817" i="4"/>
  <c r="DT817" i="4" s="1"/>
  <c r="DF976" i="4"/>
  <c r="DH976" i="4" s="1"/>
  <c r="DF1855" i="4"/>
  <c r="DH1855" i="4" s="1"/>
  <c r="DF770" i="4"/>
  <c r="DH770" i="4"/>
  <c r="DF360" i="4"/>
  <c r="DH360" i="4"/>
  <c r="EJ55" i="4"/>
  <c r="EL55" i="4"/>
  <c r="DF627" i="4"/>
  <c r="DH627" i="4"/>
  <c r="DF1751" i="4"/>
  <c r="DH1751" i="4" s="1"/>
  <c r="DF1529" i="4"/>
  <c r="DH1529" i="4" s="1"/>
  <c r="EJ20" i="4"/>
  <c r="EL20" i="4"/>
  <c r="EJ224" i="4"/>
  <c r="EL224" i="4"/>
  <c r="DX633" i="4"/>
  <c r="DZ633" i="4"/>
  <c r="DX785" i="4"/>
  <c r="DZ785" i="4"/>
  <c r="DX909" i="4"/>
  <c r="DZ909" i="4"/>
  <c r="DX1160" i="4"/>
  <c r="DZ1160" i="4" s="1"/>
  <c r="DX628" i="4"/>
  <c r="DZ628" i="4" s="1"/>
  <c r="DX772" i="4"/>
  <c r="DZ772" i="4"/>
  <c r="DX896" i="4"/>
  <c r="DZ896" i="4"/>
  <c r="DX1151" i="4"/>
  <c r="DZ1151" i="4"/>
  <c r="DX627" i="4"/>
  <c r="DZ627" i="4"/>
  <c r="DX775" i="4"/>
  <c r="DZ775" i="4" s="1"/>
  <c r="DX891" i="4"/>
  <c r="DZ891" i="4" s="1"/>
  <c r="DX1138" i="4"/>
  <c r="DZ1138" i="4"/>
  <c r="DX614" i="4"/>
  <c r="DZ614" i="4"/>
  <c r="DX758" i="4"/>
  <c r="DZ758" i="4"/>
  <c r="DX878" i="4"/>
  <c r="DZ878" i="4"/>
  <c r="DX1129" i="4"/>
  <c r="DZ1129" i="4" s="1"/>
  <c r="DX470" i="4"/>
  <c r="DZ470" i="4" s="1"/>
  <c r="DX551" i="4"/>
  <c r="DZ551" i="4" s="1"/>
  <c r="DX390" i="4"/>
  <c r="DZ390" i="4"/>
  <c r="DX480" i="4"/>
  <c r="DZ480" i="4"/>
  <c r="DX537" i="4"/>
  <c r="DZ537" i="4"/>
  <c r="DX392" i="4"/>
  <c r="DZ392" i="4" s="1"/>
  <c r="DX325" i="4"/>
  <c r="DZ325" i="4"/>
  <c r="DX191" i="4"/>
  <c r="DZ191" i="4" s="1"/>
  <c r="DX194" i="4"/>
  <c r="DZ194" i="4"/>
  <c r="DX142" i="4"/>
  <c r="DZ142" i="4"/>
  <c r="DX99" i="4"/>
  <c r="DZ99" i="4"/>
  <c r="DX81" i="4"/>
  <c r="DZ81" i="4" s="1"/>
  <c r="DR746" i="4"/>
  <c r="DT746" i="4" s="1"/>
  <c r="DX25" i="4"/>
  <c r="DZ25" i="4"/>
  <c r="DR338" i="4"/>
  <c r="DT338" i="4" s="1"/>
  <c r="AJ79" i="5"/>
  <c r="AS79" i="5" s="1"/>
  <c r="AJ100" i="5"/>
  <c r="AS100" i="5" s="1"/>
  <c r="DF142" i="4"/>
  <c r="DH142" i="4" s="1"/>
  <c r="DF719" i="4"/>
  <c r="DH719" i="4"/>
  <c r="DF924" i="4"/>
  <c r="DH924" i="4"/>
  <c r="EJ570" i="4"/>
  <c r="EL570" i="4" s="1"/>
  <c r="DF1343" i="4"/>
  <c r="DH1343" i="4"/>
  <c r="DF581" i="4"/>
  <c r="DH581" i="4"/>
  <c r="DF1540" i="4"/>
  <c r="DH1540" i="4" s="1"/>
  <c r="EJ157" i="4"/>
  <c r="EL157" i="4"/>
  <c r="EJ613" i="4"/>
  <c r="EL613" i="4"/>
  <c r="DF1773" i="4"/>
  <c r="DH1773" i="4"/>
  <c r="DF729" i="4"/>
  <c r="DH729" i="4" s="1"/>
  <c r="DF1282" i="4"/>
  <c r="DH1282" i="4" s="1"/>
  <c r="DF1682" i="4"/>
  <c r="DH1682" i="4" s="1"/>
  <c r="EJ889" i="4"/>
  <c r="EL889" i="4"/>
  <c r="DR237" i="4"/>
  <c r="DT237" i="4" s="1"/>
  <c r="ED82" i="4"/>
  <c r="EF82" i="4" s="1"/>
  <c r="DR243" i="4"/>
  <c r="DT243" i="4" s="1"/>
  <c r="ED20" i="4"/>
  <c r="EF20" i="4"/>
  <c r="EJ335" i="4"/>
  <c r="EL335" i="4" s="1"/>
  <c r="DF1414" i="4"/>
  <c r="DH1414" i="4"/>
  <c r="DF1099" i="4"/>
  <c r="DH1099" i="4"/>
  <c r="EJ700" i="4"/>
  <c r="EL700" i="4" s="1"/>
  <c r="DR589" i="4"/>
  <c r="DT589" i="4" s="1"/>
  <c r="EJ731" i="4"/>
  <c r="EL731" i="4" s="1"/>
  <c r="DR276" i="4"/>
  <c r="DT276" i="4" s="1"/>
  <c r="DR595" i="4"/>
  <c r="DT595" i="4"/>
  <c r="EJ853" i="4"/>
  <c r="EL853" i="4" s="1"/>
  <c r="DR602" i="4"/>
  <c r="DT602" i="4"/>
  <c r="EJ755" i="4"/>
  <c r="EL755" i="4" s="1"/>
  <c r="DR841" i="4"/>
  <c r="DT841" i="4" s="1"/>
  <c r="DF16" i="4"/>
  <c r="DH16" i="4" s="1"/>
  <c r="DR331" i="4"/>
  <c r="DT331" i="4" s="1"/>
  <c r="EJ662" i="4"/>
  <c r="EL662" i="4"/>
  <c r="DR534" i="4"/>
  <c r="DT534" i="4"/>
  <c r="DR20" i="4"/>
  <c r="DT20" i="4" s="1"/>
  <c r="EJ95" i="4"/>
  <c r="EL95" i="4"/>
  <c r="DF733" i="4"/>
  <c r="DH733" i="4" s="1"/>
  <c r="AJ67" i="5"/>
  <c r="AS67" i="5"/>
  <c r="EJ890" i="4"/>
  <c r="EL890" i="4"/>
  <c r="DF656" i="4"/>
  <c r="DH656" i="4"/>
  <c r="DF236" i="4"/>
  <c r="DH236" i="4"/>
  <c r="DF797" i="4"/>
  <c r="DH797" i="4"/>
  <c r="DR771" i="4"/>
  <c r="DT771" i="4" s="1"/>
  <c r="DX61" i="4"/>
  <c r="DZ61" i="4" s="1"/>
  <c r="EJ863" i="4"/>
  <c r="EL863" i="4" s="1"/>
  <c r="DF951" i="4"/>
  <c r="DH951" i="4"/>
  <c r="DR566" i="4"/>
  <c r="DT566" i="4"/>
  <c r="DR55" i="4"/>
  <c r="DT55" i="4"/>
  <c r="DF774" i="4"/>
  <c r="DH774" i="4" s="1"/>
  <c r="DR794" i="4"/>
  <c r="DT794" i="4" s="1"/>
  <c r="DF721" i="4"/>
  <c r="DH721" i="4"/>
  <c r="DF260" i="4"/>
  <c r="DH260" i="4"/>
  <c r="EJ876" i="4"/>
  <c r="EL876" i="4"/>
  <c r="EJ851" i="4"/>
  <c r="EL851" i="4"/>
  <c r="DR200" i="4"/>
  <c r="DT200" i="4" s="1"/>
  <c r="DR550" i="4"/>
  <c r="DT550" i="4"/>
  <c r="EJ620" i="4"/>
  <c r="EL620" i="4" s="1"/>
  <c r="DR369" i="4"/>
  <c r="DT369" i="4" s="1"/>
  <c r="ED23" i="4"/>
  <c r="EF23" i="4" s="1"/>
  <c r="DL36" i="4"/>
  <c r="DN36" i="4" s="1"/>
  <c r="EJ644" i="4"/>
  <c r="EL644" i="4" s="1"/>
  <c r="DR377" i="4"/>
  <c r="DT377" i="4"/>
  <c r="DF1347" i="4"/>
  <c r="DH1347" i="4" s="1"/>
  <c r="EJ183" i="4"/>
  <c r="EL183" i="4"/>
  <c r="EJ194" i="4"/>
  <c r="EL194" i="4"/>
  <c r="DR474" i="4"/>
  <c r="DT474" i="4" s="1"/>
  <c r="DL33" i="4"/>
  <c r="DN33" i="4" s="1"/>
  <c r="DR208" i="4"/>
  <c r="DT208" i="4"/>
  <c r="DR524" i="4"/>
  <c r="DT524" i="4"/>
  <c r="DR185" i="4"/>
  <c r="DT185" i="4" s="1"/>
  <c r="DR343" i="4"/>
  <c r="DT343" i="4" s="1"/>
  <c r="DR538" i="4"/>
  <c r="DT538" i="4"/>
  <c r="DF1714" i="4"/>
  <c r="DH1714" i="4" s="1"/>
  <c r="DF1371" i="4"/>
  <c r="DH1371" i="4" s="1"/>
  <c r="DX59" i="4"/>
  <c r="DZ59" i="4" s="1"/>
  <c r="DR162" i="4"/>
  <c r="DT162" i="4" s="1"/>
  <c r="DF1284" i="4"/>
  <c r="DH1284" i="4"/>
  <c r="DF382" i="4"/>
  <c r="DH382" i="4"/>
  <c r="EJ694" i="4"/>
  <c r="EL694" i="4" s="1"/>
  <c r="EJ312" i="4"/>
  <c r="EL312" i="4"/>
  <c r="DF1276" i="4"/>
  <c r="DH1276" i="4" s="1"/>
  <c r="DF463" i="4"/>
  <c r="DH463" i="4" s="1"/>
  <c r="DF214" i="4"/>
  <c r="DH214" i="4" s="1"/>
  <c r="DF1353" i="4"/>
  <c r="DH1353" i="4" s="1"/>
  <c r="DF787" i="4"/>
  <c r="DH787" i="4" s="1"/>
  <c r="DF274" i="4"/>
  <c r="DH274" i="4" s="1"/>
  <c r="EJ748" i="4"/>
  <c r="EL748" i="4"/>
  <c r="DF1260" i="4"/>
  <c r="DH1260" i="4" s="1"/>
  <c r="DF1225" i="4"/>
  <c r="DH1225" i="4" s="1"/>
  <c r="EJ380" i="4"/>
  <c r="EL380" i="4"/>
  <c r="DF454" i="4"/>
  <c r="DH454" i="4" s="1"/>
  <c r="DR930" i="4"/>
  <c r="DT930" i="4"/>
  <c r="EJ330" i="4"/>
  <c r="EL330" i="4" s="1"/>
  <c r="DR340" i="4"/>
  <c r="DT340" i="4"/>
  <c r="EJ844" i="4"/>
  <c r="EL844" i="4" s="1"/>
  <c r="EJ375" i="4"/>
  <c r="EL375" i="4" s="1"/>
  <c r="DR893" i="4"/>
  <c r="DT893" i="4" s="1"/>
  <c r="DR30" i="4"/>
  <c r="DT30" i="4"/>
  <c r="EJ759" i="4"/>
  <c r="EL759" i="4"/>
  <c r="DR495" i="4"/>
  <c r="DT495" i="4" s="1"/>
  <c r="DR816" i="4"/>
  <c r="DT816" i="4"/>
  <c r="EJ221" i="4"/>
  <c r="EL221" i="4" s="1"/>
  <c r="DF1402" i="4"/>
  <c r="DH1402" i="4" s="1"/>
  <c r="DF625" i="4"/>
  <c r="DH625" i="4" s="1"/>
  <c r="DR235" i="4"/>
  <c r="DT235" i="4" s="1"/>
  <c r="EJ120" i="4"/>
  <c r="EL120" i="4"/>
  <c r="DF546" i="4"/>
  <c r="DH546" i="4"/>
  <c r="DF246" i="4"/>
  <c r="DH246" i="4" s="1"/>
  <c r="DR320" i="4"/>
  <c r="DT320" i="4" s="1"/>
  <c r="DF886" i="4"/>
  <c r="DH886" i="4"/>
  <c r="DF1901" i="4"/>
  <c r="DH1901" i="4"/>
  <c r="DF887" i="4"/>
  <c r="DH887" i="4"/>
  <c r="DL18" i="4"/>
  <c r="DN18" i="4"/>
  <c r="DF1407" i="4"/>
  <c r="DH1407" i="4"/>
  <c r="DF238" i="4"/>
  <c r="DH238" i="4" s="1"/>
  <c r="EJ151" i="4"/>
  <c r="EL151" i="4" s="1"/>
  <c r="DF1336" i="4"/>
  <c r="DH1336" i="4" s="1"/>
  <c r="DF1236" i="4"/>
  <c r="DH1236" i="4" s="1"/>
  <c r="AJ72" i="5"/>
  <c r="DF372" i="4"/>
  <c r="DH372" i="4"/>
  <c r="EJ388" i="4"/>
  <c r="EL388" i="4"/>
  <c r="DF1664" i="4"/>
  <c r="DH1664" i="4"/>
  <c r="DF271" i="4"/>
  <c r="DH271" i="4"/>
  <c r="DF659" i="4"/>
  <c r="DH659" i="4"/>
  <c r="DF1821" i="4"/>
  <c r="DH1821" i="4"/>
  <c r="DF141" i="4"/>
  <c r="DH141" i="4"/>
  <c r="DF1334" i="4"/>
  <c r="DH1334" i="4"/>
  <c r="DF325" i="4"/>
  <c r="DH325" i="4"/>
  <c r="DF1128" i="4"/>
  <c r="DH1128" i="4"/>
  <c r="DF387" i="4"/>
  <c r="DH387" i="4"/>
  <c r="DL56" i="4"/>
  <c r="DN56" i="4"/>
  <c r="EJ132" i="4"/>
  <c r="EL132" i="4"/>
  <c r="DR898" i="4"/>
  <c r="DT898" i="4"/>
  <c r="DR793" i="4"/>
  <c r="DT793" i="4"/>
  <c r="DR153" i="4"/>
  <c r="DT153" i="4"/>
  <c r="DF872" i="4"/>
  <c r="DH872" i="4"/>
  <c r="EJ854" i="4"/>
  <c r="EL854" i="4"/>
  <c r="DF697" i="4"/>
  <c r="DH697" i="4"/>
  <c r="DR103" i="4"/>
  <c r="DT103" i="4"/>
  <c r="DF1816" i="4"/>
  <c r="DH1816" i="4"/>
  <c r="DF971" i="4"/>
  <c r="DH971" i="4"/>
  <c r="DF512" i="4"/>
  <c r="DH512" i="4"/>
  <c r="DF1208" i="4"/>
  <c r="DH1208" i="4"/>
  <c r="DF490" i="4"/>
  <c r="DH490" i="4"/>
  <c r="DF111" i="4"/>
  <c r="DH111" i="4"/>
  <c r="DF257" i="4"/>
  <c r="DH257" i="4"/>
  <c r="DR139" i="4"/>
  <c r="DT139" i="4"/>
  <c r="DR168" i="4"/>
  <c r="DT168" i="4"/>
  <c r="DR91" i="4"/>
  <c r="DT91" i="4"/>
  <c r="EJ372" i="4"/>
  <c r="EL372" i="4"/>
  <c r="DF1580" i="4"/>
  <c r="DH1580" i="4"/>
  <c r="DR653" i="4"/>
  <c r="DT653" i="4"/>
  <c r="DF654" i="4"/>
  <c r="DH654" i="4"/>
  <c r="DF169" i="4"/>
  <c r="DH169" i="4"/>
  <c r="DF1681" i="4"/>
  <c r="DH1681" i="4"/>
  <c r="DF35" i="4"/>
  <c r="DH35" i="4"/>
  <c r="DF1894" i="4"/>
  <c r="DH1894" i="4"/>
  <c r="DF981" i="4"/>
  <c r="DH981" i="4"/>
  <c r="DF882" i="4"/>
  <c r="DH882" i="4"/>
  <c r="EJ354" i="4"/>
  <c r="EL354" i="4"/>
  <c r="DR104" i="4"/>
  <c r="DT104" i="4"/>
  <c r="DF1202" i="4"/>
  <c r="DH1202" i="4"/>
  <c r="DF1818" i="4"/>
  <c r="DH1818" i="4"/>
  <c r="DF1827" i="4"/>
  <c r="DH1827" i="4"/>
  <c r="DF1583" i="4"/>
  <c r="DH1583" i="4"/>
  <c r="DR442" i="4"/>
  <c r="DT442" i="4"/>
  <c r="EJ711" i="4"/>
  <c r="EL711" i="4"/>
  <c r="DR135" i="4"/>
  <c r="DT135" i="4"/>
  <c r="EJ400" i="4"/>
  <c r="EL400" i="4"/>
  <c r="DR664" i="4"/>
  <c r="DT664" i="4"/>
  <c r="DR179" i="4"/>
  <c r="DT179" i="4"/>
  <c r="DF563" i="4"/>
  <c r="DH563" i="4"/>
  <c r="DF215" i="4"/>
  <c r="DH215" i="4"/>
  <c r="DF1195" i="4"/>
  <c r="DH1195" i="4"/>
  <c r="DR122" i="4"/>
  <c r="DT122" i="4"/>
  <c r="DF788" i="4"/>
  <c r="DH788" i="4"/>
  <c r="EJ634" i="4"/>
  <c r="EL634" i="4"/>
  <c r="DF1809" i="4"/>
  <c r="DH1809" i="4"/>
  <c r="EJ557" i="4"/>
  <c r="EL557" i="4"/>
  <c r="DF1728" i="4"/>
  <c r="DH1728" i="4"/>
  <c r="EJ733" i="4"/>
  <c r="EL733" i="4"/>
  <c r="DF332" i="4"/>
  <c r="DH332" i="4"/>
  <c r="ED31" i="4"/>
  <c r="EF31" i="4"/>
  <c r="DF831" i="4"/>
  <c r="DH831" i="4"/>
  <c r="DF1163" i="4"/>
  <c r="DH1163" i="4"/>
  <c r="DF144" i="4"/>
  <c r="DH144" i="4"/>
  <c r="EJ737" i="4"/>
  <c r="EL737" i="4"/>
  <c r="EJ305" i="4"/>
  <c r="EL305" i="4"/>
  <c r="DF443" i="4"/>
  <c r="DH443" i="4"/>
  <c r="DF295" i="4"/>
  <c r="DH295" i="4"/>
  <c r="DR56" i="4"/>
  <c r="DT56" i="4"/>
  <c r="DF1675" i="4"/>
  <c r="DH1675" i="4"/>
  <c r="DR409" i="4"/>
  <c r="DT409" i="4"/>
  <c r="DF1250" i="4"/>
  <c r="DH1250" i="4"/>
  <c r="EJ156" i="4"/>
  <c r="EL156" i="4"/>
  <c r="DF722" i="4"/>
  <c r="DH722" i="4"/>
  <c r="DF1652" i="4"/>
  <c r="DH1652" i="4"/>
  <c r="DF1695" i="4"/>
  <c r="DH1695" i="4"/>
  <c r="DF1839" i="4"/>
  <c r="DH1839" i="4"/>
  <c r="DF968" i="4"/>
  <c r="DH968" i="4"/>
  <c r="DX749" i="4"/>
  <c r="DZ749" i="4"/>
  <c r="DX1072" i="4"/>
  <c r="DZ1072" i="4"/>
  <c r="DX624" i="4"/>
  <c r="DZ624" i="4"/>
  <c r="DX816" i="4"/>
  <c r="DZ816" i="4"/>
  <c r="DX1111" i="4"/>
  <c r="DZ1111" i="4"/>
  <c r="DX675" i="4"/>
  <c r="DX887" i="4"/>
  <c r="DZ887" i="4" s="1"/>
  <c r="DX1182" i="4"/>
  <c r="DZ1182" i="4" s="1"/>
  <c r="DX722" i="4"/>
  <c r="DZ722" i="4"/>
  <c r="DX1041" i="4"/>
  <c r="DZ1041" i="4" s="1"/>
  <c r="DX439" i="4"/>
  <c r="DZ439" i="4" s="1"/>
  <c r="DX406" i="4"/>
  <c r="DZ406" i="4" s="1"/>
  <c r="DX422" i="4"/>
  <c r="DZ422" i="4" s="1"/>
  <c r="DX404" i="4"/>
  <c r="DZ404" i="4"/>
  <c r="DX309" i="4"/>
  <c r="DZ309" i="4"/>
  <c r="DX230" i="4"/>
  <c r="DZ230" i="4"/>
  <c r="DX143" i="4"/>
  <c r="DZ143" i="4" s="1"/>
  <c r="DX101" i="4"/>
  <c r="DZ101" i="4" s="1"/>
  <c r="DR743" i="4"/>
  <c r="DT743" i="4"/>
  <c r="DX52" i="4"/>
  <c r="DZ52" i="4" s="1"/>
  <c r="DR334" i="4"/>
  <c r="DT334" i="4" s="1"/>
  <c r="DR107" i="4"/>
  <c r="DT107" i="4" s="1"/>
  <c r="DR682" i="4"/>
  <c r="DT682" i="4" s="1"/>
  <c r="DL13" i="4"/>
  <c r="DN13" i="4" s="1"/>
  <c r="DF175" i="4"/>
  <c r="DH175" i="4" s="1"/>
  <c r="DF57" i="4"/>
  <c r="DH57" i="4" s="1"/>
  <c r="DR164" i="4"/>
  <c r="DT164" i="4"/>
  <c r="DF1619" i="4"/>
  <c r="DH1619" i="4"/>
  <c r="DF333" i="4"/>
  <c r="DH333" i="4" s="1"/>
  <c r="DF1655" i="4"/>
  <c r="DH1655" i="4" s="1"/>
  <c r="DR872" i="4"/>
  <c r="DT872" i="4" s="1"/>
  <c r="DF934" i="4"/>
  <c r="DH934" i="4" s="1"/>
  <c r="DF19" i="4"/>
  <c r="DH19" i="4" s="1"/>
  <c r="DF212" i="4"/>
  <c r="DH212" i="4" s="1"/>
  <c r="DF496" i="4"/>
  <c r="DH496" i="4"/>
  <c r="DF677" i="4"/>
  <c r="DH677" i="4" s="1"/>
  <c r="DR530" i="4"/>
  <c r="DT530" i="4"/>
  <c r="DR426" i="4"/>
  <c r="DT426" i="4" s="1"/>
  <c r="DR431" i="4"/>
  <c r="DT431" i="4" s="1"/>
  <c r="DR842" i="4"/>
  <c r="DT842" i="4"/>
  <c r="EJ539" i="4"/>
  <c r="EL539" i="4"/>
  <c r="DR488" i="4"/>
  <c r="DT488" i="4" s="1"/>
  <c r="DL38" i="4"/>
  <c r="DN38" i="4"/>
  <c r="DR679" i="4"/>
  <c r="DT679" i="4"/>
  <c r="DR815" i="4"/>
  <c r="DT815" i="4" s="1"/>
  <c r="DF1526" i="4"/>
  <c r="DH1526" i="4" s="1"/>
  <c r="DF833" i="4"/>
  <c r="DH833" i="4" s="1"/>
  <c r="DF824" i="4"/>
  <c r="DH824" i="4" s="1"/>
  <c r="DF240" i="4"/>
  <c r="DH240" i="4" s="1"/>
  <c r="DX362" i="4"/>
  <c r="DZ362" i="4"/>
  <c r="DR683" i="4"/>
  <c r="DT683" i="4"/>
  <c r="DR486" i="4"/>
  <c r="DT486" i="4" s="1"/>
  <c r="DR596" i="4"/>
  <c r="DT596" i="4"/>
  <c r="DR790" i="4"/>
  <c r="DT790" i="4" s="1"/>
  <c r="EJ779" i="4"/>
  <c r="EL779" i="4" s="1"/>
  <c r="DF706" i="4"/>
  <c r="DH706" i="4" s="1"/>
  <c r="DF420" i="4"/>
  <c r="DH420" i="4"/>
  <c r="DR272" i="4"/>
  <c r="DT272" i="4"/>
  <c r="DR241" i="4"/>
  <c r="DT241" i="4" s="1"/>
  <c r="DR345" i="4"/>
  <c r="DT345" i="4" s="1"/>
  <c r="DR619" i="4"/>
  <c r="DT619" i="4"/>
  <c r="DR96" i="4"/>
  <c r="DT96" i="4" s="1"/>
  <c r="DR789" i="4"/>
  <c r="DT789" i="4" s="1"/>
  <c r="DF1194" i="4"/>
  <c r="DH1194" i="4"/>
  <c r="EJ184" i="4"/>
  <c r="EL184" i="4" s="1"/>
  <c r="EJ611" i="4"/>
  <c r="EL611" i="4" s="1"/>
  <c r="DR363" i="4"/>
  <c r="DT363" i="4" s="1"/>
  <c r="EJ300" i="4"/>
  <c r="EL300" i="4"/>
  <c r="DF777" i="4"/>
  <c r="DH777" i="4" s="1"/>
  <c r="DR532" i="4"/>
  <c r="DT532" i="4"/>
  <c r="DR149" i="4"/>
  <c r="DT149" i="4"/>
  <c r="DF1181" i="4"/>
  <c r="DH1181" i="4" s="1"/>
  <c r="EJ25" i="4"/>
  <c r="EL25" i="4"/>
  <c r="DR29" i="4"/>
  <c r="DT29" i="4"/>
  <c r="DF1324" i="4"/>
  <c r="DH1324" i="4"/>
  <c r="DF45" i="4"/>
  <c r="DH45" i="4" s="1"/>
  <c r="EJ368" i="4"/>
  <c r="EL368" i="4" s="1"/>
  <c r="DF653" i="4"/>
  <c r="DH653" i="4" s="1"/>
  <c r="DF278" i="4"/>
  <c r="DH278" i="4" s="1"/>
  <c r="EJ865" i="4"/>
  <c r="EL865" i="4" s="1"/>
  <c r="DF1623" i="4"/>
  <c r="DH1623" i="4"/>
  <c r="DF265" i="4"/>
  <c r="DH265" i="4" s="1"/>
  <c r="EJ417" i="4"/>
  <c r="EL417" i="4"/>
  <c r="DF1300" i="4"/>
  <c r="DH1300" i="4" s="1"/>
  <c r="DF59" i="4"/>
  <c r="DH59" i="4" s="1"/>
  <c r="DF88" i="4"/>
  <c r="DH88" i="4"/>
  <c r="EJ44" i="4"/>
  <c r="EL44" i="4"/>
  <c r="DF1123" i="4"/>
  <c r="DH1123" i="4"/>
  <c r="EJ203" i="4"/>
  <c r="EL203" i="4" s="1"/>
  <c r="DL40" i="4"/>
  <c r="DN40" i="4" s="1"/>
  <c r="DR163" i="4"/>
  <c r="DT163" i="4" s="1"/>
  <c r="DR773" i="4"/>
  <c r="DT773" i="4" s="1"/>
  <c r="DR25" i="4"/>
  <c r="DT25" i="4" s="1"/>
  <c r="DR231" i="4"/>
  <c r="DT231" i="4"/>
  <c r="DR620" i="4"/>
  <c r="DT620" i="4"/>
  <c r="DF1403" i="4"/>
  <c r="DH1403" i="4" s="1"/>
  <c r="DF1820" i="4"/>
  <c r="DH1820" i="4"/>
  <c r="DX39" i="4"/>
  <c r="DZ39" i="4" s="1"/>
  <c r="DF1532" i="4"/>
  <c r="DH1532" i="4"/>
  <c r="DF545" i="4"/>
  <c r="DH545" i="4"/>
  <c r="EJ685" i="4"/>
  <c r="EL685" i="4"/>
  <c r="DF1541" i="4"/>
  <c r="DH1541" i="4" s="1"/>
  <c r="DF538" i="4"/>
  <c r="DH538" i="4" s="1"/>
  <c r="DF135" i="4"/>
  <c r="DH135" i="4"/>
  <c r="EJ304" i="4"/>
  <c r="EL304" i="4" s="1"/>
  <c r="DF883" i="4"/>
  <c r="DH883" i="4" s="1"/>
  <c r="DF1637" i="4"/>
  <c r="DH1637" i="4"/>
  <c r="EJ143" i="4"/>
  <c r="EL143" i="4" s="1"/>
  <c r="DF1207" i="4"/>
  <c r="DH1207" i="4"/>
  <c r="DF622" i="4"/>
  <c r="DH622" i="4"/>
  <c r="AJ63" i="5"/>
  <c r="AS63" i="5" s="1"/>
  <c r="DF33" i="4"/>
  <c r="DH33" i="4"/>
  <c r="DF1811" i="4"/>
  <c r="DH1811" i="4"/>
  <c r="DF859" i="4"/>
  <c r="DH859" i="4" s="1"/>
  <c r="EJ695" i="4"/>
  <c r="EL695" i="4" s="1"/>
  <c r="DF1182" i="4"/>
  <c r="DH1182" i="4"/>
  <c r="DF385" i="4"/>
  <c r="DH385" i="4"/>
  <c r="DF23" i="4"/>
  <c r="DH23" i="4" s="1"/>
  <c r="DF1731" i="4"/>
  <c r="DH1731" i="4" s="1"/>
  <c r="DF1895" i="4"/>
  <c r="DH1895" i="4" s="1"/>
  <c r="EJ285" i="4"/>
  <c r="EL285" i="4" s="1"/>
  <c r="DF961" i="4"/>
  <c r="DH961" i="4"/>
  <c r="DR662" i="4"/>
  <c r="DT662" i="4"/>
  <c r="DR527" i="4"/>
  <c r="DT527" i="4" s="1"/>
  <c r="EJ255" i="4"/>
  <c r="EL255" i="4"/>
  <c r="DF258" i="4"/>
  <c r="DH258" i="4" s="1"/>
  <c r="DF1864" i="4"/>
  <c r="DH1864" i="4" s="1"/>
  <c r="DF321" i="4"/>
  <c r="DH321" i="4" s="1"/>
  <c r="DF1842" i="4"/>
  <c r="DH1842" i="4"/>
  <c r="DF224" i="4"/>
  <c r="DH224" i="4"/>
  <c r="DF1624" i="4"/>
  <c r="DH1624" i="4" s="1"/>
  <c r="EJ827" i="4"/>
  <c r="EL827" i="4" s="1"/>
  <c r="DF643" i="4"/>
  <c r="DH643" i="4"/>
  <c r="DF903" i="4"/>
  <c r="DH903" i="4" s="1"/>
  <c r="DF1081" i="4"/>
  <c r="DH1081" i="4" s="1"/>
  <c r="DR301" i="4"/>
  <c r="DT301" i="4"/>
  <c r="DR254" i="4"/>
  <c r="DT254" i="4" s="1"/>
  <c r="DR788" i="4"/>
  <c r="DT788" i="4" s="1"/>
  <c r="EJ382" i="4"/>
  <c r="EL382" i="4" s="1"/>
  <c r="DF471" i="4"/>
  <c r="DH471" i="4" s="1"/>
  <c r="DF1676" i="4"/>
  <c r="DH1676" i="4" s="1"/>
  <c r="DF99" i="4"/>
  <c r="DH99" i="4"/>
  <c r="DF503" i="4"/>
  <c r="DH503" i="4" s="1"/>
  <c r="DF284" i="4"/>
  <c r="DH284" i="4" s="1"/>
  <c r="DF1606" i="4"/>
  <c r="DH1606" i="4"/>
  <c r="EJ355" i="4"/>
  <c r="EL355" i="4"/>
  <c r="DF1356" i="4"/>
  <c r="DH1356" i="4" s="1"/>
  <c r="DF666" i="4"/>
  <c r="DH666" i="4" s="1"/>
  <c r="DF1205" i="4"/>
  <c r="DH1205" i="4"/>
  <c r="DF753" i="4"/>
  <c r="DH753" i="4" s="1"/>
  <c r="DF204" i="4"/>
  <c r="DH204" i="4" s="1"/>
  <c r="DR161" i="4"/>
  <c r="DT161" i="4" s="1"/>
  <c r="DF767" i="4"/>
  <c r="DH767" i="4"/>
  <c r="DF1683" i="4"/>
  <c r="DH1683" i="4" s="1"/>
  <c r="EJ24" i="4"/>
  <c r="EL24" i="4" s="1"/>
  <c r="EJ623" i="4"/>
  <c r="EL623" i="4" s="1"/>
  <c r="DR499" i="4"/>
  <c r="DT499" i="4" s="1"/>
  <c r="DF928" i="4"/>
  <c r="DH928" i="4"/>
  <c r="DF421" i="4"/>
  <c r="DH421" i="4"/>
  <c r="DF864" i="4"/>
  <c r="DH864" i="4"/>
  <c r="DF191" i="4"/>
  <c r="DH191" i="4" s="1"/>
  <c r="DF1113" i="4"/>
  <c r="DH1113" i="4" s="1"/>
  <c r="DF353" i="4"/>
  <c r="DH353" i="4" s="1"/>
  <c r="DF876" i="4"/>
  <c r="DH876" i="4" s="1"/>
  <c r="DR134" i="4"/>
  <c r="DT134" i="4" s="1"/>
  <c r="DF1124" i="4"/>
  <c r="DH1124" i="4"/>
  <c r="DF196" i="4"/>
  <c r="DH196" i="4"/>
  <c r="DF520" i="4"/>
  <c r="DH520" i="4" s="1"/>
  <c r="DF374" i="4"/>
  <c r="DH374" i="4" s="1"/>
  <c r="EJ612" i="4"/>
  <c r="EL612" i="4" s="1"/>
  <c r="DF902" i="4"/>
  <c r="DH902" i="4"/>
  <c r="DF1251" i="4"/>
  <c r="DH1251" i="4"/>
  <c r="DF548" i="4"/>
  <c r="DH548" i="4"/>
  <c r="DF1735" i="4"/>
  <c r="DH1735" i="4" s="1"/>
  <c r="EJ845" i="4"/>
  <c r="EL845" i="4"/>
  <c r="DF1408" i="4"/>
  <c r="DH1408" i="4" s="1"/>
  <c r="DF1118" i="4"/>
  <c r="DH1118" i="4" s="1"/>
  <c r="EJ706" i="4"/>
  <c r="EL706" i="4" s="1"/>
  <c r="DF250" i="4"/>
  <c r="DH250" i="4" s="1"/>
  <c r="DF1671" i="4"/>
  <c r="DH1671" i="4" s="1"/>
  <c r="DX793" i="4"/>
  <c r="DZ793" i="4"/>
  <c r="DX1076" i="4"/>
  <c r="DZ1076" i="4"/>
  <c r="DX636" i="4"/>
  <c r="DZ636" i="4" s="1"/>
  <c r="DX820" i="4"/>
  <c r="DZ820" i="4"/>
  <c r="DX1155" i="4"/>
  <c r="DZ1155" i="4"/>
  <c r="DX695" i="4"/>
  <c r="DZ695" i="4" s="1"/>
  <c r="DX899" i="4"/>
  <c r="DZ899" i="4"/>
  <c r="DX1186" i="4"/>
  <c r="DZ1186" i="4"/>
  <c r="DX774" i="4"/>
  <c r="DZ774" i="4"/>
  <c r="DX1045" i="4"/>
  <c r="DZ1045" i="4" s="1"/>
  <c r="DX427" i="4"/>
  <c r="DZ427" i="4" s="1"/>
  <c r="DX394" i="4"/>
  <c r="DZ394" i="4" s="1"/>
  <c r="DX419" i="4"/>
  <c r="DZ419" i="4" s="1"/>
  <c r="DX396" i="4"/>
  <c r="DZ396" i="4" s="1"/>
  <c r="DX301" i="4"/>
  <c r="DZ301" i="4" s="1"/>
  <c r="DX218" i="4"/>
  <c r="DZ218" i="4" s="1"/>
  <c r="DX131" i="4"/>
  <c r="DZ131" i="4"/>
  <c r="DX85" i="4"/>
  <c r="DZ85" i="4" s="1"/>
  <c r="DR754" i="4"/>
  <c r="DT754" i="4"/>
  <c r="DR489" i="4"/>
  <c r="DT489" i="4" s="1"/>
  <c r="EJ740" i="4"/>
  <c r="EL740" i="4" s="1"/>
  <c r="DR26" i="4"/>
  <c r="DT26" i="4" s="1"/>
  <c r="EJ848" i="4"/>
  <c r="EL848" i="4" s="1"/>
  <c r="EJ639" i="4"/>
  <c r="EL639" i="4" s="1"/>
  <c r="DR335" i="4"/>
  <c r="DT335" i="4"/>
  <c r="DF1304" i="4"/>
  <c r="DH1304" i="4" s="1"/>
  <c r="AJ64" i="5"/>
  <c r="AS64" i="5" s="1"/>
  <c r="DF1302" i="4"/>
  <c r="DH1302" i="4"/>
  <c r="DR801" i="4"/>
  <c r="DT801" i="4" s="1"/>
  <c r="DR35" i="4"/>
  <c r="DT35" i="4" s="1"/>
  <c r="EJ94" i="4"/>
  <c r="EL94" i="4" s="1"/>
  <c r="EJ72" i="4"/>
  <c r="EL72" i="4"/>
  <c r="DF506" i="4"/>
  <c r="DH506" i="4"/>
  <c r="DF1620" i="4"/>
  <c r="DH1620" i="4"/>
  <c r="DR328" i="4"/>
  <c r="DT328" i="4"/>
  <c r="DR359" i="4"/>
  <c r="DT359" i="4" s="1"/>
  <c r="DR430" i="4"/>
  <c r="DT430" i="4"/>
  <c r="DR678" i="4"/>
  <c r="DT678" i="4"/>
  <c r="EJ18" i="4"/>
  <c r="EL18" i="4"/>
  <c r="DR255" i="4"/>
  <c r="DT255" i="4" s="1"/>
  <c r="DR611" i="4"/>
  <c r="DT611" i="4"/>
  <c r="DR470" i="4"/>
  <c r="DT470" i="4" s="1"/>
  <c r="DF1158" i="4"/>
  <c r="DH1158" i="4" s="1"/>
  <c r="DF593" i="4"/>
  <c r="DH593" i="4" s="1"/>
  <c r="DF1565" i="4"/>
  <c r="DH1565" i="4"/>
  <c r="DF1298" i="4"/>
  <c r="DH1298" i="4"/>
  <c r="DR820" i="4"/>
  <c r="DT820" i="4"/>
  <c r="DR415" i="4"/>
  <c r="DT415" i="4" s="1"/>
  <c r="DR357" i="4"/>
  <c r="DT357" i="4" s="1"/>
  <c r="DR491" i="4"/>
  <c r="DT491" i="4"/>
  <c r="DR656" i="4"/>
  <c r="DT656" i="4"/>
  <c r="EJ412" i="4"/>
  <c r="EL412" i="4"/>
  <c r="DF1522" i="4"/>
  <c r="DH1522" i="4"/>
  <c r="DF1768" i="4"/>
  <c r="DH1768" i="4" s="1"/>
  <c r="DF988" i="4"/>
  <c r="DH988" i="4" s="1"/>
  <c r="DF1138" i="4"/>
  <c r="DH1138" i="4" s="1"/>
  <c r="DR248" i="4"/>
  <c r="DT248" i="4" s="1"/>
  <c r="DR515" i="4"/>
  <c r="DT515" i="4" s="1"/>
  <c r="DX54" i="4"/>
  <c r="DZ54" i="4" s="1"/>
  <c r="EJ58" i="4"/>
  <c r="EL58" i="4" s="1"/>
  <c r="DR629" i="4"/>
  <c r="DT629" i="4"/>
  <c r="DF493" i="4"/>
  <c r="DH493" i="4" s="1"/>
  <c r="ED45" i="4"/>
  <c r="EF45" i="4"/>
  <c r="DX358" i="4"/>
  <c r="DZ358" i="4"/>
  <c r="DF955" i="4"/>
  <c r="DH955" i="4"/>
  <c r="EJ192" i="4"/>
  <c r="EL192" i="4" s="1"/>
  <c r="EJ282" i="4"/>
  <c r="EL282" i="4"/>
  <c r="DR413" i="4"/>
  <c r="DT413" i="4"/>
  <c r="EJ703" i="4"/>
  <c r="EL703" i="4" s="1"/>
  <c r="DF1595" i="4"/>
  <c r="DH1595" i="4" s="1"/>
  <c r="DR119" i="4"/>
  <c r="DT119" i="4" s="1"/>
  <c r="DF1370" i="4"/>
  <c r="DH1370" i="4" s="1"/>
  <c r="DF1560" i="4"/>
  <c r="DH1560" i="4"/>
  <c r="EJ852" i="4"/>
  <c r="EL852" i="4" s="1"/>
  <c r="DF1706" i="4"/>
  <c r="DH1706" i="4" s="1"/>
  <c r="DF1631" i="4"/>
  <c r="DH1631" i="4"/>
  <c r="DF71" i="4"/>
  <c r="DH71" i="4"/>
  <c r="EJ274" i="4"/>
  <c r="EL274" i="4" s="1"/>
  <c r="DF1308" i="4"/>
  <c r="DH1308" i="4" s="1"/>
  <c r="DF86" i="4"/>
  <c r="DH86" i="4" s="1"/>
  <c r="DF1736" i="4"/>
  <c r="DH1736" i="4" s="1"/>
  <c r="DF867" i="4"/>
  <c r="DH867" i="4" s="1"/>
  <c r="DF355" i="4"/>
  <c r="DH355" i="4" s="1"/>
  <c r="DF160" i="4"/>
  <c r="DH160" i="4" s="1"/>
  <c r="DF1754" i="4"/>
  <c r="DH1754" i="4"/>
  <c r="DF1333" i="4"/>
  <c r="DH1333" i="4"/>
  <c r="EJ880" i="4"/>
  <c r="EL880" i="4" s="1"/>
  <c r="EJ697" i="4"/>
  <c r="EL697" i="4" s="1"/>
  <c r="ED42" i="4"/>
  <c r="EF42" i="4"/>
  <c r="DR607" i="4"/>
  <c r="DT607" i="4" s="1"/>
  <c r="ED64" i="4"/>
  <c r="EF64" i="4"/>
  <c r="DF855" i="4"/>
  <c r="DH855" i="4"/>
  <c r="DF474" i="4"/>
  <c r="DH474" i="4"/>
  <c r="DR612" i="4"/>
  <c r="DT612" i="4" s="1"/>
  <c r="EJ36" i="4"/>
  <c r="EL36" i="4" s="1"/>
  <c r="DF1196" i="4"/>
  <c r="DH1196" i="4" s="1"/>
  <c r="DF251" i="4"/>
  <c r="DH251" i="4"/>
  <c r="EJ226" i="4"/>
  <c r="EL226" i="4"/>
  <c r="DF1148" i="4"/>
  <c r="DH1148" i="4"/>
  <c r="DF1678" i="4"/>
  <c r="DH1678" i="4"/>
  <c r="DF233" i="4"/>
  <c r="DH233" i="4" s="1"/>
  <c r="EJ144" i="4"/>
  <c r="EL144" i="4" s="1"/>
  <c r="DF615" i="4"/>
  <c r="DH615" i="4" s="1"/>
  <c r="DF667" i="4"/>
  <c r="DH667" i="4" s="1"/>
  <c r="EJ387" i="4"/>
  <c r="EL387" i="4" s="1"/>
  <c r="DF717" i="4"/>
  <c r="DH717" i="4"/>
  <c r="DF1654" i="4"/>
  <c r="DH1654" i="4"/>
  <c r="DF323" i="4"/>
  <c r="DH323" i="4" s="1"/>
  <c r="DF343" i="4"/>
  <c r="DH343" i="4"/>
  <c r="DF1384" i="4"/>
  <c r="DH1384" i="4"/>
  <c r="DF1109" i="4"/>
  <c r="DH1109" i="4"/>
  <c r="DF200" i="4"/>
  <c r="DH200" i="4"/>
  <c r="DF1411" i="4"/>
  <c r="DH1411" i="4"/>
  <c r="DF1248" i="4"/>
  <c r="DH1248" i="4" s="1"/>
  <c r="EJ608" i="4"/>
  <c r="EL608" i="4" s="1"/>
  <c r="DF1173" i="4"/>
  <c r="DH1173" i="4" s="1"/>
  <c r="DF1720" i="4"/>
  <c r="DH1720" i="4"/>
  <c r="EJ578" i="4"/>
  <c r="EL578" i="4" s="1"/>
  <c r="EJ138" i="4"/>
  <c r="EL138" i="4" s="1"/>
  <c r="DR510" i="4"/>
  <c r="DT510" i="4" s="1"/>
  <c r="DR462" i="4"/>
  <c r="DT462" i="4" s="1"/>
  <c r="DF1160" i="4"/>
  <c r="DH1160" i="4"/>
  <c r="DF177" i="4"/>
  <c r="DH177" i="4"/>
  <c r="DF791" i="4"/>
  <c r="DH791" i="4"/>
  <c r="DF299" i="4"/>
  <c r="DH299" i="4" s="1"/>
  <c r="DF892" i="4"/>
  <c r="DH892" i="4" s="1"/>
  <c r="DF184" i="4"/>
  <c r="DH184" i="4"/>
  <c r="DF860" i="4"/>
  <c r="DH860" i="4" s="1"/>
  <c r="EJ193" i="4"/>
  <c r="EL193" i="4" s="1"/>
  <c r="DF346" i="4"/>
  <c r="DH346" i="4" s="1"/>
  <c r="DF802" i="4"/>
  <c r="DH802" i="4"/>
  <c r="DR138" i="4"/>
  <c r="DT138" i="4" s="1"/>
  <c r="DF994" i="4"/>
  <c r="DH994" i="4" s="1"/>
  <c r="EJ59" i="4"/>
  <c r="EL59" i="4" s="1"/>
  <c r="DR544" i="4"/>
  <c r="DT544" i="4"/>
  <c r="DR18" i="4"/>
  <c r="DT18" i="4"/>
  <c r="DF418" i="4"/>
  <c r="DH418" i="4" s="1"/>
  <c r="DF751" i="4"/>
  <c r="DH751" i="4" s="1"/>
  <c r="DF102" i="4"/>
  <c r="DH102" i="4"/>
  <c r="DF1214" i="4"/>
  <c r="DH1214" i="4" s="1"/>
  <c r="EJ622" i="4"/>
  <c r="EL622" i="4" s="1"/>
  <c r="DF681" i="4"/>
  <c r="DH681" i="4" s="1"/>
  <c r="EJ292" i="4"/>
  <c r="EL292" i="4"/>
  <c r="DF1322" i="4"/>
  <c r="DH1322" i="4" s="1"/>
  <c r="DF1131" i="4"/>
  <c r="DH1131" i="4" s="1"/>
  <c r="DF1320" i="4"/>
  <c r="DH1320" i="4" s="1"/>
  <c r="DF455" i="4"/>
  <c r="DH455" i="4" s="1"/>
  <c r="DF293" i="4"/>
  <c r="DH293" i="4"/>
  <c r="DR456" i="4"/>
  <c r="DT456" i="4"/>
  <c r="EJ189" i="4"/>
  <c r="EL189" i="4" s="1"/>
  <c r="DR635" i="4"/>
  <c r="DT635" i="4"/>
  <c r="DR857" i="4"/>
  <c r="DT857" i="4" s="1"/>
  <c r="ED48" i="4"/>
  <c r="EF48" i="4" s="1"/>
  <c r="DR381" i="4"/>
  <c r="DT381" i="4" s="1"/>
  <c r="DR931" i="4"/>
  <c r="DT931" i="4" s="1"/>
  <c r="DF136" i="4"/>
  <c r="DH136" i="4" s="1"/>
  <c r="AJ30" i="5"/>
  <c r="DF1270" i="4"/>
  <c r="DH1270" i="4"/>
  <c r="DF186" i="4"/>
  <c r="DH186" i="4"/>
  <c r="DF758" i="4"/>
  <c r="DH758" i="4"/>
  <c r="DF344" i="4"/>
  <c r="DH344" i="4" s="1"/>
  <c r="DF638" i="4"/>
  <c r="DH638" i="4" s="1"/>
  <c r="DR609" i="4"/>
  <c r="DT609" i="4"/>
  <c r="DF826" i="4"/>
  <c r="DH826" i="4"/>
  <c r="DX621" i="4"/>
  <c r="DZ621" i="4"/>
  <c r="DX797" i="4"/>
  <c r="DZ797" i="4"/>
  <c r="DX1108" i="4"/>
  <c r="DZ1108" i="4" s="1"/>
  <c r="DX644" i="4"/>
  <c r="DZ644" i="4" s="1"/>
  <c r="DX880" i="4"/>
  <c r="DZ880" i="4"/>
  <c r="DX1159" i="4"/>
  <c r="DZ1159" i="4"/>
  <c r="DX719" i="4"/>
  <c r="DZ719" i="4"/>
  <c r="DX903" i="4"/>
  <c r="DZ903" i="4"/>
  <c r="DX594" i="4"/>
  <c r="DZ594" i="4" s="1"/>
  <c r="DX778" i="4"/>
  <c r="DZ778" i="4" s="1"/>
  <c r="DX1085" i="4"/>
  <c r="DZ1085" i="4"/>
  <c r="DX625" i="4"/>
  <c r="DZ625" i="4" s="1"/>
  <c r="DX809" i="4"/>
  <c r="DZ809" i="4"/>
  <c r="DX1112" i="4"/>
  <c r="DZ1112" i="4"/>
  <c r="DX660" i="4"/>
  <c r="DZ660" i="4" s="1"/>
  <c r="DX884" i="4"/>
  <c r="DZ884" i="4" s="1"/>
  <c r="DX1167" i="4"/>
  <c r="DZ1167" i="4"/>
  <c r="DX727" i="4"/>
  <c r="DZ727" i="4" s="1"/>
  <c r="DX911" i="4"/>
  <c r="DZ911" i="4" s="1"/>
  <c r="DX602" i="4"/>
  <c r="DX782" i="4"/>
  <c r="DZ782" i="4" s="1"/>
  <c r="DX1089" i="4"/>
  <c r="DZ1089" i="4"/>
  <c r="DX577" i="4"/>
  <c r="DZ577" i="4" s="1"/>
  <c r="DX578" i="4"/>
  <c r="DZ578" i="4"/>
  <c r="DX591" i="4"/>
  <c r="DZ591" i="4"/>
  <c r="DX588" i="4"/>
  <c r="DZ588" i="4" s="1"/>
  <c r="DX315" i="4"/>
  <c r="DZ315" i="4" s="1"/>
  <c r="DX227" i="4"/>
  <c r="DZ227" i="4" s="1"/>
  <c r="AN27" i="5"/>
  <c r="DX186" i="4"/>
  <c r="DZ186" i="4"/>
  <c r="DX152" i="4"/>
  <c r="DZ152" i="4"/>
  <c r="DX102" i="4"/>
  <c r="DZ102" i="4" s="1"/>
  <c r="DR473" i="4"/>
  <c r="DT473" i="4"/>
  <c r="DX14" i="4"/>
  <c r="DZ14" i="4" s="1"/>
  <c r="DR118" i="4"/>
  <c r="DT118" i="4"/>
  <c r="DF415" i="4"/>
  <c r="DH415" i="4"/>
  <c r="DF655" i="4"/>
  <c r="DH655" i="4"/>
  <c r="EJ686" i="4"/>
  <c r="EL686" i="4"/>
  <c r="DF1889" i="4"/>
  <c r="DH1889" i="4"/>
  <c r="DR410" i="4"/>
  <c r="DT410" i="4" s="1"/>
  <c r="DR905" i="4"/>
  <c r="DT905" i="4"/>
  <c r="DX641" i="4"/>
  <c r="DZ641" i="4"/>
  <c r="DX885" i="4"/>
  <c r="DZ885" i="4" s="1"/>
  <c r="DX1172" i="4"/>
  <c r="DZ1172" i="4"/>
  <c r="DX736" i="4"/>
  <c r="DZ736" i="4"/>
  <c r="DX908" i="4"/>
  <c r="DZ908" i="4" s="1"/>
  <c r="DX603" i="4"/>
  <c r="DZ603" i="4"/>
  <c r="DX787" i="4"/>
  <c r="DZ787" i="4"/>
  <c r="DX1086" i="4"/>
  <c r="DZ1086" i="4"/>
  <c r="DX630" i="4"/>
  <c r="DZ630" i="4"/>
  <c r="DX854" i="4"/>
  <c r="DZ854" i="4"/>
  <c r="DX1149" i="4"/>
  <c r="DZ1149" i="4" s="1"/>
  <c r="DX562" i="4"/>
  <c r="DZ562" i="4"/>
  <c r="DX547" i="4"/>
  <c r="DZ547" i="4"/>
  <c r="DX571" i="4"/>
  <c r="DZ571" i="4" s="1"/>
  <c r="DX524" i="4"/>
  <c r="DZ524" i="4" s="1"/>
  <c r="DX299" i="4"/>
  <c r="DZ299" i="4"/>
  <c r="DX187" i="4"/>
  <c r="DZ187" i="4" s="1"/>
  <c r="DX174" i="4"/>
  <c r="DZ174" i="4"/>
  <c r="DX91" i="4"/>
  <c r="DZ91" i="4"/>
  <c r="DX66" i="4"/>
  <c r="DZ66" i="4"/>
  <c r="AJ68" i="5"/>
  <c r="AS68" i="5"/>
  <c r="EJ152" i="4"/>
  <c r="EL152" i="4"/>
  <c r="DF1605" i="4"/>
  <c r="DH1605" i="4" s="1"/>
  <c r="DF698" i="4"/>
  <c r="DH698" i="4"/>
  <c r="DF1892" i="4"/>
  <c r="DH1892" i="4"/>
  <c r="ED61" i="4"/>
  <c r="EF61" i="4"/>
  <c r="EJ780" i="4"/>
  <c r="EL780" i="4" s="1"/>
  <c r="DF555" i="4"/>
  <c r="DH555" i="4" s="1"/>
  <c r="DF1252" i="4"/>
  <c r="DH1252" i="4" s="1"/>
  <c r="EJ638" i="4"/>
  <c r="EL638" i="4"/>
  <c r="DR205" i="4"/>
  <c r="DT205" i="4"/>
  <c r="AL33" i="5"/>
  <c r="DR677" i="4"/>
  <c r="DT677" i="4"/>
  <c r="DX64" i="4"/>
  <c r="DZ64" i="4" s="1"/>
  <c r="DF815" i="4"/>
  <c r="DH815" i="4" s="1"/>
  <c r="DF49" i="4"/>
  <c r="DH49" i="4" s="1"/>
  <c r="DR95" i="4"/>
  <c r="DT95" i="4" s="1"/>
  <c r="EJ405" i="4"/>
  <c r="EL405" i="4"/>
  <c r="EJ163" i="4"/>
  <c r="EL163" i="4"/>
  <c r="DR170" i="4"/>
  <c r="DT170" i="4"/>
  <c r="DR314" i="4"/>
  <c r="DT314" i="4" s="1"/>
  <c r="DR902" i="4"/>
  <c r="DT902" i="4" s="1"/>
  <c r="EJ347" i="4"/>
  <c r="EL347" i="4" s="1"/>
  <c r="DR574" i="4"/>
  <c r="DT574" i="4" s="1"/>
  <c r="EJ98" i="4"/>
  <c r="EL98" i="4"/>
  <c r="DR229" i="4"/>
  <c r="DT229" i="4"/>
  <c r="EJ57" i="4"/>
  <c r="EL57" i="4"/>
  <c r="DF1740" i="4"/>
  <c r="DH1740" i="4"/>
  <c r="DR797" i="4"/>
  <c r="DT797" i="4" s="1"/>
  <c r="DF1266" i="4"/>
  <c r="DH1266" i="4"/>
  <c r="DF908" i="4"/>
  <c r="DH908" i="4"/>
  <c r="DR390" i="4"/>
  <c r="DT390" i="4" s="1"/>
  <c r="DR27" i="4"/>
  <c r="DT27" i="4" s="1"/>
  <c r="EJ423" i="4"/>
  <c r="EL423" i="4"/>
  <c r="DF12" i="4"/>
  <c r="DH12" i="4" s="1"/>
  <c r="DR222" i="4"/>
  <c r="DT222" i="4" s="1"/>
  <c r="EJ585" i="4"/>
  <c r="EL585" i="4" s="1"/>
  <c r="DF249" i="4"/>
  <c r="DH249" i="4"/>
  <c r="EJ671" i="4"/>
  <c r="EL671" i="4"/>
  <c r="EJ260" i="4"/>
  <c r="EL260" i="4"/>
  <c r="ED104" i="4"/>
  <c r="EF104" i="4" s="1"/>
  <c r="EJ643" i="4"/>
  <c r="EL643" i="4" s="1"/>
  <c r="DF962" i="4"/>
  <c r="DH962" i="4"/>
  <c r="DR557" i="4"/>
  <c r="DT557" i="4"/>
  <c r="EJ610" i="4"/>
  <c r="EL610" i="4"/>
  <c r="DR198" i="4"/>
  <c r="DT198" i="4"/>
  <c r="DF628" i="4"/>
  <c r="DH628" i="4" s="1"/>
  <c r="DR65" i="4"/>
  <c r="DT65" i="4" s="1"/>
  <c r="EJ148" i="4"/>
  <c r="EL148" i="4" s="1"/>
  <c r="DR686" i="4"/>
  <c r="DT686" i="4" s="1"/>
  <c r="DX370" i="4"/>
  <c r="DZ370" i="4" s="1"/>
  <c r="EJ376" i="4"/>
  <c r="EL376" i="4" s="1"/>
  <c r="DF1705" i="4"/>
  <c r="DH1705" i="4" s="1"/>
  <c r="DF594" i="4"/>
  <c r="DH594" i="4"/>
  <c r="DR675" i="4"/>
  <c r="DT675" i="4" s="1"/>
  <c r="DF765" i="4"/>
  <c r="DH765" i="4"/>
  <c r="DF430" i="4"/>
  <c r="DH430" i="4"/>
  <c r="DL32" i="4"/>
  <c r="DN32" i="4" s="1"/>
  <c r="DF609" i="4"/>
  <c r="DH609" i="4" s="1"/>
  <c r="DF695" i="4"/>
  <c r="DH695" i="4"/>
  <c r="EJ67" i="4"/>
  <c r="EL67" i="4"/>
  <c r="DF1658" i="4"/>
  <c r="DH1658" i="4" s="1"/>
  <c r="DF434" i="4"/>
  <c r="DH434" i="4" s="1"/>
  <c r="EJ576" i="4"/>
  <c r="EL576" i="4" s="1"/>
  <c r="DF1327" i="4"/>
  <c r="DH1327" i="4" s="1"/>
  <c r="DF407" i="4"/>
  <c r="DH407" i="4" s="1"/>
  <c r="EJ593" i="4"/>
  <c r="EL593" i="4" s="1"/>
  <c r="DF1852" i="4"/>
  <c r="DH1852" i="4" s="1"/>
  <c r="DF1355" i="4"/>
  <c r="DH1355" i="4"/>
  <c r="ED58" i="4"/>
  <c r="EF58" i="4"/>
  <c r="EJ318" i="4"/>
  <c r="EL318" i="4" s="1"/>
  <c r="DR685" i="4"/>
  <c r="DT685" i="4" s="1"/>
  <c r="DR256" i="4"/>
  <c r="DT256" i="4" s="1"/>
  <c r="DL22" i="4"/>
  <c r="DN22" i="4" s="1"/>
  <c r="DR614" i="4"/>
  <c r="DT614" i="4" s="1"/>
  <c r="DR339" i="4"/>
  <c r="DT339" i="4" s="1"/>
  <c r="EJ395" i="4"/>
  <c r="EL395" i="4" s="1"/>
  <c r="DF748" i="4"/>
  <c r="DH748" i="4" s="1"/>
  <c r="DF309" i="4"/>
  <c r="DH309" i="4" s="1"/>
  <c r="EJ345" i="4"/>
  <c r="EL345" i="4" s="1"/>
  <c r="DF1694" i="4"/>
  <c r="DH1694" i="4" s="1"/>
  <c r="DF1846" i="4"/>
  <c r="DH1846" i="4"/>
  <c r="DF48" i="4"/>
  <c r="DH48" i="4" s="1"/>
  <c r="EJ640" i="4"/>
  <c r="EL640" i="4"/>
  <c r="AP35" i="5"/>
  <c r="DF1853" i="4"/>
  <c r="DH1853" i="4"/>
  <c r="EJ579" i="4"/>
  <c r="EL579" i="4"/>
  <c r="DF574" i="4"/>
  <c r="DH574" i="4" s="1"/>
  <c r="DF1662" i="4"/>
  <c r="DH1662" i="4"/>
  <c r="DF376" i="4"/>
  <c r="DH376" i="4"/>
  <c r="DR41" i="4"/>
  <c r="DT41" i="4"/>
  <c r="DF606" i="4"/>
  <c r="DH606" i="4" s="1"/>
  <c r="DF635" i="4"/>
  <c r="DH635" i="4" s="1"/>
  <c r="DR12" i="4"/>
  <c r="DT12" i="4" s="1"/>
  <c r="DF480" i="4"/>
  <c r="DH480" i="4"/>
  <c r="DR87" i="4"/>
  <c r="DT87" i="4"/>
  <c r="DF931" i="4"/>
  <c r="DH931" i="4"/>
  <c r="DF768" i="4"/>
  <c r="DH768" i="4"/>
  <c r="EJ307" i="4"/>
  <c r="EL307" i="4"/>
  <c r="DF708" i="4"/>
  <c r="DH708" i="4" s="1"/>
  <c r="DF413" i="4"/>
  <c r="DH413" i="4"/>
  <c r="EJ728" i="4"/>
  <c r="EL728" i="4"/>
  <c r="DF1625" i="4"/>
  <c r="DH1625" i="4"/>
  <c r="DR269" i="4"/>
  <c r="DT269" i="4"/>
  <c r="DR380" i="4"/>
  <c r="DT380" i="4" s="1"/>
  <c r="DR78" i="4"/>
  <c r="DT78" i="4" s="1"/>
  <c r="DR201" i="4"/>
  <c r="DT201" i="4"/>
  <c r="DF906" i="4"/>
  <c r="DH906" i="4"/>
  <c r="EJ97" i="4"/>
  <c r="EL97" i="4" s="1"/>
  <c r="DF1531" i="4"/>
  <c r="DH1531" i="4"/>
  <c r="DL28" i="4"/>
  <c r="DN28" i="4"/>
  <c r="DF850" i="4"/>
  <c r="DH850" i="4" s="1"/>
  <c r="DF1216" i="4"/>
  <c r="DH1216" i="4"/>
  <c r="DF354" i="4"/>
  <c r="DH354" i="4"/>
  <c r="DF1213" i="4"/>
  <c r="DH1213" i="4"/>
  <c r="EJ216" i="4"/>
  <c r="EL216" i="4"/>
  <c r="DF1420" i="4"/>
  <c r="DH1420" i="4"/>
  <c r="ED16" i="4"/>
  <c r="EF16" i="4" s="1"/>
  <c r="DR553" i="4"/>
  <c r="DT553" i="4"/>
  <c r="DR223" i="4"/>
  <c r="DT223" i="4"/>
  <c r="EJ786" i="4"/>
  <c r="EL786" i="4" s="1"/>
  <c r="DF1771" i="4"/>
  <c r="DH1771" i="4" s="1"/>
  <c r="EJ110" i="4"/>
  <c r="EL110" i="4"/>
  <c r="DF1087" i="4"/>
  <c r="DH1087" i="4" s="1"/>
  <c r="EJ114" i="4"/>
  <c r="EL114" i="4"/>
  <c r="DF451" i="4"/>
  <c r="DH451" i="4"/>
  <c r="EJ642" i="4"/>
  <c r="EL642" i="4"/>
  <c r="DF314" i="4"/>
  <c r="DH314" i="4"/>
  <c r="DF847" i="4"/>
  <c r="DH847" i="4"/>
  <c r="DF112" i="4"/>
  <c r="DH112" i="4" s="1"/>
  <c r="DF800" i="4"/>
  <c r="DH800" i="4"/>
  <c r="DF60" i="4"/>
  <c r="DH60" i="4"/>
  <c r="DF1191" i="4"/>
  <c r="DH1191" i="4" s="1"/>
  <c r="DF1164" i="4"/>
  <c r="DH1164" i="4" s="1"/>
  <c r="DF1170" i="4"/>
  <c r="DH1170" i="4" s="1"/>
  <c r="DF1750" i="4"/>
  <c r="DH1750" i="4" s="1"/>
  <c r="DR875" i="4"/>
  <c r="DT875" i="4"/>
  <c r="ED36" i="4"/>
  <c r="EF36" i="4"/>
  <c r="EJ262" i="4"/>
  <c r="EL262" i="4"/>
  <c r="EJ301" i="4"/>
  <c r="EL301" i="4"/>
  <c r="DF663" i="4"/>
  <c r="DH663" i="4"/>
  <c r="EJ366" i="4"/>
  <c r="EL366" i="4" s="1"/>
  <c r="DF1424" i="4"/>
  <c r="DH1424" i="4"/>
  <c r="EJ186" i="4"/>
  <c r="EL186" i="4"/>
  <c r="DF660" i="4"/>
  <c r="DH660" i="4" s="1"/>
  <c r="EJ787" i="4"/>
  <c r="EL787" i="4"/>
  <c r="DF441" i="4"/>
  <c r="DH441" i="4" s="1"/>
  <c r="DF702" i="4"/>
  <c r="DH702" i="4" s="1"/>
  <c r="DF226" i="4"/>
  <c r="DH226" i="4"/>
  <c r="DF1888" i="4"/>
  <c r="DH1888" i="4"/>
  <c r="DF55" i="4"/>
  <c r="DH55" i="4" s="1"/>
  <c r="DF1861" i="4"/>
  <c r="DH1861" i="4" s="1"/>
  <c r="DF687" i="4"/>
  <c r="DH687" i="4"/>
  <c r="DF185" i="4"/>
  <c r="DH185" i="4" s="1"/>
  <c r="DF987" i="4"/>
  <c r="DH987" i="4"/>
  <c r="DF830" i="4"/>
  <c r="DH830" i="4"/>
  <c r="DF383" i="4"/>
  <c r="DH383" i="4" s="1"/>
  <c r="DF1094" i="4"/>
  <c r="DH1094" i="4"/>
  <c r="DF631" i="4"/>
  <c r="DH631" i="4"/>
  <c r="ED73" i="4"/>
  <c r="EF73" i="4" s="1"/>
  <c r="EJ181" i="4"/>
  <c r="EL181" i="4"/>
  <c r="DF889" i="4"/>
  <c r="DH889" i="4"/>
  <c r="DF499" i="4"/>
  <c r="DH499" i="4"/>
  <c r="DF614" i="4"/>
  <c r="DH614" i="4" s="1"/>
  <c r="DF689" i="4"/>
  <c r="DH689" i="4" s="1"/>
  <c r="DF1581" i="4"/>
  <c r="DH1581" i="4" s="1"/>
  <c r="DF1874" i="4"/>
  <c r="DH1874" i="4"/>
  <c r="AJ42" i="5"/>
  <c r="AS42" i="5"/>
  <c r="DX905" i="4"/>
  <c r="DZ905" i="4"/>
  <c r="DX692" i="4"/>
  <c r="DZ692" i="4" s="1"/>
  <c r="DX1103" i="4"/>
  <c r="DZ1103" i="4"/>
  <c r="DX807" i="4"/>
  <c r="DZ807" i="4" s="1"/>
  <c r="DX634" i="4"/>
  <c r="DZ634" i="4"/>
  <c r="DX1093" i="4"/>
  <c r="DZ1093" i="4"/>
  <c r="DX530" i="4"/>
  <c r="DZ530" i="4"/>
  <c r="DX455" i="4"/>
  <c r="DZ455" i="4"/>
  <c r="DX516" i="4"/>
  <c r="DZ516" i="4" s="1"/>
  <c r="DX317" i="4"/>
  <c r="DZ317" i="4" s="1"/>
  <c r="DX166" i="4"/>
  <c r="DZ166" i="4"/>
  <c r="DX109" i="4"/>
  <c r="DZ109" i="4"/>
  <c r="AJ98" i="5"/>
  <c r="AS98" i="5" s="1"/>
  <c r="DX18" i="4"/>
  <c r="DZ18" i="4"/>
  <c r="DF1421" i="4"/>
  <c r="DH1421" i="4"/>
  <c r="EJ424" i="4"/>
  <c r="EL424" i="4" s="1"/>
  <c r="DF605" i="4"/>
  <c r="DH605" i="4"/>
  <c r="DF1168" i="4"/>
  <c r="DH1168" i="4"/>
  <c r="DR158" i="4"/>
  <c r="DT158" i="4"/>
  <c r="DF207" i="4"/>
  <c r="DH207" i="4"/>
  <c r="DF935" i="4"/>
  <c r="DH935" i="4"/>
  <c r="EJ835" i="4"/>
  <c r="EL835" i="4" s="1"/>
  <c r="ED74" i="4"/>
  <c r="EF74" i="4"/>
  <c r="DF491" i="4"/>
  <c r="DH491" i="4"/>
  <c r="EJ591" i="4"/>
  <c r="EL591" i="4" s="1"/>
  <c r="DR16" i="4"/>
  <c r="DT16" i="4" s="1"/>
  <c r="DR848" i="4"/>
  <c r="DT848" i="4"/>
  <c r="DR636" i="4"/>
  <c r="DT636" i="4" s="1"/>
  <c r="DX13" i="4"/>
  <c r="DZ13" i="4"/>
  <c r="DR159" i="4"/>
  <c r="DT159" i="4"/>
  <c r="DR294" i="4"/>
  <c r="DT294" i="4"/>
  <c r="DR567" i="4"/>
  <c r="DT567" i="4"/>
  <c r="ED29" i="4"/>
  <c r="EF29" i="4"/>
  <c r="DF1161" i="4"/>
  <c r="DH1161" i="4" s="1"/>
  <c r="DF1417" i="4"/>
  <c r="DH1417" i="4"/>
  <c r="DF577" i="4"/>
  <c r="DH577" i="4"/>
  <c r="DX360" i="4"/>
  <c r="DZ360" i="4" s="1"/>
  <c r="DR263" i="4"/>
  <c r="DT263" i="4" s="1"/>
  <c r="DL17" i="4"/>
  <c r="DN17" i="4" s="1"/>
  <c r="EJ235" i="4"/>
  <c r="EL235" i="4" s="1"/>
  <c r="DF1881" i="4"/>
  <c r="DH1881" i="4"/>
  <c r="EJ385" i="4"/>
  <c r="EL385" i="4"/>
  <c r="DR505" i="4"/>
  <c r="DT505" i="4" s="1"/>
  <c r="DR204" i="4"/>
  <c r="DT204" i="4" s="1"/>
  <c r="DL44" i="4"/>
  <c r="DN44" i="4"/>
  <c r="DR271" i="4"/>
  <c r="DT271" i="4" s="1"/>
  <c r="DR562" i="4"/>
  <c r="DT562" i="4"/>
  <c r="DR289" i="4"/>
  <c r="DT289" i="4"/>
  <c r="DR800" i="4"/>
  <c r="DT800" i="4" s="1"/>
  <c r="EJ833" i="4"/>
  <c r="EL833" i="4" s="1"/>
  <c r="EJ45" i="4"/>
  <c r="EL45" i="4" s="1"/>
  <c r="DR912" i="4"/>
  <c r="DT912" i="4" s="1"/>
  <c r="DR218" i="4"/>
  <c r="DT218" i="4"/>
  <c r="DF1178" i="4"/>
  <c r="DH1178" i="4"/>
  <c r="ED84" i="4"/>
  <c r="EF84" i="4" s="1"/>
  <c r="DF661" i="4"/>
  <c r="DH661" i="4" s="1"/>
  <c r="EJ88" i="4"/>
  <c r="EL88" i="4" s="1"/>
  <c r="DF757" i="4"/>
  <c r="DH757" i="4" s="1"/>
  <c r="DF76" i="4"/>
  <c r="DH76" i="4"/>
  <c r="DF885" i="4"/>
  <c r="DH885" i="4"/>
  <c r="DF793" i="4"/>
  <c r="DH793" i="4"/>
  <c r="EJ243" i="4"/>
  <c r="EL243" i="4"/>
  <c r="DF809" i="4"/>
  <c r="DH809" i="4" s="1"/>
  <c r="EJ414" i="4"/>
  <c r="EL414" i="4" s="1"/>
  <c r="DF1313" i="4"/>
  <c r="DH1313" i="4"/>
  <c r="ED15" i="4"/>
  <c r="EF15" i="4"/>
  <c r="DX31" i="4"/>
  <c r="DZ31" i="4"/>
  <c r="EJ743" i="4"/>
  <c r="EL743" i="4" s="1"/>
  <c r="DR371" i="4"/>
  <c r="DT371" i="4"/>
  <c r="DR450" i="4"/>
  <c r="DT450" i="4" s="1"/>
  <c r="DR283" i="4"/>
  <c r="DT283" i="4"/>
  <c r="DF1854" i="4"/>
  <c r="DH1854" i="4"/>
  <c r="DF475" i="4"/>
  <c r="DH475" i="4"/>
  <c r="DF540" i="4"/>
  <c r="DH540" i="4"/>
  <c r="DF126" i="4"/>
  <c r="DH126" i="4"/>
  <c r="EJ159" i="4"/>
  <c r="EL159" i="4" s="1"/>
  <c r="DF913" i="4"/>
  <c r="DH913" i="4"/>
  <c r="EJ171" i="4"/>
  <c r="EL171" i="4"/>
  <c r="DF675" i="4"/>
  <c r="DH675" i="4"/>
  <c r="DF408" i="4"/>
  <c r="DH408" i="4"/>
  <c r="EJ545" i="4"/>
  <c r="EL545" i="4" s="1"/>
  <c r="DF747" i="4"/>
  <c r="DH747" i="4" s="1"/>
  <c r="DF234" i="4"/>
  <c r="DH234" i="4"/>
  <c r="DF370" i="4"/>
  <c r="DH370" i="4"/>
  <c r="DR187" i="4"/>
  <c r="DT187" i="4" s="1"/>
  <c r="DF1297" i="4"/>
  <c r="DH1297" i="4"/>
  <c r="EJ150" i="4"/>
  <c r="EL150" i="4"/>
  <c r="DF839" i="4"/>
  <c r="DH839" i="4" s="1"/>
  <c r="DF820" i="4"/>
  <c r="DH820" i="4"/>
  <c r="DF192" i="4"/>
  <c r="DH192" i="4"/>
  <c r="EJ776" i="4"/>
  <c r="EL776" i="4" s="1"/>
  <c r="DR180" i="4"/>
  <c r="DT180" i="4"/>
  <c r="EJ325" i="4"/>
  <c r="EL325" i="4"/>
  <c r="DF570" i="4"/>
  <c r="DH570" i="4" s="1"/>
  <c r="EJ855" i="4"/>
  <c r="EL855" i="4"/>
  <c r="EJ546" i="4"/>
  <c r="EL546" i="4"/>
  <c r="DF1397" i="4"/>
  <c r="DH1397" i="4"/>
  <c r="DF1146" i="4"/>
  <c r="DH1146" i="4" s="1"/>
  <c r="DF1344" i="4"/>
  <c r="DH1344" i="4"/>
  <c r="EJ875" i="4"/>
  <c r="EL875" i="4" s="1"/>
  <c r="DF36" i="4"/>
  <c r="DH36" i="4"/>
  <c r="DX374" i="4"/>
  <c r="DZ374" i="4"/>
  <c r="EJ761" i="4"/>
  <c r="EL761" i="4"/>
  <c r="EJ596" i="4"/>
  <c r="EL596" i="4"/>
  <c r="EJ757" i="4"/>
  <c r="EL757" i="4"/>
  <c r="DF858" i="4"/>
  <c r="DH858" i="4" s="1"/>
  <c r="DF743" i="4"/>
  <c r="DH743" i="4"/>
  <c r="DR24" i="4"/>
  <c r="DT24" i="4"/>
  <c r="DF304" i="4"/>
  <c r="DH304" i="4"/>
  <c r="DF762" i="4"/>
  <c r="DH762" i="4"/>
  <c r="DF1633" i="4"/>
  <c r="DH1633" i="4" s="1"/>
  <c r="DF42" i="4"/>
  <c r="DH42" i="4" s="1"/>
  <c r="EJ342" i="4"/>
  <c r="EL342" i="4"/>
  <c r="DF569" i="4"/>
  <c r="DH569" i="4"/>
  <c r="DF143" i="4"/>
  <c r="DH143" i="4"/>
  <c r="DR194" i="4"/>
  <c r="DT194" i="4"/>
  <c r="DR420" i="4"/>
  <c r="DT420" i="4"/>
  <c r="DF696" i="4"/>
  <c r="DH696" i="4" s="1"/>
  <c r="DF1689" i="4"/>
  <c r="DH1689" i="4"/>
  <c r="ED47" i="4"/>
  <c r="EF47" i="4"/>
  <c r="DF358" i="4"/>
  <c r="DH358" i="4"/>
  <c r="DF834" i="4"/>
  <c r="DH834" i="4" s="1"/>
  <c r="EJ789" i="4"/>
  <c r="EL789" i="4" s="1"/>
  <c r="DF715" i="4"/>
  <c r="DH715" i="4" s="1"/>
  <c r="DF881" i="4"/>
  <c r="DH881" i="4"/>
  <c r="DF1646" i="4"/>
  <c r="DH1646" i="4"/>
  <c r="DF888" i="4"/>
  <c r="DH888" i="4"/>
  <c r="DF1277" i="4"/>
  <c r="DH1277" i="4"/>
  <c r="DF746" i="4"/>
  <c r="DH746" i="4"/>
  <c r="EJ40" i="4"/>
  <c r="EL40" i="4" s="1"/>
  <c r="DF1224" i="4"/>
  <c r="DH1224" i="4"/>
  <c r="DF938" i="4"/>
  <c r="DH938" i="4"/>
  <c r="DF1857" i="4"/>
  <c r="DH1857" i="4" s="1"/>
  <c r="DF391" i="4"/>
  <c r="DH391" i="4"/>
  <c r="EJ125" i="4"/>
  <c r="EL125" i="4" s="1"/>
  <c r="DF308" i="4"/>
  <c r="DH308" i="4" s="1"/>
  <c r="DF842" i="4"/>
  <c r="DH842" i="4"/>
  <c r="AJ104" i="5"/>
  <c r="AS104" i="5"/>
  <c r="DR400" i="4"/>
  <c r="DT400" i="4"/>
  <c r="DX913" i="4"/>
  <c r="DZ913" i="4"/>
  <c r="DX740" i="4"/>
  <c r="DZ740" i="4"/>
  <c r="DX1175" i="4"/>
  <c r="DZ1175" i="4" s="1"/>
  <c r="DX867" i="4"/>
  <c r="DZ867" i="4"/>
  <c r="DX682" i="4"/>
  <c r="DZ682" i="4"/>
  <c r="DX1141" i="4"/>
  <c r="DZ1141" i="4"/>
  <c r="DX482" i="4"/>
  <c r="DZ482" i="4" s="1"/>
  <c r="DX382" i="4"/>
  <c r="DZ382" i="4"/>
  <c r="DX504" i="4"/>
  <c r="DZ504" i="4" s="1"/>
  <c r="DX338" i="4"/>
  <c r="DZ338" i="4"/>
  <c r="DX162" i="4"/>
  <c r="DZ162" i="4"/>
  <c r="DX73" i="4"/>
  <c r="DZ73" i="4"/>
  <c r="DR374" i="4"/>
  <c r="DT374" i="4"/>
  <c r="EJ838" i="4"/>
  <c r="EL838" i="4"/>
  <c r="DF1331" i="4"/>
  <c r="DH1331" i="4" s="1"/>
  <c r="DF220" i="4"/>
  <c r="DH220" i="4"/>
  <c r="EJ768" i="4"/>
  <c r="EL768" i="4"/>
  <c r="DF202" i="4"/>
  <c r="DH202" i="4" s="1"/>
  <c r="EJ126" i="4"/>
  <c r="EL126" i="4"/>
  <c r="DX348" i="4"/>
  <c r="DZ348" i="4"/>
  <c r="DR833" i="4"/>
  <c r="DT833" i="4" s="1"/>
  <c r="DF1866" i="4"/>
  <c r="DH1866" i="4"/>
  <c r="EJ233" i="4"/>
  <c r="EL233" i="4"/>
  <c r="EJ888" i="4"/>
  <c r="EL888" i="4"/>
  <c r="DR803" i="4"/>
  <c r="DT803" i="4"/>
  <c r="DR554" i="4"/>
  <c r="DT554" i="4"/>
  <c r="DR855" i="4"/>
  <c r="DT855" i="4" s="1"/>
  <c r="EJ887" i="4"/>
  <c r="EL887" i="4"/>
  <c r="DR227" i="4"/>
  <c r="DT227" i="4"/>
  <c r="DR516" i="4"/>
  <c r="DT516" i="4"/>
  <c r="EJ113" i="4"/>
  <c r="EL113" i="4" s="1"/>
  <c r="DF556" i="4"/>
  <c r="DH556" i="4"/>
  <c r="DF1175" i="4"/>
  <c r="DH1175" i="4" s="1"/>
  <c r="DR884" i="4"/>
  <c r="DT884" i="4"/>
  <c r="DL51" i="4"/>
  <c r="DN51" i="4"/>
  <c r="EJ825" i="4"/>
  <c r="EL825" i="4" s="1"/>
  <c r="EJ567" i="4"/>
  <c r="EL567" i="4" s="1"/>
  <c r="AP25" i="5"/>
  <c r="DF508" i="4"/>
  <c r="DH508" i="4"/>
  <c r="ED25" i="4"/>
  <c r="EF25" i="4" s="1"/>
  <c r="DR401" i="4"/>
  <c r="DT401" i="4" s="1"/>
  <c r="DF944" i="4"/>
  <c r="DH944" i="4" s="1"/>
  <c r="DF940" i="4"/>
  <c r="DH940" i="4"/>
  <c r="DF965" i="4"/>
  <c r="DH965" i="4" s="1"/>
  <c r="DR458" i="4"/>
  <c r="DT458" i="4"/>
  <c r="DF1350" i="4"/>
  <c r="DH1350" i="4" s="1"/>
  <c r="DR476" i="4"/>
  <c r="DT476" i="4" s="1"/>
  <c r="DR115" i="4"/>
  <c r="DT115" i="4" s="1"/>
  <c r="DR839" i="4"/>
  <c r="DT839" i="4" s="1"/>
  <c r="DR864" i="4"/>
  <c r="DT864" i="4"/>
  <c r="DR167" i="4"/>
  <c r="DT167" i="4" s="1"/>
  <c r="DF510" i="4"/>
  <c r="DH510" i="4" s="1"/>
  <c r="EJ753" i="4"/>
  <c r="EL753" i="4" s="1"/>
  <c r="DF1613" i="4"/>
  <c r="DH1613" i="4"/>
  <c r="DX43" i="4"/>
  <c r="DZ43" i="4" s="1"/>
  <c r="DF1712" i="4"/>
  <c r="DH1712" i="4" s="1"/>
  <c r="DF269" i="4"/>
  <c r="DH269" i="4"/>
  <c r="DF600" i="4"/>
  <c r="DH600" i="4" s="1"/>
  <c r="DF521" i="4"/>
  <c r="DH521" i="4" s="1"/>
  <c r="DF1247" i="4"/>
  <c r="DH1247" i="4"/>
  <c r="DF426" i="4"/>
  <c r="DH426" i="4"/>
  <c r="DR867" i="4"/>
  <c r="DT867" i="4" s="1"/>
  <c r="AJ94" i="5"/>
  <c r="EJ136" i="4"/>
  <c r="EL136" i="4"/>
  <c r="DR598" i="4"/>
  <c r="DT598" i="4"/>
  <c r="DR779" i="4"/>
  <c r="DT779" i="4"/>
  <c r="DR210" i="4"/>
  <c r="DT210" i="4"/>
  <c r="DR336" i="4"/>
  <c r="DT336" i="4" s="1"/>
  <c r="EJ61" i="4"/>
  <c r="EL61" i="4"/>
  <c r="DF846" i="4"/>
  <c r="DH846" i="4"/>
  <c r="DF98" i="4"/>
  <c r="DH98" i="4"/>
  <c r="EJ555" i="4"/>
  <c r="EL555" i="4"/>
  <c r="DF367" i="4"/>
  <c r="DH367" i="4"/>
  <c r="EJ568" i="4"/>
  <c r="EL568" i="4" s="1"/>
  <c r="DF1154" i="4"/>
  <c r="DH1154" i="4"/>
  <c r="EJ363" i="4"/>
  <c r="EL363" i="4"/>
  <c r="DF1253" i="4"/>
  <c r="DH1253" i="4"/>
  <c r="DF1621" i="4"/>
  <c r="DH1621" i="4"/>
  <c r="EJ771" i="4"/>
  <c r="EL771" i="4"/>
  <c r="DF1884" i="4"/>
  <c r="DH1884" i="4" s="1"/>
  <c r="DF176" i="4"/>
  <c r="DH176" i="4"/>
  <c r="DF427" i="4"/>
  <c r="DH427" i="4"/>
  <c r="DF197" i="4"/>
  <c r="DH197" i="4"/>
  <c r="DF101" i="4"/>
  <c r="DH101" i="4"/>
  <c r="DR47" i="4"/>
  <c r="DT47" i="4"/>
  <c r="DF1378" i="4"/>
  <c r="DH1378" i="4" s="1"/>
  <c r="DF647" i="4"/>
  <c r="DH647" i="4"/>
  <c r="DF849" i="4"/>
  <c r="DH849" i="4"/>
  <c r="EJ751" i="4"/>
  <c r="EL751" i="4"/>
  <c r="DR337" i="4"/>
  <c r="DT337" i="4"/>
  <c r="EJ204" i="4"/>
  <c r="EL204" i="4"/>
  <c r="DF440" i="4"/>
  <c r="DH440" i="4" s="1"/>
  <c r="DF1548" i="4"/>
  <c r="DH1548" i="4"/>
  <c r="DF937" i="4"/>
  <c r="DH937" i="4"/>
  <c r="DF461" i="4"/>
  <c r="DH461" i="4"/>
  <c r="DF1577" i="4"/>
  <c r="DH1577" i="4"/>
  <c r="DF590" i="4"/>
  <c r="DH590" i="4"/>
  <c r="DR234" i="4"/>
  <c r="DT234" i="4" s="1"/>
  <c r="DR131" i="4"/>
  <c r="DT131" i="4"/>
  <c r="DR776" i="4"/>
  <c r="DT776" i="4"/>
  <c r="EJ652" i="4"/>
  <c r="EL652" i="4"/>
  <c r="EJ323" i="4"/>
  <c r="EL323" i="4"/>
  <c r="DR507" i="4"/>
  <c r="DT507" i="4"/>
  <c r="DF871" i="4"/>
  <c r="DH871" i="4" s="1"/>
  <c r="DF764" i="4"/>
  <c r="DH764" i="4"/>
  <c r="EJ207" i="4"/>
  <c r="EL207" i="4"/>
  <c r="DF327" i="4"/>
  <c r="DH327" i="4"/>
  <c r="DF1280" i="4"/>
  <c r="DH1280" i="4"/>
  <c r="DF550" i="4"/>
  <c r="DH550" i="4"/>
  <c r="DF70" i="4"/>
  <c r="DH70" i="4" s="1"/>
  <c r="DF377" i="4"/>
  <c r="DH377" i="4"/>
  <c r="DF1661" i="4"/>
  <c r="DH1661" i="4"/>
  <c r="DR908" i="4"/>
  <c r="DT908" i="4"/>
  <c r="DR638" i="4"/>
  <c r="DT638" i="4"/>
  <c r="DL60" i="4"/>
  <c r="DN60" i="4"/>
  <c r="DR582" i="4"/>
  <c r="DT582" i="4" s="1"/>
  <c r="DF63" i="4"/>
  <c r="DH63" i="4"/>
  <c r="DF683" i="4"/>
  <c r="DH683" i="4"/>
  <c r="EJ248" i="4"/>
  <c r="EL248" i="4"/>
  <c r="DF331" i="4"/>
  <c r="DH331" i="4"/>
  <c r="DF1122" i="4"/>
  <c r="DH1122" i="4"/>
  <c r="DF110" i="4"/>
  <c r="DH110" i="4" s="1"/>
  <c r="DR129" i="4"/>
  <c r="DT129" i="4"/>
  <c r="DF731" i="4"/>
  <c r="DH731" i="4"/>
  <c r="DF739" i="4"/>
  <c r="DH739" i="4"/>
  <c r="DF554" i="4"/>
  <c r="DH554" i="4"/>
  <c r="DF1203" i="4"/>
  <c r="DH1203" i="4"/>
  <c r="DF737" i="4"/>
  <c r="DH737" i="4" s="1"/>
  <c r="DF549" i="4"/>
  <c r="DH549" i="4"/>
  <c r="EJ418" i="4"/>
  <c r="EL418" i="4"/>
  <c r="DR465" i="4"/>
  <c r="DT465" i="4"/>
  <c r="DF65" i="4"/>
  <c r="DH65" i="4"/>
  <c r="DF92" i="4"/>
  <c r="DH92" i="4"/>
  <c r="DF179" i="4"/>
  <c r="DH179" i="4" s="1"/>
  <c r="DF1106" i="4"/>
  <c r="DH1106" i="4"/>
  <c r="DR853" i="4"/>
  <c r="DT853" i="4"/>
  <c r="DF851" i="4"/>
  <c r="DH851" i="4"/>
  <c r="EJ191" i="4"/>
  <c r="EL191" i="4"/>
  <c r="DF1642" i="4"/>
  <c r="DH1642" i="4"/>
  <c r="DF957" i="4"/>
  <c r="DH957" i="4" s="1"/>
  <c r="DR367" i="4"/>
  <c r="DT367" i="4"/>
  <c r="DF1640" i="4"/>
  <c r="DH1640" i="4"/>
  <c r="DF1550" i="4"/>
  <c r="DH1550" i="4"/>
  <c r="DR79" i="4"/>
  <c r="DT79" i="4"/>
  <c r="DF603" i="4"/>
  <c r="DH603" i="4"/>
  <c r="DF1607" i="4"/>
  <c r="DH1607" i="4" s="1"/>
  <c r="DF1346" i="4"/>
  <c r="DH1346" i="4"/>
  <c r="EJ343" i="4"/>
  <c r="EL343" i="4"/>
  <c r="DF1533" i="4"/>
  <c r="DH1533" i="4"/>
  <c r="DF301" i="4"/>
  <c r="DH301" i="4"/>
  <c r="DR145" i="4"/>
  <c r="DT145" i="4"/>
  <c r="EJ873" i="4"/>
  <c r="EL873" i="4" s="1"/>
  <c r="EJ862" i="4"/>
  <c r="EL862" i="4"/>
  <c r="DF914" i="4"/>
  <c r="DH914" i="4"/>
  <c r="DX629" i="4"/>
  <c r="DZ629" i="4"/>
  <c r="DX917" i="4"/>
  <c r="DZ917" i="4"/>
  <c r="DX748" i="4"/>
  <c r="DZ748" i="4"/>
  <c r="DX1191" i="4"/>
  <c r="DZ1191" i="4" s="1"/>
  <c r="DX883" i="4"/>
  <c r="DZ883" i="4"/>
  <c r="DX686" i="4"/>
  <c r="DZ686" i="4"/>
  <c r="DX1157" i="4"/>
  <c r="DZ1157" i="4"/>
  <c r="DX474" i="4"/>
  <c r="DZ474" i="4"/>
  <c r="DX587" i="4"/>
  <c r="DZ587" i="4"/>
  <c r="DX492" i="4"/>
  <c r="DZ492" i="4" s="1"/>
  <c r="DX219" i="4"/>
  <c r="DZ219" i="4"/>
  <c r="DX150" i="4"/>
  <c r="DZ150" i="4"/>
  <c r="DX90" i="4"/>
  <c r="DZ90" i="4"/>
  <c r="DX366" i="4"/>
  <c r="DZ366" i="4"/>
  <c r="DR366" i="4"/>
  <c r="DT366" i="4"/>
  <c r="AJ90" i="5"/>
  <c r="AS90" i="5" s="1"/>
  <c r="ED66" i="4"/>
  <c r="EF66" i="4"/>
  <c r="DF392" i="4"/>
  <c r="DH392" i="4"/>
  <c r="DR43" i="4"/>
  <c r="DT43" i="4"/>
  <c r="DR684" i="4"/>
  <c r="DT684" i="4"/>
  <c r="DR150" i="4"/>
  <c r="DT150" i="4"/>
  <c r="DR799" i="4"/>
  <c r="DT799" i="4" s="1"/>
  <c r="DR809" i="4"/>
  <c r="DT809" i="4"/>
  <c r="DF879" i="4"/>
  <c r="DH879" i="4"/>
  <c r="EJ109" i="4"/>
  <c r="EL109" i="4"/>
  <c r="DR876" i="4"/>
  <c r="DT876" i="4"/>
  <c r="DR539" i="4"/>
  <c r="DT539" i="4"/>
  <c r="DR449" i="4"/>
  <c r="DT449" i="4" s="1"/>
  <c r="DR769" i="4"/>
  <c r="DT769" i="4"/>
  <c r="ED63" i="4"/>
  <c r="EF63" i="4"/>
  <c r="DR389" i="4"/>
  <c r="DT389" i="4"/>
  <c r="EJ670" i="4"/>
  <c r="EL670" i="4"/>
  <c r="DF425" i="4"/>
  <c r="DH425" i="4"/>
  <c r="DF1267" i="4"/>
  <c r="DH1267" i="4" s="1"/>
  <c r="DR23" i="4"/>
  <c r="DT23" i="4"/>
  <c r="DR829" i="4"/>
  <c r="DT829" i="4"/>
  <c r="EJ105" i="4"/>
  <c r="EL105" i="4"/>
  <c r="EJ328" i="4"/>
  <c r="EL328" i="4"/>
  <c r="EJ331" i="4"/>
  <c r="EL331" i="4"/>
  <c r="DF431" i="4"/>
  <c r="DH431" i="4" s="1"/>
  <c r="DR900" i="4"/>
  <c r="DT900" i="4"/>
  <c r="DR317" i="4"/>
  <c r="DT317" i="4"/>
  <c r="DR128" i="4"/>
  <c r="DT128" i="4"/>
  <c r="EJ263" i="4"/>
  <c r="EL263" i="4"/>
  <c r="DF948" i="4"/>
  <c r="DH948" i="4"/>
  <c r="DR262" i="4"/>
  <c r="DT262" i="4" s="1"/>
  <c r="DF1872" i="4"/>
  <c r="DH1872" i="4"/>
  <c r="DR351" i="4"/>
  <c r="DT351" i="4"/>
  <c r="EJ393" i="4"/>
  <c r="EL393" i="4"/>
  <c r="DR604" i="4"/>
  <c r="DT604" i="4"/>
  <c r="DR763" i="4"/>
  <c r="DT763" i="4"/>
  <c r="EJ577" i="4"/>
  <c r="EL577" i="4" s="1"/>
  <c r="DF384" i="4"/>
  <c r="DH384" i="4"/>
  <c r="EJ681" i="4"/>
  <c r="EL681" i="4"/>
  <c r="DF658" i="4"/>
  <c r="DH658" i="4"/>
  <c r="DF1817" i="4"/>
  <c r="DH1817" i="4"/>
  <c r="DF120" i="4"/>
  <c r="DH120" i="4"/>
  <c r="DF1245" i="4"/>
  <c r="DH1245" i="4" s="1"/>
  <c r="DF279" i="4"/>
  <c r="DH279" i="4"/>
  <c r="DF514" i="4"/>
  <c r="DH514" i="4"/>
  <c r="EJ29" i="4"/>
  <c r="EL29" i="4"/>
  <c r="DF1538" i="4"/>
  <c r="DH1538" i="4"/>
  <c r="DR475" i="4"/>
  <c r="DT475" i="4"/>
  <c r="DR482" i="4"/>
  <c r="DT482" i="4" s="1"/>
  <c r="DR658" i="4"/>
  <c r="DT658" i="4"/>
  <c r="EJ341" i="4"/>
  <c r="EL341" i="4"/>
  <c r="DR327" i="4"/>
  <c r="DT327" i="4"/>
  <c r="DF1702" i="4"/>
  <c r="DH1702" i="4"/>
  <c r="DF113" i="4"/>
  <c r="DH113" i="4"/>
  <c r="EJ836" i="4"/>
  <c r="EL836" i="4" s="1"/>
  <c r="DF1423" i="4"/>
  <c r="DH1423" i="4"/>
  <c r="EJ549" i="4"/>
  <c r="EL549" i="4"/>
  <c r="DF1856" i="4"/>
  <c r="DH1856" i="4"/>
  <c r="DF1836" i="4"/>
  <c r="DH1836" i="4"/>
  <c r="EJ413" i="4"/>
  <c r="EL413" i="4"/>
  <c r="DF854" i="4"/>
  <c r="DH854" i="4" s="1"/>
  <c r="DF412" i="4"/>
  <c r="DH412" i="4"/>
  <c r="DR62" i="4"/>
  <c r="DT62" i="4"/>
  <c r="DF1399" i="4"/>
  <c r="DH1399" i="4"/>
  <c r="DF81" i="4"/>
  <c r="DH81" i="4"/>
  <c r="DF423" i="4"/>
  <c r="DH423" i="4"/>
  <c r="DF398" i="4"/>
  <c r="DH398" i="4" s="1"/>
  <c r="DF171" i="4"/>
  <c r="DH171" i="4"/>
  <c r="DF78" i="4"/>
  <c r="DH78" i="4"/>
  <c r="DR36" i="4"/>
  <c r="DT36" i="4"/>
  <c r="DF1556" i="4"/>
  <c r="DH1556" i="4"/>
  <c r="EJ564" i="4"/>
  <c r="EL564" i="4"/>
  <c r="ED19" i="4"/>
  <c r="EF19" i="4" s="1"/>
  <c r="DR226" i="4"/>
  <c r="DT226" i="4"/>
  <c r="DR455" i="4"/>
  <c r="DT455" i="4"/>
  <c r="DF397" i="4"/>
  <c r="DH397" i="4"/>
  <c r="DF639" i="4"/>
  <c r="DH639" i="4"/>
  <c r="DR73" i="4"/>
  <c r="DT73" i="4"/>
  <c r="DF95" i="4"/>
  <c r="DH95" i="4" s="1"/>
  <c r="DF464" i="4"/>
  <c r="DH464" i="4"/>
  <c r="DF1616" i="4"/>
  <c r="DH1616" i="4"/>
  <c r="EJ47" i="4"/>
  <c r="EL47" i="4"/>
  <c r="DR858" i="4"/>
  <c r="DT858" i="4"/>
  <c r="DL20" i="4"/>
  <c r="DN20" i="4"/>
  <c r="DR156" i="4"/>
  <c r="DT156" i="4" s="1"/>
  <c r="DF1520" i="4"/>
  <c r="DH1520" i="4"/>
  <c r="DR136" i="4"/>
  <c r="DT136" i="4"/>
  <c r="DF457" i="4"/>
  <c r="DH457" i="4"/>
  <c r="DF1416" i="4"/>
  <c r="DH1416" i="4"/>
  <c r="DF1234" i="4"/>
  <c r="DH1234" i="4"/>
  <c r="EJ627" i="4"/>
  <c r="EL627" i="4" s="1"/>
  <c r="DF478" i="4"/>
  <c r="DH478" i="4"/>
  <c r="EJ21" i="4"/>
  <c r="EL21" i="4"/>
  <c r="DF369" i="4"/>
  <c r="DH369" i="4"/>
  <c r="DF624" i="4"/>
  <c r="DH624" i="4"/>
  <c r="DF835" i="4"/>
  <c r="DH835" i="4"/>
  <c r="DR411" i="4"/>
  <c r="DT411" i="4" s="1"/>
  <c r="EJ62" i="4"/>
  <c r="EL62" i="4"/>
  <c r="DR520" i="4"/>
  <c r="DT520" i="4"/>
  <c r="DF311" i="4"/>
  <c r="DH311" i="4"/>
  <c r="DF1867" i="4"/>
  <c r="DH1867" i="4"/>
  <c r="DR40" i="4"/>
  <c r="DT40" i="4"/>
  <c r="EJ426" i="4"/>
  <c r="EL426" i="4" s="1"/>
  <c r="DF1537" i="4"/>
  <c r="DH1537" i="4"/>
  <c r="DF630" i="4"/>
  <c r="DH630" i="4"/>
  <c r="DF380" i="4"/>
  <c r="DH380" i="4"/>
  <c r="DR171" i="4"/>
  <c r="DT171" i="4"/>
  <c r="DF1649" i="4"/>
  <c r="DH1649" i="4"/>
  <c r="DF1730" i="4"/>
  <c r="DH1730" i="4" s="1"/>
  <c r="DF1130" i="4"/>
  <c r="DH1130" i="4"/>
  <c r="EJ655" i="4"/>
  <c r="EL655" i="4"/>
  <c r="DF1400" i="4"/>
  <c r="DH1400" i="4"/>
  <c r="DF348" i="4"/>
  <c r="DH348" i="4"/>
  <c r="DX29" i="4"/>
  <c r="DZ29" i="4"/>
  <c r="EJ64" i="4"/>
  <c r="EL64" i="4" s="1"/>
  <c r="DF137" i="4"/>
  <c r="DH137" i="4"/>
  <c r="DF560" i="4"/>
  <c r="DH560" i="4"/>
  <c r="EJ764" i="4"/>
  <c r="EL764" i="4"/>
  <c r="DR89" i="4"/>
  <c r="DT89" i="4"/>
  <c r="EJ659" i="4"/>
  <c r="EL659" i="4"/>
  <c r="DX637" i="4"/>
  <c r="DX925" i="4"/>
  <c r="DZ925" i="4" s="1"/>
  <c r="DX780" i="4"/>
  <c r="DZ780" i="4" s="1"/>
  <c r="DX607" i="4"/>
  <c r="DZ607" i="4" s="1"/>
  <c r="DX1058" i="4"/>
  <c r="DZ1058" i="4" s="1"/>
  <c r="DX706" i="4"/>
  <c r="DZ706" i="4" s="1"/>
  <c r="DX1161" i="4"/>
  <c r="DZ1161" i="4"/>
  <c r="DX466" i="4"/>
  <c r="DZ466" i="4"/>
  <c r="DX575" i="4"/>
  <c r="DZ575" i="4" s="1"/>
  <c r="DX481" i="4"/>
  <c r="DZ481" i="4" s="1"/>
  <c r="DX203" i="4"/>
  <c r="DZ203" i="4" s="1"/>
  <c r="DX134" i="4"/>
  <c r="DZ134" i="4"/>
  <c r="DX70" i="4"/>
  <c r="DZ70" i="4" s="1"/>
  <c r="DX363" i="4"/>
  <c r="DZ363" i="4"/>
  <c r="DR346" i="4"/>
  <c r="DT346" i="4"/>
  <c r="DF566" i="4"/>
  <c r="DH566" i="4" s="1"/>
  <c r="DF504" i="4"/>
  <c r="DH504" i="4" s="1"/>
  <c r="DR202" i="4"/>
  <c r="DT202" i="4" s="1"/>
  <c r="EJ202" i="4"/>
  <c r="EL202" i="4"/>
  <c r="DF222" i="4"/>
  <c r="DH222" i="4" s="1"/>
  <c r="ED67" i="4"/>
  <c r="EF67" i="4"/>
  <c r="DR778" i="4"/>
  <c r="DT778" i="4" s="1"/>
  <c r="DR665" i="4"/>
  <c r="DT665" i="4" s="1"/>
  <c r="DF254" i="4"/>
  <c r="DH254" i="4" s="1"/>
  <c r="EJ80" i="4"/>
  <c r="EL80" i="4" s="1"/>
  <c r="DR834" i="4"/>
  <c r="DT834" i="4"/>
  <c r="DR364" i="4"/>
  <c r="DT364" i="4" s="1"/>
  <c r="DR388" i="4"/>
  <c r="DT388" i="4" s="1"/>
  <c r="DR642" i="4"/>
  <c r="DT642" i="4" s="1"/>
  <c r="DR279" i="4"/>
  <c r="DT279" i="4"/>
  <c r="DR121" i="4"/>
  <c r="DT121" i="4" s="1"/>
  <c r="DF1177" i="4"/>
  <c r="DH1177" i="4" s="1"/>
  <c r="DF571" i="4"/>
  <c r="DH571" i="4"/>
  <c r="EJ869" i="4"/>
  <c r="EL869" i="4" s="1"/>
  <c r="DR265" i="4"/>
  <c r="DT265" i="4" s="1"/>
  <c r="EJ324" i="4"/>
  <c r="EL324" i="4"/>
  <c r="EJ337" i="4"/>
  <c r="EL337" i="4"/>
  <c r="DR66" i="4"/>
  <c r="DT66" i="4" s="1"/>
  <c r="DF263" i="4"/>
  <c r="DH263" i="4" s="1"/>
  <c r="DR819" i="4"/>
  <c r="DT819" i="4" s="1"/>
  <c r="DR69" i="4"/>
  <c r="DT69" i="4" s="1"/>
  <c r="EJ162" i="4"/>
  <c r="EL162" i="4" s="1"/>
  <c r="EJ619" i="4"/>
  <c r="EL619" i="4"/>
  <c r="EJ604" i="4"/>
  <c r="EL604" i="4"/>
  <c r="DR224" i="4"/>
  <c r="DT224" i="4" s="1"/>
  <c r="DF1775" i="4"/>
  <c r="DH1775" i="4" s="1"/>
  <c r="DR910" i="4"/>
  <c r="DT910" i="4" s="1"/>
  <c r="DR14" i="4"/>
  <c r="DT14" i="4"/>
  <c r="DR446" i="4"/>
  <c r="DT446" i="4" s="1"/>
  <c r="DR578" i="4"/>
  <c r="DT578" i="4"/>
  <c r="EJ560" i="4"/>
  <c r="EL560" i="4"/>
  <c r="DF1604" i="4"/>
  <c r="DH1604" i="4" s="1"/>
  <c r="EJ242" i="4"/>
  <c r="EL242" i="4" s="1"/>
  <c r="DF841" i="4"/>
  <c r="DH841" i="4" s="1"/>
  <c r="EJ379" i="4"/>
  <c r="EL379" i="4"/>
  <c r="DF1586" i="4"/>
  <c r="DH1586" i="4" s="1"/>
  <c r="DF41" i="4"/>
  <c r="DH41" i="4"/>
  <c r="DF749" i="4"/>
  <c r="DH749" i="4" s="1"/>
  <c r="DF68" i="4"/>
  <c r="DH68" i="4" s="1"/>
  <c r="DF877" i="4"/>
  <c r="DH877" i="4" s="1"/>
  <c r="DF895" i="4"/>
  <c r="DH895" i="4" s="1"/>
  <c r="DF83" i="4"/>
  <c r="DH83" i="4"/>
  <c r="DF1710" i="4"/>
  <c r="DH1710" i="4" s="1"/>
  <c r="DR239" i="4"/>
  <c r="DT239" i="4" s="1"/>
  <c r="DR361" i="4"/>
  <c r="DT361" i="4" s="1"/>
  <c r="DR404" i="4"/>
  <c r="DT404" i="4"/>
  <c r="EJ392" i="4"/>
  <c r="EL392" i="4" s="1"/>
  <c r="DR296" i="4"/>
  <c r="DT296" i="4" s="1"/>
  <c r="DR52" i="4"/>
  <c r="DT52" i="4"/>
  <c r="DF1318" i="4"/>
  <c r="DH1318" i="4" s="1"/>
  <c r="DR33" i="4"/>
  <c r="DT33" i="4" s="1"/>
  <c r="DF827" i="4"/>
  <c r="DH827" i="4"/>
  <c r="EJ358" i="4"/>
  <c r="EL358" i="4"/>
  <c r="DF583" i="4"/>
  <c r="DH583" i="4" s="1"/>
  <c r="DF1363" i="4"/>
  <c r="DH1363" i="4" s="1"/>
  <c r="EJ153" i="4"/>
  <c r="EL153" i="4" s="1"/>
  <c r="DF1840" i="4"/>
  <c r="DH1840" i="4" s="1"/>
  <c r="DF128" i="4"/>
  <c r="DH128" i="4" s="1"/>
  <c r="DF897" i="4"/>
  <c r="DH897" i="4"/>
  <c r="DF217" i="4"/>
  <c r="DH217" i="4"/>
  <c r="DF459" i="4"/>
  <c r="DH459" i="4" s="1"/>
  <c r="DF857" i="4"/>
  <c r="DH857" i="4" s="1"/>
  <c r="DF584" i="4"/>
  <c r="DH584" i="4" s="1"/>
  <c r="DF87" i="4"/>
  <c r="DH87" i="4"/>
  <c r="EJ296" i="4"/>
  <c r="EL296" i="4" s="1"/>
  <c r="DF1774" i="4"/>
  <c r="DH1774" i="4"/>
  <c r="DR17" i="4"/>
  <c r="DT17" i="4"/>
  <c r="DR786" i="4"/>
  <c r="DT786" i="4" s="1"/>
  <c r="DF926" i="4"/>
  <c r="DH926" i="4" s="1"/>
  <c r="DR894" i="4"/>
  <c r="DT894" i="4" s="1"/>
  <c r="DF350" i="4"/>
  <c r="DH350" i="4"/>
  <c r="DF1753" i="4"/>
  <c r="DH1753" i="4" s="1"/>
  <c r="EJ223" i="4"/>
  <c r="EL223" i="4"/>
  <c r="DF229" i="4"/>
  <c r="DH229" i="4" s="1"/>
  <c r="DF621" i="4"/>
  <c r="DH621" i="4" s="1"/>
  <c r="DF852" i="4"/>
  <c r="DH852" i="4" s="1"/>
  <c r="DF97" i="4"/>
  <c r="DH97" i="4" s="1"/>
  <c r="DR586" i="4"/>
  <c r="DT586" i="4"/>
  <c r="EJ60" i="4"/>
  <c r="EL60" i="4" s="1"/>
  <c r="DR903" i="4"/>
  <c r="DT903" i="4" s="1"/>
  <c r="DF641" i="4"/>
  <c r="DH641" i="4" s="1"/>
  <c r="DR176" i="4"/>
  <c r="DT176" i="4"/>
  <c r="DF1264" i="4"/>
  <c r="DH1264" i="4" s="1"/>
  <c r="DF1187" i="4"/>
  <c r="DH1187" i="4" s="1"/>
  <c r="DF863" i="4"/>
  <c r="DH863" i="4"/>
  <c r="EJ767" i="4"/>
  <c r="EL767" i="4" s="1"/>
  <c r="DF305" i="4"/>
  <c r="DH305" i="4" s="1"/>
  <c r="EJ550" i="4"/>
  <c r="EL550" i="4"/>
  <c r="DF302" i="4"/>
  <c r="DH302" i="4"/>
  <c r="DF479" i="4"/>
  <c r="DH479" i="4" s="1"/>
  <c r="DF547" i="4"/>
  <c r="DH547" i="4" s="1"/>
  <c r="DF1349" i="4"/>
  <c r="DH1349" i="4" s="1"/>
  <c r="DR253" i="4"/>
  <c r="DT253" i="4" s="1"/>
  <c r="ED75" i="4"/>
  <c r="EF75" i="4" s="1"/>
  <c r="EJ536" i="4"/>
  <c r="EL536" i="4"/>
  <c r="ED17" i="4"/>
  <c r="EF17" i="4"/>
  <c r="DF394" i="4"/>
  <c r="DH394" i="4" s="1"/>
  <c r="EJ117" i="4"/>
  <c r="EL117" i="4" s="1"/>
  <c r="DR386" i="4"/>
  <c r="DT386" i="4" s="1"/>
  <c r="DF453" i="4"/>
  <c r="DH453" i="4"/>
  <c r="DF1769" i="4"/>
  <c r="DH1769" i="4" s="1"/>
  <c r="DF473" i="4"/>
  <c r="DH473" i="4"/>
  <c r="EJ679" i="4"/>
  <c r="EL679" i="4"/>
  <c r="DF1410" i="4"/>
  <c r="DH1410" i="4" s="1"/>
  <c r="DF1418" i="4"/>
  <c r="DH1418" i="4" s="1"/>
  <c r="DF790" i="4"/>
  <c r="DH790" i="4" s="1"/>
  <c r="DF194" i="4"/>
  <c r="DH194" i="4"/>
  <c r="DF1634" i="4"/>
  <c r="DH1634" i="4" s="1"/>
  <c r="DF487" i="4"/>
  <c r="DH487" i="4"/>
  <c r="DF424" i="4"/>
  <c r="DH424" i="4" s="1"/>
  <c r="DR814" i="4"/>
  <c r="DT814" i="4" s="1"/>
  <c r="DF759" i="4"/>
  <c r="DH759" i="4" s="1"/>
  <c r="DR22" i="4"/>
  <c r="DT22" i="4" s="1"/>
  <c r="DF1198" i="4"/>
  <c r="DH1198" i="4"/>
  <c r="DX665" i="4"/>
  <c r="DZ665" i="4" s="1"/>
  <c r="DX1116" i="4"/>
  <c r="DZ1116" i="4" s="1"/>
  <c r="DX804" i="4"/>
  <c r="DZ804" i="4" s="1"/>
  <c r="DX615" i="4"/>
  <c r="DZ615" i="4"/>
  <c r="DX1062" i="4"/>
  <c r="DZ1062" i="4" s="1"/>
  <c r="DX710" i="4"/>
  <c r="DZ710" i="4" s="1"/>
  <c r="DX1169" i="4"/>
  <c r="DZ1169" i="4"/>
  <c r="DX462" i="4"/>
  <c r="DZ462" i="4" s="1"/>
  <c r="DX495" i="4"/>
  <c r="DZ495" i="4" s="1"/>
  <c r="DX408" i="4"/>
  <c r="DZ408" i="4"/>
  <c r="DX208" i="4"/>
  <c r="DZ208" i="4"/>
  <c r="DX151" i="4"/>
  <c r="DZ151" i="4" s="1"/>
  <c r="DX19" i="4"/>
  <c r="DZ19" i="4" s="1"/>
  <c r="DX369" i="4"/>
  <c r="DZ369" i="4" s="1"/>
  <c r="DR342" i="4"/>
  <c r="DT342" i="4" s="1"/>
  <c r="AJ102" i="5"/>
  <c r="AS102" i="5" s="1"/>
  <c r="AJ105" i="5"/>
  <c r="AS105" i="5" s="1"/>
  <c r="DF447" i="4"/>
  <c r="DH447" i="4"/>
  <c r="DF1765" i="4"/>
  <c r="DH1765" i="4" s="1"/>
  <c r="DR605" i="4"/>
  <c r="DT605" i="4" s="1"/>
  <c r="DF686" i="4"/>
  <c r="DH686" i="4" s="1"/>
  <c r="DF633" i="4"/>
  <c r="DH633" i="4"/>
  <c r="DX377" i="4"/>
  <c r="DZ377" i="4"/>
  <c r="DR463" i="4"/>
  <c r="DT463" i="4" s="1"/>
  <c r="DR634" i="4"/>
  <c r="DT634" i="4"/>
  <c r="ED55" i="4"/>
  <c r="EF55" i="4" s="1"/>
  <c r="DR774" i="4"/>
  <c r="DT774" i="4" s="1"/>
  <c r="DR321" i="4"/>
  <c r="DT321" i="4" s="1"/>
  <c r="DR299" i="4"/>
  <c r="DT299" i="4" s="1"/>
  <c r="DR597" i="4"/>
  <c r="DT597" i="4"/>
  <c r="EJ841" i="4"/>
  <c r="EL841" i="4" s="1"/>
  <c r="DF14" i="4"/>
  <c r="DH14" i="4" s="1"/>
  <c r="EJ778" i="4"/>
  <c r="EL778" i="4" s="1"/>
  <c r="DF91" i="4"/>
  <c r="DH91" i="4" s="1"/>
  <c r="DF567" i="4"/>
  <c r="DH567" i="4" s="1"/>
  <c r="DR137" i="4"/>
  <c r="DT137" i="4"/>
  <c r="DL24" i="4"/>
  <c r="DN24" i="4"/>
  <c r="DF933" i="4"/>
  <c r="DH933" i="4" s="1"/>
  <c r="DX17" i="4"/>
  <c r="DZ17" i="4" s="1"/>
  <c r="DR873" i="4"/>
  <c r="DT873" i="4"/>
  <c r="EJ718" i="4"/>
  <c r="EL718" i="4"/>
  <c r="DR806" i="4"/>
  <c r="DT806" i="4" s="1"/>
  <c r="DR109" i="4"/>
  <c r="DT109" i="4"/>
  <c r="EJ19" i="4"/>
  <c r="EL19" i="4" s="1"/>
  <c r="DF932" i="4"/>
  <c r="DH932" i="4" s="1"/>
  <c r="DR192" i="4"/>
  <c r="DT192" i="4" s="1"/>
  <c r="DF978" i="4"/>
  <c r="DH978" i="4"/>
  <c r="DR777" i="4"/>
  <c r="DT777" i="4"/>
  <c r="DR292" i="4"/>
  <c r="DT292" i="4"/>
  <c r="DR285" i="4"/>
  <c r="DT285" i="4" s="1"/>
  <c r="DF1844" i="4"/>
  <c r="DH1844" i="4" s="1"/>
  <c r="DF551" i="4"/>
  <c r="DH551" i="4" s="1"/>
  <c r="DF894" i="4"/>
  <c r="DH894" i="4" s="1"/>
  <c r="DF760" i="4"/>
  <c r="DH760" i="4"/>
  <c r="EJ298" i="4"/>
  <c r="EL298" i="4"/>
  <c r="DF803" i="4"/>
  <c r="DH803" i="4" s="1"/>
  <c r="DR826" i="4"/>
  <c r="DT826" i="4" s="1"/>
  <c r="DF1722" i="4"/>
  <c r="DH1722" i="4" s="1"/>
  <c r="DF280" i="4"/>
  <c r="DH280" i="4"/>
  <c r="DF275" i="4"/>
  <c r="DH275" i="4" s="1"/>
  <c r="DF1543" i="4"/>
  <c r="DH1543" i="4"/>
  <c r="DF1593" i="4"/>
  <c r="DH1593" i="4" s="1"/>
  <c r="EJ710" i="4"/>
  <c r="EL710" i="4" s="1"/>
  <c r="DR38" i="4"/>
  <c r="DT38" i="4" s="1"/>
  <c r="EJ824" i="4"/>
  <c r="EL824" i="4"/>
  <c r="DR572" i="4"/>
  <c r="DT572" i="4" s="1"/>
  <c r="DF1686" i="4"/>
  <c r="DH1686" i="4" s="1"/>
  <c r="DF632" i="4"/>
  <c r="DH632" i="4" s="1"/>
  <c r="DR919" i="4"/>
  <c r="DT919" i="4" s="1"/>
  <c r="DF127" i="4"/>
  <c r="DH127" i="4"/>
  <c r="DF1669" i="4"/>
  <c r="DH1669" i="4"/>
  <c r="DF1357" i="4"/>
  <c r="DH1357" i="4" s="1"/>
  <c r="DF642" i="4"/>
  <c r="DH642" i="4" s="1"/>
  <c r="DF47" i="4"/>
  <c r="DH47" i="4" s="1"/>
  <c r="DR861" i="4"/>
  <c r="DT861" i="4" s="1"/>
  <c r="EJ286" i="4"/>
  <c r="EL286" i="4"/>
  <c r="DX345" i="4"/>
  <c r="DZ345" i="4"/>
  <c r="DX1206" i="4"/>
  <c r="DZ1206" i="4"/>
  <c r="DX643" i="4"/>
  <c r="DZ643" i="4"/>
  <c r="DX626" i="4"/>
  <c r="DZ626" i="4" s="1"/>
  <c r="DX573" i="4"/>
  <c r="DZ573" i="4" s="1"/>
  <c r="DX425" i="4"/>
  <c r="DZ425" i="4" s="1"/>
  <c r="DX192" i="4"/>
  <c r="DZ192" i="4"/>
  <c r="DX112" i="4"/>
  <c r="DZ112" i="4"/>
  <c r="DF1553" i="4"/>
  <c r="DH1553" i="4" s="1"/>
  <c r="DF1837" i="4"/>
  <c r="DH1837" i="4" s="1"/>
  <c r="ED68" i="4"/>
  <c r="EF68" i="4" s="1"/>
  <c r="DF1568" i="4"/>
  <c r="DH1568" i="4"/>
  <c r="DR259" i="4"/>
  <c r="DT259" i="4" s="1"/>
  <c r="DF843" i="4"/>
  <c r="DH843" i="4"/>
  <c r="DR565" i="4"/>
  <c r="DT565" i="4"/>
  <c r="EJ419" i="4"/>
  <c r="EL419" i="4" s="1"/>
  <c r="DR907" i="4"/>
  <c r="DT907" i="4" s="1"/>
  <c r="ED41" i="4"/>
  <c r="EF41" i="4"/>
  <c r="DF1382" i="4"/>
  <c r="DH1382" i="4"/>
  <c r="DF148" i="4"/>
  <c r="DH148" i="4" s="1"/>
  <c r="DR143" i="4"/>
  <c r="DT143" i="4"/>
  <c r="DR654" i="4"/>
  <c r="DT654" i="4" s="1"/>
  <c r="EJ220" i="4"/>
  <c r="EL220" i="4" s="1"/>
  <c r="EJ720" i="4"/>
  <c r="EL720" i="4"/>
  <c r="DR650" i="4"/>
  <c r="DT650" i="4" s="1"/>
  <c r="DR836" i="4"/>
  <c r="DT836" i="4"/>
  <c r="DF925" i="4"/>
  <c r="DH925" i="4" s="1"/>
  <c r="ED40" i="4"/>
  <c r="EF40" i="4" s="1"/>
  <c r="DR440" i="4"/>
  <c r="DT440" i="4" s="1"/>
  <c r="DR214" i="4"/>
  <c r="DT214" i="4"/>
  <c r="DF604" i="4"/>
  <c r="DH604" i="4"/>
  <c r="DF1617" i="4"/>
  <c r="DH1617" i="4"/>
  <c r="DR48" i="4"/>
  <c r="DT48" i="4"/>
  <c r="DF435" i="4"/>
  <c r="DH435" i="4" s="1"/>
  <c r="DF1544" i="4"/>
  <c r="DH1544" i="4" s="1"/>
  <c r="DF845" i="4"/>
  <c r="DH845" i="4"/>
  <c r="DR160" i="4"/>
  <c r="DT160" i="4"/>
  <c r="DF1185" i="4"/>
  <c r="DH1185" i="4"/>
  <c r="AJ56" i="5"/>
  <c r="DR832" i="4"/>
  <c r="DT832" i="4" s="1"/>
  <c r="EJ566" i="4"/>
  <c r="EL566" i="4"/>
  <c r="EJ246" i="4"/>
  <c r="EL246" i="4"/>
  <c r="DF1228" i="4"/>
  <c r="DH1228" i="4" s="1"/>
  <c r="DR90" i="4"/>
  <c r="DT90" i="4" s="1"/>
  <c r="DF1592" i="4"/>
  <c r="DH1592" i="4"/>
  <c r="DF1704" i="4"/>
  <c r="DH1704" i="4" s="1"/>
  <c r="DF121" i="4"/>
  <c r="DH121" i="4"/>
  <c r="DF1226" i="4"/>
  <c r="DH1226" i="4"/>
  <c r="DF1535" i="4"/>
  <c r="DH1535" i="4" s="1"/>
  <c r="DF124" i="4"/>
  <c r="DH124" i="4" s="1"/>
  <c r="DF1092" i="4"/>
  <c r="DH1092" i="4"/>
  <c r="DF1366" i="4"/>
  <c r="DH1366" i="4" s="1"/>
  <c r="DF371" i="4"/>
  <c r="DH371" i="4"/>
  <c r="DF1073" i="4"/>
  <c r="DH1073" i="4"/>
  <c r="EJ265" i="4"/>
  <c r="EL265" i="4" s="1"/>
  <c r="EJ678" i="4"/>
  <c r="EL678" i="4" s="1"/>
  <c r="DF646" i="4"/>
  <c r="DH646" i="4"/>
  <c r="DF522" i="4"/>
  <c r="DH522" i="4" s="1"/>
  <c r="DF336" i="4"/>
  <c r="DH336" i="4"/>
  <c r="EJ100" i="4"/>
  <c r="EL100" i="4"/>
  <c r="DR911" i="4"/>
  <c r="DT911" i="4" s="1"/>
  <c r="DF893" i="4"/>
  <c r="DH893" i="4" s="1"/>
  <c r="DF900" i="4"/>
  <c r="DH900" i="4"/>
  <c r="DF1859" i="4"/>
  <c r="DH1859" i="4" s="1"/>
  <c r="DF1169" i="4"/>
  <c r="DH1169" i="4"/>
  <c r="DF300" i="4"/>
  <c r="DH300" i="4"/>
  <c r="EJ572" i="4"/>
  <c r="EL572" i="4" s="1"/>
  <c r="DF1373" i="4"/>
  <c r="DH1373" i="4" s="1"/>
  <c r="DF1877" i="4"/>
  <c r="DH1877" i="4"/>
  <c r="EJ365" i="4"/>
  <c r="EL365" i="4" s="1"/>
  <c r="DF181" i="4"/>
  <c r="DH181" i="4"/>
  <c r="DF452" i="4"/>
  <c r="DH452" i="4"/>
  <c r="EJ763" i="4"/>
  <c r="EL763" i="4" s="1"/>
  <c r="DR49" i="4"/>
  <c r="DT49" i="4" s="1"/>
  <c r="DF37" i="4"/>
  <c r="DH37" i="4"/>
  <c r="DF704" i="4"/>
  <c r="DH704" i="4" s="1"/>
  <c r="EJ322" i="4"/>
  <c r="EL322" i="4"/>
  <c r="DF822" i="4"/>
  <c r="DH822" i="4"/>
  <c r="DF495" i="4"/>
  <c r="DH495" i="4" s="1"/>
  <c r="DR886" i="4"/>
  <c r="DT886" i="4" s="1"/>
  <c r="AL56" i="5"/>
  <c r="DF467" i="4"/>
  <c r="DH467" i="4"/>
  <c r="DF711" i="4"/>
  <c r="DH711" i="4" s="1"/>
  <c r="DF476" i="4"/>
  <c r="DH476" i="4" s="1"/>
  <c r="EJ166" i="4"/>
  <c r="EL166" i="4" s="1"/>
  <c r="AJ96" i="5"/>
  <c r="AS96" i="5"/>
  <c r="DF1770" i="4"/>
  <c r="DH1770" i="4" s="1"/>
  <c r="DF813" i="4"/>
  <c r="DH813" i="4" s="1"/>
  <c r="DF241" i="4"/>
  <c r="DH241" i="4" s="1"/>
  <c r="DF296" i="4"/>
  <c r="DH296" i="4" s="1"/>
  <c r="DR203" i="4"/>
  <c r="DT203" i="4" s="1"/>
  <c r="DF1651" i="4"/>
  <c r="DH1651" i="4" s="1"/>
  <c r="DF1380" i="4"/>
  <c r="DH1380" i="4" s="1"/>
  <c r="DF1317" i="4"/>
  <c r="DH1317" i="4" s="1"/>
  <c r="DF349" i="4"/>
  <c r="DH349" i="4" s="1"/>
  <c r="DF82" i="4"/>
  <c r="DH82" i="4" s="1"/>
  <c r="DR805" i="4"/>
  <c r="DT805" i="4"/>
  <c r="DR528" i="4"/>
  <c r="DT528" i="4"/>
  <c r="DF1838" i="4"/>
  <c r="DH1838" i="4" s="1"/>
  <c r="DF1325" i="4"/>
  <c r="DH1325" i="4"/>
  <c r="DF541" i="4"/>
  <c r="DH541" i="4" s="1"/>
  <c r="DF401" i="4"/>
  <c r="DH401" i="4" s="1"/>
  <c r="EJ635" i="4"/>
  <c r="EL635" i="4" s="1"/>
  <c r="EJ326" i="4"/>
  <c r="EL326" i="4" s="1"/>
  <c r="DF732" i="4"/>
  <c r="DH732" i="4"/>
  <c r="EJ770" i="4"/>
  <c r="DR681" i="4"/>
  <c r="DT681" i="4"/>
  <c r="DL42" i="4"/>
  <c r="DN42" i="4"/>
  <c r="DR868" i="4"/>
  <c r="DT868" i="4"/>
  <c r="DF288" i="4"/>
  <c r="DH288" i="4"/>
  <c r="EJ537" i="4"/>
  <c r="EL537" i="4"/>
  <c r="EJ399" i="4"/>
  <c r="EL399" i="4" s="1"/>
  <c r="DF1757" i="4"/>
  <c r="DH1757" i="4"/>
  <c r="DF347" i="4"/>
  <c r="DH347" i="4"/>
  <c r="DF1199" i="4"/>
  <c r="DH1199" i="4"/>
  <c r="DX32" i="4"/>
  <c r="DZ32" i="4" s="1"/>
  <c r="DF211" i="4"/>
  <c r="DH211" i="4" s="1"/>
  <c r="EJ334" i="4"/>
  <c r="EL334" i="4" s="1"/>
  <c r="ED52" i="4"/>
  <c r="EF52" i="4"/>
  <c r="DF118" i="4"/>
  <c r="DH118" i="4"/>
  <c r="DF1281" i="4"/>
  <c r="DH1281" i="4"/>
  <c r="DF1332" i="4"/>
  <c r="DH1332" i="4" s="1"/>
  <c r="AJ103" i="5"/>
  <c r="AS103" i="5"/>
  <c r="AJ62" i="5"/>
  <c r="AS62" i="5" s="1"/>
  <c r="DX612" i="4"/>
  <c r="DZ612" i="4"/>
  <c r="DX647" i="4"/>
  <c r="DZ647" i="4"/>
  <c r="DX786" i="4"/>
  <c r="DZ786" i="4"/>
  <c r="DX569" i="4"/>
  <c r="DZ569" i="4" s="1"/>
  <c r="DX399" i="4"/>
  <c r="DZ399" i="4" s="1"/>
  <c r="DX180" i="4"/>
  <c r="DZ180" i="4" s="1"/>
  <c r="DR747" i="4"/>
  <c r="DT747" i="4"/>
  <c r="DF1326" i="4"/>
  <c r="DH1326" i="4"/>
  <c r="DF1873" i="4"/>
  <c r="DH1873" i="4"/>
  <c r="DF1701" i="4"/>
  <c r="DH1701" i="4"/>
  <c r="DF740" i="4"/>
  <c r="DH740" i="4" s="1"/>
  <c r="DR880" i="4"/>
  <c r="DT880" i="4" s="1"/>
  <c r="DF917" i="4"/>
  <c r="DH917" i="4"/>
  <c r="DF989" i="4"/>
  <c r="DH989" i="4"/>
  <c r="DF266" i="4"/>
  <c r="DH266" i="4"/>
  <c r="DR304" i="4"/>
  <c r="DT304" i="4" s="1"/>
  <c r="EJ722" i="4"/>
  <c r="EL722" i="4"/>
  <c r="DR570" i="4"/>
  <c r="DT570" i="4" s="1"/>
  <c r="DR859" i="4"/>
  <c r="DT859" i="4"/>
  <c r="DR798" i="4"/>
  <c r="DT798" i="4"/>
  <c r="DF629" i="4"/>
  <c r="DH629" i="4"/>
  <c r="DF253" i="4"/>
  <c r="DH253" i="4"/>
  <c r="ED70" i="4"/>
  <c r="EF70" i="4"/>
  <c r="DR360" i="4"/>
  <c r="DT360" i="4" s="1"/>
  <c r="EJ308" i="4"/>
  <c r="EL308" i="4"/>
  <c r="DR624" i="4"/>
  <c r="DT624" i="4"/>
  <c r="DR457" i="4"/>
  <c r="DT457" i="4"/>
  <c r="DR785" i="4"/>
  <c r="DT785" i="4" s="1"/>
  <c r="EJ112" i="4"/>
  <c r="EL112" i="4"/>
  <c r="DR277" i="4"/>
  <c r="DT277" i="4" s="1"/>
  <c r="DL30" i="4"/>
  <c r="DN30" i="4"/>
  <c r="AK33" i="5"/>
  <c r="DF1670" i="4"/>
  <c r="DH1670" i="4" s="1"/>
  <c r="DF1823" i="4"/>
  <c r="DH1823" i="4" s="1"/>
  <c r="DR15" i="4"/>
  <c r="DT15" i="4"/>
  <c r="DF283" i="4"/>
  <c r="DH283" i="4"/>
  <c r="DF1152" i="4"/>
  <c r="DH1152" i="4" s="1"/>
  <c r="DF1521" i="4"/>
  <c r="DH1521" i="4" s="1"/>
  <c r="DF1376" i="4"/>
  <c r="DH1376" i="4" s="1"/>
  <c r="DR593" i="4"/>
  <c r="DT593" i="4" s="1"/>
  <c r="EJ89" i="4"/>
  <c r="EL89" i="4" s="1"/>
  <c r="ED102" i="4"/>
  <c r="EF102" i="4"/>
  <c r="DF1698" i="4"/>
  <c r="DH1698" i="4" s="1"/>
  <c r="DF1405" i="4"/>
  <c r="DH1405" i="4" s="1"/>
  <c r="DF1261" i="4"/>
  <c r="DH1261" i="4" s="1"/>
  <c r="DF227" i="4"/>
  <c r="DH227" i="4"/>
  <c r="DF1826" i="4"/>
  <c r="DH1826" i="4" s="1"/>
  <c r="DF1734" i="4"/>
  <c r="DH1734" i="4" s="1"/>
  <c r="DX693" i="4"/>
  <c r="DZ693" i="4"/>
  <c r="DX616" i="4"/>
  <c r="DZ616" i="4" s="1"/>
  <c r="DX735" i="4"/>
  <c r="DZ735" i="4" s="1"/>
  <c r="DX798" i="4"/>
  <c r="DZ798" i="4" s="1"/>
  <c r="DX423" i="4"/>
  <c r="DZ423" i="4"/>
  <c r="DX545" i="4"/>
  <c r="DZ545" i="4" s="1"/>
  <c r="DX205" i="4"/>
  <c r="DZ205" i="4"/>
  <c r="DR752" i="4"/>
  <c r="DT752" i="4" s="1"/>
  <c r="AJ77" i="5"/>
  <c r="AS77" i="5" s="1"/>
  <c r="DF28" i="4"/>
  <c r="DH28" i="4"/>
  <c r="EJ12" i="4"/>
  <c r="EL12" i="4" s="1"/>
  <c r="DF1564" i="4"/>
  <c r="DH1564" i="4"/>
  <c r="DF1305" i="4"/>
  <c r="DH1305" i="4" s="1"/>
  <c r="DF936" i="4"/>
  <c r="DH936" i="4" s="1"/>
  <c r="DF912" i="4"/>
  <c r="DH912" i="4" s="1"/>
  <c r="DL39" i="4"/>
  <c r="DN39" i="4" s="1"/>
  <c r="EJ213" i="4"/>
  <c r="EL213" i="4" s="1"/>
  <c r="DL59" i="4"/>
  <c r="DN59" i="4" s="1"/>
  <c r="DR432" i="4"/>
  <c r="DT432" i="4"/>
  <c r="DF213" i="4"/>
  <c r="DH213" i="4" s="1"/>
  <c r="DF1348" i="4"/>
  <c r="DH1348" i="4" s="1"/>
  <c r="DF38" i="4"/>
  <c r="DH38" i="4" s="1"/>
  <c r="DF18" i="4"/>
  <c r="DH18" i="4"/>
  <c r="DR273" i="4"/>
  <c r="DT273" i="4"/>
  <c r="DF1898" i="4"/>
  <c r="DH1898" i="4" s="1"/>
  <c r="DF15" i="4"/>
  <c r="DH15" i="4" s="1"/>
  <c r="DR398" i="4"/>
  <c r="DT398" i="4" s="1"/>
  <c r="DR625" i="4"/>
  <c r="DT625" i="4"/>
  <c r="DF1134" i="4"/>
  <c r="DH1134" i="4" s="1"/>
  <c r="DR355" i="4"/>
  <c r="DT355" i="4" s="1"/>
  <c r="DF963" i="4"/>
  <c r="DH963" i="4" s="1"/>
  <c r="DF977" i="4"/>
  <c r="DH977" i="4" s="1"/>
  <c r="DF373" i="4"/>
  <c r="DH373" i="4" s="1"/>
  <c r="DF1342" i="4"/>
  <c r="DH1342" i="4"/>
  <c r="DF1263" i="4"/>
  <c r="DH1263" i="4"/>
  <c r="DR94" i="4"/>
  <c r="DT94" i="4"/>
  <c r="DF744" i="4"/>
  <c r="DH744" i="4" s="1"/>
  <c r="DF1562" i="4"/>
  <c r="DH1562" i="4" s="1"/>
  <c r="DF1576" i="4"/>
  <c r="DH1576" i="4" s="1"/>
  <c r="DF1566" i="4"/>
  <c r="DH1566" i="4" s="1"/>
  <c r="DR402" i="4"/>
  <c r="DT402" i="4"/>
  <c r="DR637" i="4"/>
  <c r="DT637" i="4"/>
  <c r="DF1315" i="4"/>
  <c r="DH1315" i="4"/>
  <c r="DF619" i="4"/>
  <c r="DH619" i="4" s="1"/>
  <c r="DF862" i="4"/>
  <c r="DH862" i="4" s="1"/>
  <c r="DR120" i="4"/>
  <c r="DT120" i="4"/>
  <c r="DF1567" i="4"/>
  <c r="DH1567" i="4" s="1"/>
  <c r="DF838" i="4"/>
  <c r="DH838" i="4"/>
  <c r="EJ116" i="4"/>
  <c r="EL116" i="4" s="1"/>
  <c r="EJ13" i="4"/>
  <c r="EL13" i="4" s="1"/>
  <c r="DF1641" i="4"/>
  <c r="DH1641" i="4" s="1"/>
  <c r="DF330" i="4"/>
  <c r="DH330" i="4"/>
  <c r="DR575" i="4"/>
  <c r="DT575" i="4" s="1"/>
  <c r="EJ750" i="4"/>
  <c r="EL750" i="4" s="1"/>
  <c r="DF664" i="4"/>
  <c r="DH664" i="4"/>
  <c r="DF865" i="4"/>
  <c r="DH865" i="4" s="1"/>
  <c r="DF1079" i="4"/>
  <c r="DH1079" i="4" s="1"/>
  <c r="DF340" i="4"/>
  <c r="DH340" i="4"/>
  <c r="DF145" i="4"/>
  <c r="DH145" i="4" s="1"/>
  <c r="DR472" i="4"/>
  <c r="DT472" i="4" s="1"/>
  <c r="DR373" i="4"/>
  <c r="DT373" i="4" s="1"/>
  <c r="DF795" i="4"/>
  <c r="DH795" i="4" s="1"/>
  <c r="DF552" i="4"/>
  <c r="DH552" i="4" s="1"/>
  <c r="DF1201" i="4"/>
  <c r="DH1201" i="4" s="1"/>
  <c r="EJ46" i="4"/>
  <c r="EL46" i="4" s="1"/>
  <c r="EJ401" i="4"/>
  <c r="EL401" i="4" s="1"/>
  <c r="DF1824" i="4"/>
  <c r="DH1824" i="4"/>
  <c r="EJ56" i="4"/>
  <c r="EL56" i="4" s="1"/>
  <c r="DR496" i="4"/>
  <c r="DT496" i="4" s="1"/>
  <c r="EJ717" i="4"/>
  <c r="EL717" i="4"/>
  <c r="DR324" i="4"/>
  <c r="DT324" i="4" s="1"/>
  <c r="EJ618" i="4"/>
  <c r="EL618" i="4" s="1"/>
  <c r="DR927" i="4"/>
  <c r="DT927" i="4" s="1"/>
  <c r="DR183" i="4"/>
  <c r="DT183" i="4" s="1"/>
  <c r="DF1579" i="4"/>
  <c r="DH1579" i="4" s="1"/>
  <c r="DF481" i="4"/>
  <c r="DH481" i="4" s="1"/>
  <c r="EJ422" i="4"/>
  <c r="EL422" i="4"/>
  <c r="DX349" i="4"/>
  <c r="DZ349" i="4"/>
  <c r="EJ188" i="4"/>
  <c r="EL188" i="4"/>
  <c r="DF317" i="4"/>
  <c r="DH317" i="4" s="1"/>
  <c r="DR215" i="4"/>
  <c r="DT215" i="4" s="1"/>
  <c r="DF1321" i="4"/>
  <c r="DH1321" i="4"/>
  <c r="EJ433" i="4"/>
  <c r="EL433" i="4" s="1"/>
  <c r="DF1648" i="4"/>
  <c r="DH1648" i="4"/>
  <c r="AJ59" i="5"/>
  <c r="AS59" i="5" s="1"/>
  <c r="AJ97" i="5"/>
  <c r="AS97" i="5" s="1"/>
  <c r="DX697" i="4"/>
  <c r="DZ697" i="4" s="1"/>
  <c r="DX688" i="4"/>
  <c r="DZ688" i="4" s="1"/>
  <c r="DX783" i="4"/>
  <c r="DZ783" i="4"/>
  <c r="DX866" i="4"/>
  <c r="DZ866" i="4" s="1"/>
  <c r="DX563" i="4"/>
  <c r="DZ563" i="4"/>
  <c r="DX541" i="4"/>
  <c r="DZ541" i="4" s="1"/>
  <c r="DX190" i="4"/>
  <c r="DZ190" i="4" s="1"/>
  <c r="DR753" i="4"/>
  <c r="DT753" i="4"/>
  <c r="AJ51" i="5"/>
  <c r="AS51" i="5"/>
  <c r="EJ215" i="4"/>
  <c r="EL215" i="4"/>
  <c r="DF1254" i="4"/>
  <c r="DH1254" i="4" s="1"/>
  <c r="DF1189" i="4"/>
  <c r="DH1189" i="4" s="1"/>
  <c r="EJ231" i="4"/>
  <c r="EL231" i="4" s="1"/>
  <c r="EJ190" i="4"/>
  <c r="EL190" i="4" s="1"/>
  <c r="DF106" i="4"/>
  <c r="DH106" i="4" s="1"/>
  <c r="EJ360" i="4"/>
  <c r="EL360" i="4" s="1"/>
  <c r="DF21" i="4"/>
  <c r="DH21" i="4" s="1"/>
  <c r="DF922" i="4"/>
  <c r="DH922" i="4" s="1"/>
  <c r="DR408" i="4"/>
  <c r="DT408" i="4" s="1"/>
  <c r="EJ631" i="4"/>
  <c r="EL631" i="4"/>
  <c r="DF1899" i="4"/>
  <c r="DH1899" i="4" s="1"/>
  <c r="EJ666" i="4"/>
  <c r="EL666" i="4" s="1"/>
  <c r="EJ650" i="4"/>
  <c r="EL650" i="4" s="1"/>
  <c r="DR250" i="4"/>
  <c r="DT250" i="4" s="1"/>
  <c r="DF1091" i="4"/>
  <c r="DH1091" i="4" s="1"/>
  <c r="EJ178" i="4"/>
  <c r="EL178" i="4" s="1"/>
  <c r="EJ605" i="4"/>
  <c r="EL605" i="4"/>
  <c r="DR368" i="4"/>
  <c r="DT368" i="4" s="1"/>
  <c r="DF1108" i="4"/>
  <c r="DH1108" i="4"/>
  <c r="DL61" i="4"/>
  <c r="DN61" i="4" s="1"/>
  <c r="AK56" i="5"/>
  <c r="EJ277" i="4"/>
  <c r="EL277" i="4"/>
  <c r="EJ781" i="4"/>
  <c r="EL781" i="4" s="1"/>
  <c r="DF74" i="4"/>
  <c r="DH74" i="4"/>
  <c r="DF1080" i="4"/>
  <c r="DH1080" i="4" s="1"/>
  <c r="DF856" i="4"/>
  <c r="DH856" i="4" s="1"/>
  <c r="ED103" i="4"/>
  <c r="EF103" i="4"/>
  <c r="DF439" i="4"/>
  <c r="DH439" i="4" s="1"/>
  <c r="DF1117" i="4"/>
  <c r="DH1117" i="4" s="1"/>
  <c r="DF1663" i="4"/>
  <c r="DH1663" i="4"/>
  <c r="EJ621" i="4"/>
  <c r="EL621" i="4" s="1"/>
  <c r="DR286" i="4"/>
  <c r="DT286" i="4" s="1"/>
  <c r="DR889" i="4"/>
  <c r="DT889" i="4"/>
  <c r="DF650" i="4"/>
  <c r="DH650" i="4"/>
  <c r="DF1121" i="4"/>
  <c r="DH1121" i="4" s="1"/>
  <c r="DF140" i="4"/>
  <c r="DH140" i="4"/>
  <c r="DF1375" i="4"/>
  <c r="DH1375" i="4"/>
  <c r="EJ167" i="4"/>
  <c r="EL167" i="4" s="1"/>
  <c r="DF414" i="4"/>
  <c r="DH414" i="4"/>
  <c r="DF1359" i="4"/>
  <c r="DH1359" i="4" s="1"/>
  <c r="ED21" i="4"/>
  <c r="EF21" i="4" s="1"/>
  <c r="DF784" i="4"/>
  <c r="DH784" i="4"/>
  <c r="DF816" i="4"/>
  <c r="DH816" i="4"/>
  <c r="DF680" i="4"/>
  <c r="DH680" i="4"/>
  <c r="DR287" i="4"/>
  <c r="DT287" i="4"/>
  <c r="EJ762" i="4"/>
  <c r="EL762" i="4"/>
  <c r="DF1539" i="4"/>
  <c r="DH1539" i="4" s="1"/>
  <c r="DF417" i="4"/>
  <c r="DH417" i="4"/>
  <c r="DF449" i="4"/>
  <c r="DH449" i="4" s="1"/>
  <c r="DF359" i="4"/>
  <c r="DH359" i="4"/>
  <c r="EJ208" i="4"/>
  <c r="EL208" i="4"/>
  <c r="DR211" i="4"/>
  <c r="DT211" i="4" s="1"/>
  <c r="DF967" i="4"/>
  <c r="DH967" i="4" s="1"/>
  <c r="DF1422" i="4"/>
  <c r="DH1422" i="4"/>
  <c r="DF1614" i="4"/>
  <c r="DH1614" i="4"/>
  <c r="DF492" i="4"/>
  <c r="DH492" i="4"/>
  <c r="DF313" i="4"/>
  <c r="DH313" i="4"/>
  <c r="DR615" i="4"/>
  <c r="DT615" i="4" s="1"/>
  <c r="DF837" i="4"/>
  <c r="DH837" i="4" s="1"/>
  <c r="DF1747" i="4"/>
  <c r="DH1747" i="4"/>
  <c r="DF761" i="4"/>
  <c r="DH761" i="4" s="1"/>
  <c r="DR290" i="4"/>
  <c r="DT290" i="4" s="1"/>
  <c r="EJ32" i="4"/>
  <c r="EL32" i="4"/>
  <c r="EJ859" i="4"/>
  <c r="EL859" i="4"/>
  <c r="DR54" i="4"/>
  <c r="DT54" i="4" s="1"/>
  <c r="DF1536" i="4"/>
  <c r="DH1536" i="4"/>
  <c r="DF657" i="4"/>
  <c r="DH657" i="4"/>
  <c r="DF483" i="4"/>
  <c r="DH483" i="4"/>
  <c r="DR93" i="4"/>
  <c r="DT93" i="4"/>
  <c r="EJ254" i="4"/>
  <c r="EL254" i="4" s="1"/>
  <c r="DF1319" i="4"/>
  <c r="DH1319" i="4" s="1"/>
  <c r="DF409" i="4"/>
  <c r="DH409" i="4"/>
  <c r="DF107" i="4"/>
  <c r="DH107" i="4" s="1"/>
  <c r="DF1896" i="4"/>
  <c r="DH1896" i="4" s="1"/>
  <c r="DF183" i="4"/>
  <c r="DH183" i="4"/>
  <c r="DF766" i="4"/>
  <c r="DH766" i="4" s="1"/>
  <c r="DX737" i="4"/>
  <c r="DZ737" i="4" s="1"/>
  <c r="DX812" i="4"/>
  <c r="DZ812" i="4"/>
  <c r="DX799" i="4"/>
  <c r="DZ799" i="4"/>
  <c r="DX870" i="4"/>
  <c r="DZ870" i="4"/>
  <c r="DX559" i="4"/>
  <c r="DZ559" i="4"/>
  <c r="DX384" i="4"/>
  <c r="DZ384" i="4"/>
  <c r="DX182" i="4"/>
  <c r="DZ182" i="4" s="1"/>
  <c r="DR748" i="4"/>
  <c r="DT748" i="4"/>
  <c r="DF916" i="4"/>
  <c r="DH916" i="4" s="1"/>
  <c r="DF1083" i="4"/>
  <c r="DH1083" i="4" s="1"/>
  <c r="EJ102" i="4"/>
  <c r="EL102" i="4"/>
  <c r="DF828" i="4"/>
  <c r="DH828" i="4" s="1"/>
  <c r="DR657" i="4"/>
  <c r="DT657" i="4" s="1"/>
  <c r="DR182" i="4"/>
  <c r="DT182" i="4"/>
  <c r="DF291" i="4"/>
  <c r="DH291" i="4" s="1"/>
  <c r="DR661" i="4"/>
  <c r="DT661" i="4"/>
  <c r="EJ261" i="4"/>
  <c r="EL261" i="4"/>
  <c r="EJ238" i="4"/>
  <c r="EL238" i="4"/>
  <c r="DR312" i="4"/>
  <c r="DT312" i="4" s="1"/>
  <c r="DR417" i="4"/>
  <c r="DT417" i="4"/>
  <c r="AJ74" i="5"/>
  <c r="AS74" i="5" s="1"/>
  <c r="EJ214" i="4"/>
  <c r="EL214" i="4" s="1"/>
  <c r="DR846" i="4"/>
  <c r="DT846" i="4"/>
  <c r="DF1525" i="4"/>
  <c r="DH1525" i="4" s="1"/>
  <c r="EJ704" i="4"/>
  <c r="EL704" i="4" s="1"/>
  <c r="ED69" i="4"/>
  <c r="EF69" i="4"/>
  <c r="DR308" i="4"/>
  <c r="DT308" i="4"/>
  <c r="DF56" i="4"/>
  <c r="DH56" i="4" s="1"/>
  <c r="EJ402" i="4"/>
  <c r="EL402" i="4"/>
  <c r="EJ364" i="4"/>
  <c r="EL364" i="4"/>
  <c r="DR300" i="4"/>
  <c r="DT300" i="4" s="1"/>
  <c r="DR526" i="4"/>
  <c r="DT526" i="4"/>
  <c r="DF703" i="4"/>
  <c r="DH703" i="4"/>
  <c r="DF1361" i="4"/>
  <c r="DH1361" i="4"/>
  <c r="EJ101" i="4"/>
  <c r="EL101" i="4"/>
  <c r="DF27" i="4"/>
  <c r="DH27" i="4" s="1"/>
  <c r="DF507" i="4"/>
  <c r="DH507" i="4" s="1"/>
  <c r="DF1310" i="4"/>
  <c r="DH1310" i="4"/>
  <c r="EJ135" i="4"/>
  <c r="EL135" i="4"/>
  <c r="DR199" i="4"/>
  <c r="DT199" i="4"/>
  <c r="DR863" i="4"/>
  <c r="DT863" i="4"/>
  <c r="EJ230" i="4"/>
  <c r="EL230" i="4"/>
  <c r="DF517" i="4"/>
  <c r="DH517" i="4" s="1"/>
  <c r="DF1549" i="4"/>
  <c r="DH1549" i="4"/>
  <c r="DF237" i="4"/>
  <c r="DH237" i="4" s="1"/>
  <c r="DF1188" i="4"/>
  <c r="DH1188" i="4" s="1"/>
  <c r="DR64" i="4"/>
  <c r="DT64" i="4"/>
  <c r="DF54" i="4"/>
  <c r="DH54" i="4" s="1"/>
  <c r="DF875" i="4"/>
  <c r="DH875" i="4" s="1"/>
  <c r="EJ134" i="4"/>
  <c r="EL134" i="4"/>
  <c r="EJ270" i="4"/>
  <c r="EL270" i="4"/>
  <c r="DF1636" i="4"/>
  <c r="DH1636" i="4"/>
  <c r="DF810" i="4"/>
  <c r="DH810" i="4"/>
  <c r="EJ772" i="4"/>
  <c r="EJ664" i="4"/>
  <c r="EL664" i="4" s="1"/>
  <c r="DF564" i="4"/>
  <c r="DH564" i="4" s="1"/>
  <c r="DF405" i="4"/>
  <c r="DH405" i="4"/>
  <c r="EJ674" i="4"/>
  <c r="EL674" i="4"/>
  <c r="DF29" i="4"/>
  <c r="DH29" i="4" s="1"/>
  <c r="DF1630" i="4"/>
  <c r="DH1630" i="4"/>
  <c r="DR849" i="4"/>
  <c r="DT849" i="4" s="1"/>
  <c r="DR437" i="4"/>
  <c r="DT437" i="4" s="1"/>
  <c r="DF395" i="4"/>
  <c r="DH395" i="4"/>
  <c r="DF188" i="4"/>
  <c r="DH188" i="4"/>
  <c r="DF182" i="4"/>
  <c r="DH182" i="4" s="1"/>
  <c r="DR34" i="4"/>
  <c r="DT34" i="4" s="1"/>
  <c r="EJ641" i="4"/>
  <c r="EL641" i="4" s="1"/>
  <c r="DF1575" i="4"/>
  <c r="DH1575" i="4"/>
  <c r="DF1419" i="4"/>
  <c r="DH1419" i="4" s="1"/>
  <c r="DR674" i="4"/>
  <c r="DT674" i="4"/>
  <c r="EJ229" i="4"/>
  <c r="EL229" i="4" s="1"/>
  <c r="EJ278" i="4"/>
  <c r="EL278" i="4" s="1"/>
  <c r="EJ386" i="4"/>
  <c r="EL386" i="4" s="1"/>
  <c r="DF710" i="4"/>
  <c r="DH710" i="4"/>
  <c r="DF1328" i="4"/>
  <c r="DH1328" i="4" s="1"/>
  <c r="EJ346" i="4"/>
  <c r="EL346" i="4"/>
  <c r="DF1584" i="4"/>
  <c r="DH1584" i="4" s="1"/>
  <c r="ED77" i="4"/>
  <c r="EF77" i="4" s="1"/>
  <c r="DF910" i="4"/>
  <c r="DH910" i="4" s="1"/>
  <c r="DF1738" i="4"/>
  <c r="DH1738" i="4" s="1"/>
  <c r="DF1523" i="4"/>
  <c r="DH1523" i="4"/>
  <c r="DF821" i="4"/>
  <c r="DH821" i="4" s="1"/>
  <c r="DF1767" i="4"/>
  <c r="DH1767" i="4" s="1"/>
  <c r="DF489" i="4"/>
  <c r="DH489" i="4" s="1"/>
  <c r="EJ172" i="4"/>
  <c r="EL172" i="4" s="1"/>
  <c r="DX745" i="4"/>
  <c r="DZ745" i="4" s="1"/>
  <c r="DX892" i="4"/>
  <c r="DZ892" i="4" s="1"/>
  <c r="DX803" i="4"/>
  <c r="DZ803" i="4" s="1"/>
  <c r="DX886" i="4"/>
  <c r="DZ886" i="4" s="1"/>
  <c r="DX506" i="4"/>
  <c r="DZ506" i="4"/>
  <c r="DX307" i="4"/>
  <c r="DZ307" i="4" s="1"/>
  <c r="DX178" i="4"/>
  <c r="DZ178" i="4" s="1"/>
  <c r="DR744" i="4"/>
  <c r="DT744" i="4" s="1"/>
  <c r="DF90" i="4"/>
  <c r="DH90" i="4" s="1"/>
  <c r="DF357" i="4"/>
  <c r="DH357" i="4" s="1"/>
  <c r="DF1406" i="4"/>
  <c r="DH1406" i="4"/>
  <c r="DR387" i="4"/>
  <c r="DT387" i="4" s="1"/>
  <c r="DR50" i="4"/>
  <c r="DT50" i="4"/>
  <c r="DF403" i="4"/>
  <c r="DH403" i="4"/>
  <c r="DR186" i="4"/>
  <c r="DT186" i="4"/>
  <c r="DR127" i="4"/>
  <c r="DT127" i="4" s="1"/>
  <c r="EJ672" i="4"/>
  <c r="EL672" i="4" s="1"/>
  <c r="DF277" i="4"/>
  <c r="DH277" i="4" s="1"/>
  <c r="DF801" i="4"/>
  <c r="DH801" i="4" s="1"/>
  <c r="DX50" i="4"/>
  <c r="DZ50" i="4"/>
  <c r="DR606" i="4"/>
  <c r="DT606" i="4"/>
  <c r="DF1546" i="4"/>
  <c r="DH1546" i="4" s="1"/>
  <c r="DF972" i="4"/>
  <c r="DH972" i="4" s="1"/>
  <c r="DR901" i="4"/>
  <c r="DT901" i="4"/>
  <c r="EJ361" i="4"/>
  <c r="EL361" i="4"/>
  <c r="DF134" i="4"/>
  <c r="DH134" i="4" s="1"/>
  <c r="EJ356" i="4"/>
  <c r="EL356" i="4"/>
  <c r="DR212" i="4"/>
  <c r="DT212" i="4" s="1"/>
  <c r="EJ741" i="4"/>
  <c r="EL741" i="4" s="1"/>
  <c r="DR155" i="4"/>
  <c r="DT155" i="4" s="1"/>
  <c r="DF80" i="4"/>
  <c r="DH80" i="4"/>
  <c r="DF901" i="4"/>
  <c r="DH901" i="4"/>
  <c r="EJ353" i="4"/>
  <c r="EL353" i="4" s="1"/>
  <c r="EJ373" i="4"/>
  <c r="EL373" i="4" s="1"/>
  <c r="DF1210" i="4"/>
  <c r="DH1210" i="4" s="1"/>
  <c r="DF684" i="4"/>
  <c r="DH684" i="4" s="1"/>
  <c r="DR643" i="4"/>
  <c r="DT643" i="4"/>
  <c r="DL23" i="4"/>
  <c r="DN23" i="4"/>
  <c r="DR762" i="4"/>
  <c r="DT762" i="4"/>
  <c r="EJ87" i="4"/>
  <c r="EL87" i="4" s="1"/>
  <c r="DF1717" i="4"/>
  <c r="DH1717" i="4" s="1"/>
  <c r="DF640" i="4"/>
  <c r="DH640" i="4" s="1"/>
  <c r="EJ430" i="4"/>
  <c r="EL430" i="4" s="1"/>
  <c r="DF682" i="4"/>
  <c r="DH682" i="4"/>
  <c r="DF1834" i="4"/>
  <c r="DH1834" i="4"/>
  <c r="DF116" i="4"/>
  <c r="DH116" i="4" s="1"/>
  <c r="DF1172" i="4"/>
  <c r="DH1172" i="4"/>
  <c r="DF984" i="4"/>
  <c r="DH984" i="4" s="1"/>
  <c r="EJ630" i="4"/>
  <c r="EL630" i="4" s="1"/>
  <c r="DF306" i="4"/>
  <c r="DH306" i="4"/>
  <c r="DF1398" i="4"/>
  <c r="DH1398" i="4"/>
  <c r="EJ879" i="4"/>
  <c r="EL879" i="4" s="1"/>
  <c r="DR102" i="4"/>
  <c r="DT102" i="4"/>
  <c r="DF1569" i="4"/>
  <c r="DH1569" i="4"/>
  <c r="DF326" i="4"/>
  <c r="DH326" i="4" s="1"/>
  <c r="EJ377" i="4"/>
  <c r="EL377" i="4" s="1"/>
  <c r="DF209" i="4"/>
  <c r="DH209" i="4"/>
  <c r="DF670" i="4"/>
  <c r="DH670" i="4" s="1"/>
  <c r="DR583" i="4"/>
  <c r="DT583" i="4" s="1"/>
  <c r="DR333" i="4"/>
  <c r="DT333" i="4" s="1"/>
  <c r="DF1114" i="4"/>
  <c r="DH1114" i="4"/>
  <c r="EJ33" i="4"/>
  <c r="EL33" i="4" s="1"/>
  <c r="AP34" i="5"/>
  <c r="DF173" i="4"/>
  <c r="DH173" i="4" s="1"/>
  <c r="EJ185" i="4"/>
  <c r="EL185" i="4"/>
  <c r="DF264" i="4"/>
  <c r="DH264" i="4" s="1"/>
  <c r="DF1638" i="4"/>
  <c r="DH1638" i="4" s="1"/>
  <c r="DF1176" i="4"/>
  <c r="DH1176" i="4" s="1"/>
  <c r="DL53" i="4"/>
  <c r="DN53" i="4" s="1"/>
  <c r="AY14" i="1"/>
  <c r="AZ14" i="1"/>
  <c r="BA14" i="1" s="1"/>
  <c r="AY22" i="1"/>
  <c r="AZ22" i="1"/>
  <c r="BA22" i="1" s="1"/>
  <c r="AY43" i="1"/>
  <c r="AZ43" i="1" s="1"/>
  <c r="BA43" i="1"/>
  <c r="AY35" i="1"/>
  <c r="AZ35" i="1" s="1"/>
  <c r="BA35" i="1" s="1"/>
  <c r="AY55" i="1"/>
  <c r="AZ55" i="1"/>
  <c r="BA55" i="1" s="1"/>
  <c r="AY61" i="1"/>
  <c r="AZ61" i="1"/>
  <c r="BA61" i="1" s="1"/>
  <c r="AY79" i="1"/>
  <c r="AZ79" i="1" s="1"/>
  <c r="BA79" i="1" s="1"/>
  <c r="AY31" i="1"/>
  <c r="AZ31" i="1"/>
  <c r="BA31" i="1"/>
  <c r="AY59" i="1"/>
  <c r="AZ59" i="1" s="1"/>
  <c r="BA59" i="1" s="1"/>
  <c r="AY65" i="1"/>
  <c r="AZ65" i="1" s="1"/>
  <c r="BA65" i="1" s="1"/>
  <c r="AY16" i="1"/>
  <c r="AZ16" i="1" s="1"/>
  <c r="BA16" i="1" s="1"/>
  <c r="AY50" i="1"/>
  <c r="AZ50" i="1"/>
  <c r="BA50" i="1" s="1"/>
  <c r="AY77" i="1"/>
  <c r="AZ77" i="1" s="1"/>
  <c r="BA77" i="1" s="1"/>
  <c r="AY24" i="1"/>
  <c r="AZ24" i="1"/>
  <c r="BA24" i="1" s="1"/>
  <c r="AY75" i="1"/>
  <c r="AZ75" i="1"/>
  <c r="BA75" i="1" s="1"/>
  <c r="AY40" i="1"/>
  <c r="AZ40" i="1" s="1"/>
  <c r="BA40" i="1"/>
  <c r="AY17" i="1"/>
  <c r="AZ17" i="1"/>
  <c r="BA17" i="1" s="1"/>
  <c r="AY29" i="1"/>
  <c r="AZ29" i="1" s="1"/>
  <c r="BA29" i="1" s="1"/>
  <c r="AY58" i="1"/>
  <c r="AZ58" i="1" s="1"/>
  <c r="BA58" i="1" s="1"/>
  <c r="T16" i="5"/>
  <c r="AC16" i="5"/>
  <c r="DF1893" i="4"/>
  <c r="DH1893" i="4" s="1"/>
  <c r="DI19" i="1"/>
  <c r="T35" i="5" s="1"/>
  <c r="T34" i="5"/>
  <c r="T41" i="5"/>
  <c r="AC41" i="5"/>
  <c r="M26" i="5"/>
  <c r="D26" i="5" s="1"/>
  <c r="AV26" i="5"/>
  <c r="AU26" i="5"/>
  <c r="N26" i="5"/>
  <c r="F26" i="5" s="1"/>
  <c r="O26" i="5" s="1"/>
  <c r="H26" i="5" s="1"/>
  <c r="L26" i="5"/>
  <c r="C26" i="5"/>
  <c r="AO60" i="1"/>
  <c r="AP60" i="1" s="1"/>
  <c r="AQ60" i="1"/>
  <c r="AO49" i="1"/>
  <c r="AP49" i="1"/>
  <c r="AQ49" i="1" s="1"/>
  <c r="AO42" i="1"/>
  <c r="AP42" i="1"/>
  <c r="AQ42" i="1" s="1"/>
  <c r="AE41" i="1"/>
  <c r="AF41" i="1" s="1"/>
  <c r="AG41" i="1" s="1"/>
  <c r="AA23" i="5"/>
  <c r="R23" i="5"/>
  <c r="AP23" i="5"/>
  <c r="AJ23" i="5"/>
  <c r="AS23" i="5"/>
  <c r="R10" i="5"/>
  <c r="E10" i="5"/>
  <c r="S10" i="5"/>
  <c r="AB10" i="5"/>
  <c r="CH20" i="1"/>
  <c r="CI20" i="1" s="1"/>
  <c r="CJ20" i="1"/>
  <c r="CH21" i="1"/>
  <c r="CI21" i="1"/>
  <c r="CJ21" i="1" s="1"/>
  <c r="CH24" i="1"/>
  <c r="CI24" i="1"/>
  <c r="CJ24" i="1" s="1"/>
  <c r="CH15" i="1"/>
  <c r="CI15" i="1" s="1"/>
  <c r="CJ15" i="1" s="1"/>
  <c r="G25" i="5"/>
  <c r="EJ774" i="4"/>
  <c r="EL774" i="4"/>
  <c r="EJ195" i="4"/>
  <c r="EL195" i="4"/>
  <c r="DF1808" i="4"/>
  <c r="DH1808" i="4"/>
  <c r="DF342" i="4"/>
  <c r="DH342" i="4" s="1"/>
  <c r="DF1272" i="4"/>
  <c r="DH1272" i="4" s="1"/>
  <c r="DF432" i="4"/>
  <c r="DH432" i="4" s="1"/>
  <c r="DF223" i="4"/>
  <c r="DH223" i="4" s="1"/>
  <c r="DF607" i="4"/>
  <c r="DH607" i="4" s="1"/>
  <c r="DF1650" i="4"/>
  <c r="DH1650" i="4" s="1"/>
  <c r="EJ842" i="4"/>
  <c r="EL842" i="4"/>
  <c r="DF292" i="4"/>
  <c r="DH292" i="4"/>
  <c r="DF1238" i="4"/>
  <c r="DH1238" i="4" s="1"/>
  <c r="EJ749" i="4"/>
  <c r="EL749" i="4"/>
  <c r="DF72" i="4"/>
  <c r="DH72" i="4"/>
  <c r="DR174" i="4"/>
  <c r="DT174" i="4"/>
  <c r="DF1643" i="4"/>
  <c r="DH1643" i="4"/>
  <c r="DF61" i="4"/>
  <c r="DH61" i="4"/>
  <c r="ED14" i="4"/>
  <c r="EF14" i="4" s="1"/>
  <c r="EJ154" i="4"/>
  <c r="EL154" i="4"/>
  <c r="DF411" i="4"/>
  <c r="DH411" i="4" s="1"/>
  <c r="DF1707" i="4"/>
  <c r="DH1707" i="4" s="1"/>
  <c r="DF1215" i="4"/>
  <c r="DH1215" i="4" s="1"/>
  <c r="EJ561" i="4"/>
  <c r="EL561" i="4" s="1"/>
  <c r="EJ713" i="4"/>
  <c r="EL713" i="4" s="1"/>
  <c r="EJ777" i="4"/>
  <c r="EL777" i="4" s="1"/>
  <c r="EJ629" i="4"/>
  <c r="EL629" i="4"/>
  <c r="DF823" i="4"/>
  <c r="DH823" i="4"/>
  <c r="DL54" i="4"/>
  <c r="DN54" i="4"/>
  <c r="AJ76" i="5"/>
  <c r="AS76" i="5"/>
  <c r="DR165" i="4"/>
  <c r="DT165" i="4" s="1"/>
  <c r="DF975" i="4"/>
  <c r="DH975" i="4"/>
  <c r="EJ575" i="4"/>
  <c r="EL575" i="4"/>
  <c r="DR436" i="4"/>
  <c r="DT436" i="4" s="1"/>
  <c r="DF1612" i="4"/>
  <c r="DH1612" i="4" s="1"/>
  <c r="DR673" i="4"/>
  <c r="DT673" i="4" s="1"/>
  <c r="DL45" i="4"/>
  <c r="DN45" i="4" s="1"/>
  <c r="EJ552" i="4"/>
  <c r="EL552" i="4"/>
  <c r="EJ847" i="4"/>
  <c r="EL847" i="4" s="1"/>
  <c r="DR639" i="4"/>
  <c r="DT639" i="4"/>
  <c r="DR394" i="4"/>
  <c r="DT394" i="4"/>
  <c r="BS48" i="1"/>
  <c r="BT48" i="1"/>
  <c r="BU48" i="1" s="1"/>
  <c r="DX79" i="4"/>
  <c r="DZ79" i="4"/>
  <c r="DX484" i="4"/>
  <c r="DZ484" i="4" s="1"/>
  <c r="DX1162" i="4"/>
  <c r="DZ1162" i="4"/>
  <c r="DX1176" i="4"/>
  <c r="DZ1176" i="4" s="1"/>
  <c r="AD34" i="5"/>
  <c r="U34" i="5"/>
  <c r="R38" i="5"/>
  <c r="AC38" i="5"/>
  <c r="S38" i="5"/>
  <c r="U40" i="5"/>
  <c r="AD40" i="5"/>
  <c r="AA44" i="5"/>
  <c r="S44" i="5"/>
  <c r="AJ44" i="5"/>
  <c r="AS44" i="5"/>
  <c r="AD46" i="5"/>
  <c r="U46" i="5"/>
  <c r="AJ56" i="1"/>
  <c r="AK56" i="1"/>
  <c r="AL56" i="1" s="1"/>
  <c r="AB13" i="5"/>
  <c r="AA13" i="5"/>
  <c r="S13" i="5"/>
  <c r="R13" i="5"/>
  <c r="E13" i="5"/>
  <c r="BS11" i="1"/>
  <c r="BT11" i="1"/>
  <c r="BU11" i="1" s="1"/>
  <c r="AD35" i="5"/>
  <c r="U35" i="5"/>
  <c r="CM17" i="1"/>
  <c r="CN17" i="1"/>
  <c r="CO17" i="1" s="1"/>
  <c r="CM25" i="1"/>
  <c r="CN25" i="1"/>
  <c r="CO25" i="1"/>
  <c r="BN18" i="1"/>
  <c r="BO18" i="1" s="1"/>
  <c r="BP18" i="1" s="1"/>
  <c r="BN16" i="1"/>
  <c r="BO16" i="1" s="1"/>
  <c r="BP16" i="1" s="1"/>
  <c r="BN23" i="1"/>
  <c r="BO23" i="1"/>
  <c r="BP23" i="1" s="1"/>
  <c r="BN68" i="1"/>
  <c r="BO68" i="1" s="1"/>
  <c r="BP68" i="1" s="1"/>
  <c r="BN30" i="1"/>
  <c r="BO30" i="1"/>
  <c r="BP30" i="1" s="1"/>
  <c r="BN66" i="1"/>
  <c r="BO66" i="1"/>
  <c r="BP66" i="1" s="1"/>
  <c r="BN36" i="1"/>
  <c r="BO36" i="1"/>
  <c r="BP36" i="1" s="1"/>
  <c r="BN19" i="1"/>
  <c r="BO19" i="1"/>
  <c r="BP19" i="1" s="1"/>
  <c r="BN41" i="1"/>
  <c r="BO41" i="1" s="1"/>
  <c r="BP41" i="1" s="1"/>
  <c r="BN35" i="1"/>
  <c r="BO35" i="1"/>
  <c r="BP35" i="1"/>
  <c r="R29" i="5"/>
  <c r="DR844" i="4"/>
  <c r="DT844" i="4" s="1"/>
  <c r="EJ877" i="4"/>
  <c r="EL877" i="4" s="1"/>
  <c r="DF559" i="4"/>
  <c r="DH559" i="4" s="1"/>
  <c r="DF1153" i="4"/>
  <c r="DH1153" i="4" s="1"/>
  <c r="DF899" i="4"/>
  <c r="DH899" i="4" s="1"/>
  <c r="DF195" i="4"/>
  <c r="DH195" i="4"/>
  <c r="DF328" i="4"/>
  <c r="DH328" i="4" s="1"/>
  <c r="DF742" i="4"/>
  <c r="DH742" i="4"/>
  <c r="DR850" i="4"/>
  <c r="DT850" i="4"/>
  <c r="DF844" i="4"/>
  <c r="DH844" i="4" s="1"/>
  <c r="DF1180" i="4"/>
  <c r="DH1180" i="4" s="1"/>
  <c r="DF930" i="4"/>
  <c r="DH930" i="4"/>
  <c r="EJ82" i="4"/>
  <c r="EL82" i="4" s="1"/>
  <c r="EJ653" i="4"/>
  <c r="EL653" i="4"/>
  <c r="DR537" i="4"/>
  <c r="DT537" i="4"/>
  <c r="DF477" i="4"/>
  <c r="DH477" i="4" s="1"/>
  <c r="DR117" i="4"/>
  <c r="DT117" i="4"/>
  <c r="EJ543" i="4"/>
  <c r="EL543" i="4" s="1"/>
  <c r="DF896" i="4"/>
  <c r="DH896" i="4" s="1"/>
  <c r="DF460" i="4"/>
  <c r="DH460" i="4" s="1"/>
  <c r="DX460" i="4"/>
  <c r="DZ460" i="4"/>
  <c r="DX606" i="4"/>
  <c r="DZ606" i="4"/>
  <c r="T22" i="5"/>
  <c r="AO57" i="1"/>
  <c r="AP57" i="1" s="1"/>
  <c r="AQ57" i="1" s="1"/>
  <c r="DF335" i="4"/>
  <c r="DH335" i="4" s="1"/>
  <c r="DF712" i="4"/>
  <c r="DH712" i="4"/>
  <c r="DF436" i="4"/>
  <c r="DH436" i="4"/>
  <c r="EJ258" i="4"/>
  <c r="EL258" i="4"/>
  <c r="DF96" i="4"/>
  <c r="DH96" i="4"/>
  <c r="DF1116" i="4"/>
  <c r="DH1116" i="4"/>
  <c r="DF225" i="4"/>
  <c r="DH225" i="4" s="1"/>
  <c r="DF1360" i="4"/>
  <c r="DH1360" i="4"/>
  <c r="DF1112" i="4"/>
  <c r="DH1112" i="4" s="1"/>
  <c r="DR384" i="4"/>
  <c r="DT384" i="4"/>
  <c r="EJ406" i="4"/>
  <c r="EL406" i="4"/>
  <c r="DF1687" i="4"/>
  <c r="DH1687" i="4"/>
  <c r="DF1668" i="4"/>
  <c r="DH1668" i="4" s="1"/>
  <c r="EJ219" i="4"/>
  <c r="EL219" i="4" s="1"/>
  <c r="DF138" i="4"/>
  <c r="DH138" i="4"/>
  <c r="DF599" i="4"/>
  <c r="DH599" i="4"/>
  <c r="EJ281" i="4"/>
  <c r="EL281" i="4"/>
  <c r="DF108" i="4"/>
  <c r="DH108" i="4"/>
  <c r="DF400" i="4"/>
  <c r="DH400" i="4" s="1"/>
  <c r="DF878" i="4"/>
  <c r="DH878" i="4" s="1"/>
  <c r="EJ760" i="4"/>
  <c r="EL760" i="4"/>
  <c r="DF780" i="4"/>
  <c r="DH780" i="4" s="1"/>
  <c r="EJ133" i="4"/>
  <c r="EL133" i="4"/>
  <c r="DX63" i="4"/>
  <c r="DZ63" i="4"/>
  <c r="EJ303" i="4"/>
  <c r="EL303" i="4" s="1"/>
  <c r="DF515" i="4"/>
  <c r="DH515" i="4"/>
  <c r="DF1673" i="4"/>
  <c r="DH1673" i="4" s="1"/>
  <c r="DR603" i="4"/>
  <c r="DT603" i="4"/>
  <c r="DF43" i="4"/>
  <c r="DH43" i="4"/>
  <c r="DR807" i="4"/>
  <c r="DT807" i="4"/>
  <c r="DF1759" i="4"/>
  <c r="DH1759" i="4" s="1"/>
  <c r="DR866" i="4"/>
  <c r="DT866" i="4"/>
  <c r="EJ661" i="4"/>
  <c r="EL661" i="4"/>
  <c r="EJ581" i="4"/>
  <c r="EL581" i="4"/>
  <c r="EJ158" i="4"/>
  <c r="EL158" i="4" s="1"/>
  <c r="DR830" i="4"/>
  <c r="DT830" i="4"/>
  <c r="EJ31" i="4"/>
  <c r="EL31" i="4" s="1"/>
  <c r="DX16" i="4"/>
  <c r="DZ16" i="4" s="1"/>
  <c r="DX87" i="4"/>
  <c r="DZ87" i="4"/>
  <c r="DX491" i="4"/>
  <c r="DZ491" i="4" s="1"/>
  <c r="DX1146" i="4"/>
  <c r="DZ1146" i="4"/>
  <c r="DX1168" i="4"/>
  <c r="DZ1168" i="4"/>
  <c r="AC40" i="5"/>
  <c r="AA40" i="5"/>
  <c r="AB40" i="5"/>
  <c r="AP40" i="5"/>
  <c r="R40" i="5"/>
  <c r="T40" i="5"/>
  <c r="R26" i="5"/>
  <c r="AA26" i="5"/>
  <c r="DF1748" i="4"/>
  <c r="DH1748" i="4"/>
  <c r="DF745" i="4"/>
  <c r="DH745" i="4"/>
  <c r="DF290" i="4"/>
  <c r="DH290" i="4" s="1"/>
  <c r="DF542" i="4"/>
  <c r="DH542" i="4" s="1"/>
  <c r="AJ80" i="5"/>
  <c r="AS80" i="5" s="1"/>
  <c r="DR895" i="4"/>
  <c r="DT895" i="4"/>
  <c r="DX303" i="4"/>
  <c r="DZ303" i="4"/>
  <c r="DX898" i="4"/>
  <c r="DZ898" i="4" s="1"/>
  <c r="DX900" i="4"/>
  <c r="DZ900" i="4" s="1"/>
  <c r="U47" i="5"/>
  <c r="AD47" i="5"/>
  <c r="EJ791" i="4"/>
  <c r="EL791" i="4" s="1"/>
  <c r="BS58" i="1"/>
  <c r="BT58" i="1" s="1"/>
  <c r="BU58" i="1" s="1"/>
  <c r="BI11" i="1"/>
  <c r="BJ11" i="1"/>
  <c r="BK11" i="1"/>
  <c r="AB31" i="5"/>
  <c r="S31" i="5"/>
  <c r="T31" i="5"/>
  <c r="R31" i="5"/>
  <c r="AC31" i="5"/>
  <c r="AJ31" i="5"/>
  <c r="AJ73" i="5"/>
  <c r="DR926" i="4"/>
  <c r="DT926" i="4"/>
  <c r="DF1337" i="4"/>
  <c r="DH1337" i="4"/>
  <c r="EJ176" i="4"/>
  <c r="EL176" i="4" s="1"/>
  <c r="EJ201" i="4"/>
  <c r="EL201" i="4"/>
  <c r="EJ837" i="4"/>
  <c r="EL837" i="4" s="1"/>
  <c r="DF437" i="4"/>
  <c r="DH437" i="4" s="1"/>
  <c r="DF230" i="4"/>
  <c r="DH230" i="4" s="1"/>
  <c r="DF502" i="4"/>
  <c r="DH502" i="4"/>
  <c r="DF678" i="4"/>
  <c r="DH678" i="4" s="1"/>
  <c r="DR648" i="4"/>
  <c r="DT648" i="4"/>
  <c r="EJ882" i="4"/>
  <c r="EL882" i="4" s="1"/>
  <c r="DF1885" i="4"/>
  <c r="DH1885" i="4"/>
  <c r="DR920" i="4"/>
  <c r="DT920" i="4"/>
  <c r="EJ691" i="4"/>
  <c r="EL691" i="4"/>
  <c r="DF1379" i="4"/>
  <c r="DH1379" i="4" s="1"/>
  <c r="DF1352" i="4"/>
  <c r="DH1352" i="4"/>
  <c r="ED50" i="4"/>
  <c r="EF50" i="4"/>
  <c r="DR600" i="4"/>
  <c r="DT600" i="4" s="1"/>
  <c r="DF1589" i="4"/>
  <c r="DH1589" i="4" s="1"/>
  <c r="DF1602" i="4"/>
  <c r="DH1602" i="4"/>
  <c r="DF720" i="4"/>
  <c r="DH720" i="4" s="1"/>
  <c r="DF1354" i="4"/>
  <c r="DH1354" i="4"/>
  <c r="EJ338" i="4"/>
  <c r="EL338" i="4"/>
  <c r="DX21" i="4"/>
  <c r="DZ21" i="4" s="1"/>
  <c r="EJ559" i="4"/>
  <c r="EL559" i="4"/>
  <c r="EJ329" i="4"/>
  <c r="EL329" i="4"/>
  <c r="DR28" i="4"/>
  <c r="DT28" i="4" s="1"/>
  <c r="DF645" i="4"/>
  <c r="DH645" i="4"/>
  <c r="EJ77" i="4"/>
  <c r="EL77" i="4"/>
  <c r="DF700" i="4"/>
  <c r="DH700" i="4"/>
  <c r="DR856" i="4"/>
  <c r="DT856" i="4" s="1"/>
  <c r="DR879" i="4"/>
  <c r="DT879" i="4"/>
  <c r="DR828" i="4"/>
  <c r="DT828" i="4" s="1"/>
  <c r="DR660" i="4"/>
  <c r="DT660" i="4"/>
  <c r="DR448" i="4"/>
  <c r="DT448" i="4"/>
  <c r="EJ131" i="4"/>
  <c r="EL131" i="4"/>
  <c r="DR871" i="4"/>
  <c r="DT871" i="4"/>
  <c r="DR870" i="4"/>
  <c r="DT870" i="4"/>
  <c r="BS24" i="1"/>
  <c r="BT24" i="1" s="1"/>
  <c r="BU24" i="1" s="1"/>
  <c r="DX103" i="4"/>
  <c r="DZ103" i="4"/>
  <c r="DX475" i="4"/>
  <c r="DZ475" i="4"/>
  <c r="DX1142" i="4"/>
  <c r="DZ1142" i="4"/>
  <c r="DX893" i="4"/>
  <c r="DZ893" i="4" s="1"/>
  <c r="X31" i="5"/>
  <c r="EJ624" i="4"/>
  <c r="EL624" i="4"/>
  <c r="EJ124" i="4"/>
  <c r="EL124" i="4"/>
  <c r="DF1554" i="4"/>
  <c r="DH1554" i="4"/>
  <c r="DF1110" i="4"/>
  <c r="DH1110" i="4"/>
  <c r="DR783" i="4"/>
  <c r="DT783" i="4"/>
  <c r="DF1358" i="4"/>
  <c r="DH1358" i="4" s="1"/>
  <c r="ED44" i="4"/>
  <c r="EF44" i="4" s="1"/>
  <c r="EJ709" i="4"/>
  <c r="EL709" i="4"/>
  <c r="DR58" i="4"/>
  <c r="DT58" i="4" s="1"/>
  <c r="DF379" i="4"/>
  <c r="DH379" i="4"/>
  <c r="ED107" i="4"/>
  <c r="EF107" i="4"/>
  <c r="AO56" i="5"/>
  <c r="DF1897" i="4"/>
  <c r="DH1897" i="4"/>
  <c r="DF523" i="4"/>
  <c r="DH523" i="4" s="1"/>
  <c r="EJ251" i="4"/>
  <c r="EL251" i="4"/>
  <c r="DR435" i="4"/>
  <c r="DT435" i="4" s="1"/>
  <c r="DR667" i="4"/>
  <c r="DT667" i="4"/>
  <c r="EJ367" i="4"/>
  <c r="EL367" i="4"/>
  <c r="DR419" i="4"/>
  <c r="DT419" i="4" s="1"/>
  <c r="DR477" i="4"/>
  <c r="DT477" i="4" s="1"/>
  <c r="DX116" i="4"/>
  <c r="DZ116" i="4" s="1"/>
  <c r="DX1180" i="4"/>
  <c r="DZ1180" i="4"/>
  <c r="G47" i="5"/>
  <c r="E47" i="5"/>
  <c r="AH34" i="5"/>
  <c r="EJ121" i="4"/>
  <c r="EL121" i="4"/>
  <c r="EJ420" i="4"/>
  <c r="EL420" i="4" s="1"/>
  <c r="DF368" i="4"/>
  <c r="DH368" i="4"/>
  <c r="DF298" i="4"/>
  <c r="DH298" i="4"/>
  <c r="EJ196" i="4"/>
  <c r="EL196" i="4"/>
  <c r="DF1132" i="4"/>
  <c r="DH1132" i="4"/>
  <c r="DF568" i="4"/>
  <c r="DH568" i="4"/>
  <c r="DF1726" i="4"/>
  <c r="DH1726" i="4" s="1"/>
  <c r="DR278" i="4"/>
  <c r="DT278" i="4"/>
  <c r="EJ384" i="4"/>
  <c r="EL384" i="4"/>
  <c r="DF1240" i="4"/>
  <c r="DH1240" i="4" s="1"/>
  <c r="DR70" i="4"/>
  <c r="DT70" i="4" s="1"/>
  <c r="DR39" i="4"/>
  <c r="DT39" i="4" s="1"/>
  <c r="DF904" i="4"/>
  <c r="DH904" i="4" s="1"/>
  <c r="DF750" i="4"/>
  <c r="DH750" i="4"/>
  <c r="EJ147" i="4"/>
  <c r="EL147" i="4"/>
  <c r="DR835" i="4"/>
  <c r="DT835" i="4"/>
  <c r="DF1870" i="4"/>
  <c r="DH1870" i="4"/>
  <c r="DF685" i="4"/>
  <c r="DH685" i="4"/>
  <c r="DF673" i="4"/>
  <c r="DH673" i="4" s="1"/>
  <c r="DF242" i="4"/>
  <c r="DH242" i="4"/>
  <c r="DF543" i="4"/>
  <c r="DH543" i="4"/>
  <c r="DR233" i="4"/>
  <c r="DT233" i="4"/>
  <c r="DL16" i="4"/>
  <c r="DN16" i="4" s="1"/>
  <c r="ED53" i="4"/>
  <c r="EF53" i="4" s="1"/>
  <c r="EJ106" i="4"/>
  <c r="EL106" i="4" s="1"/>
  <c r="DF853" i="4"/>
  <c r="DH853" i="4"/>
  <c r="EJ434" i="4"/>
  <c r="EL434" i="4"/>
  <c r="AJ40" i="5"/>
  <c r="AS40" i="5"/>
  <c r="DX62" i="4"/>
  <c r="DZ62" i="4" s="1"/>
  <c r="DR881" i="4"/>
  <c r="DT881" i="4"/>
  <c r="EJ603" i="4"/>
  <c r="EL603" i="4" s="1"/>
  <c r="DR504" i="4"/>
  <c r="DT504" i="4"/>
  <c r="DF723" i="4"/>
  <c r="DH723" i="4"/>
  <c r="EJ600" i="4"/>
  <c r="EL600" i="4"/>
  <c r="EJ14" i="4"/>
  <c r="EL14" i="4" s="1"/>
  <c r="EJ775" i="4"/>
  <c r="EL775" i="4" s="1"/>
  <c r="DF53" i="4"/>
  <c r="DH53" i="4" s="1"/>
  <c r="DR433" i="4"/>
  <c r="DT433" i="4"/>
  <c r="DX107" i="4"/>
  <c r="DZ107" i="4"/>
  <c r="DX483" i="4"/>
  <c r="DZ483" i="4"/>
  <c r="DX1114" i="4"/>
  <c r="DX829" i="4"/>
  <c r="DZ829" i="4"/>
  <c r="R17" i="5"/>
  <c r="E17" i="5"/>
  <c r="EJ878" i="4"/>
  <c r="EL878" i="4" s="1"/>
  <c r="DF1385" i="4"/>
  <c r="DH1385" i="4"/>
  <c r="DF1184" i="4"/>
  <c r="DH1184" i="4"/>
  <c r="DF579" i="4"/>
  <c r="DH579" i="4"/>
  <c r="DF648" i="4"/>
  <c r="DH648" i="4"/>
  <c r="DF726" i="4"/>
  <c r="DH726" i="4" s="1"/>
  <c r="DF433" i="4"/>
  <c r="DH433" i="4" s="1"/>
  <c r="DF1585" i="4"/>
  <c r="DH1585" i="4"/>
  <c r="DF1570" i="4"/>
  <c r="DH1570" i="4" s="1"/>
  <c r="DR551" i="4"/>
  <c r="DT551" i="4"/>
  <c r="DF1401" i="4"/>
  <c r="DH1401" i="4"/>
  <c r="DF77" i="4"/>
  <c r="DH77" i="4"/>
  <c r="EJ617" i="4"/>
  <c r="EL617" i="4" s="1"/>
  <c r="DR906" i="4"/>
  <c r="DT906" i="4" s="1"/>
  <c r="DF644" i="4"/>
  <c r="DH644" i="4"/>
  <c r="DF1542" i="4"/>
  <c r="DH1542" i="4"/>
  <c r="DR651" i="4"/>
  <c r="DT651" i="4"/>
  <c r="DF1878" i="4"/>
  <c r="DH1878" i="4"/>
  <c r="DF1090" i="4"/>
  <c r="DH1090" i="4" s="1"/>
  <c r="DF404" i="4"/>
  <c r="DH404" i="4"/>
  <c r="DF763" i="4"/>
  <c r="DH763" i="4"/>
  <c r="EJ182" i="4"/>
  <c r="EL182" i="4" s="1"/>
  <c r="DR921" i="4"/>
  <c r="DT921" i="4"/>
  <c r="EJ253" i="4"/>
  <c r="EL253" i="4"/>
  <c r="DF259" i="4"/>
  <c r="DH259" i="4" s="1"/>
  <c r="EJ284" i="4"/>
  <c r="EL284" i="4"/>
  <c r="DF1552" i="4"/>
  <c r="DH1552" i="4" s="1"/>
  <c r="EJ834" i="4"/>
  <c r="EL834" i="4" s="1"/>
  <c r="EJ252" i="4"/>
  <c r="EL252" i="4"/>
  <c r="DR471" i="4"/>
  <c r="DT471" i="4"/>
  <c r="DR307" i="4"/>
  <c r="DT307" i="4" s="1"/>
  <c r="DF456" i="4"/>
  <c r="DH456" i="4"/>
  <c r="EJ279" i="4"/>
  <c r="EL279" i="4"/>
  <c r="ED39" i="4"/>
  <c r="EF39" i="4"/>
  <c r="AO33" i="5"/>
  <c r="DF974" i="4"/>
  <c r="DH974" i="4"/>
  <c r="BN24" i="1"/>
  <c r="BO24" i="1"/>
  <c r="BP24" i="1" s="1"/>
  <c r="AD41" i="5"/>
  <c r="U41" i="5"/>
  <c r="AJ46" i="5"/>
  <c r="AS46" i="5"/>
  <c r="AB46" i="5"/>
  <c r="S46" i="5"/>
  <c r="AP46" i="5"/>
  <c r="AA46" i="5"/>
  <c r="AN46" i="5"/>
  <c r="R46" i="5"/>
  <c r="AG37" i="5"/>
  <c r="AN37" i="5"/>
  <c r="X37" i="5"/>
  <c r="U10" i="5"/>
  <c r="AD10" i="5"/>
  <c r="DF874" i="4"/>
  <c r="DH874" i="4"/>
  <c r="DF1089" i="4"/>
  <c r="DH1089" i="4"/>
  <c r="DR126" i="4"/>
  <c r="DT126" i="4" s="1"/>
  <c r="DF132" i="4"/>
  <c r="DH132" i="4"/>
  <c r="DF1314" i="4"/>
  <c r="DH1314" i="4"/>
  <c r="EJ145" i="4"/>
  <c r="EL145" i="4"/>
  <c r="EJ391" i="4"/>
  <c r="EL391" i="4"/>
  <c r="DF208" i="4"/>
  <c r="DH208" i="4"/>
  <c r="DF1833" i="4"/>
  <c r="DH1833" i="4" s="1"/>
  <c r="DF125" i="4"/>
  <c r="DH125" i="4"/>
  <c r="DF1295" i="4"/>
  <c r="DH1295" i="4"/>
  <c r="DR483" i="4"/>
  <c r="DT483" i="4" s="1"/>
  <c r="ED27" i="4"/>
  <c r="EF27" i="4" s="1"/>
  <c r="EJ587" i="4"/>
  <c r="EL587" i="4"/>
  <c r="DF218" i="4"/>
  <c r="DH218" i="4" s="1"/>
  <c r="DR542" i="4"/>
  <c r="DT542" i="4"/>
  <c r="DF1351" i="4"/>
  <c r="DH1351" i="4"/>
  <c r="DX22" i="4"/>
  <c r="DZ22" i="4"/>
  <c r="DF958" i="4"/>
  <c r="DH958" i="4"/>
  <c r="DF1166" i="4"/>
  <c r="DH1166" i="4"/>
  <c r="DF946" i="4"/>
  <c r="DH946" i="4" s="1"/>
  <c r="EJ769" i="4"/>
  <c r="EL769" i="4"/>
  <c r="DF389" i="4"/>
  <c r="DH389" i="4"/>
  <c r="BX36" i="1"/>
  <c r="BY36" i="1" s="1"/>
  <c r="BZ36" i="1" s="1"/>
  <c r="DX127" i="4"/>
  <c r="DZ127" i="4" s="1"/>
  <c r="DX494" i="4"/>
  <c r="DZ494" i="4" s="1"/>
  <c r="DX1110" i="4"/>
  <c r="DZ1110" i="4"/>
  <c r="DX821" i="4"/>
  <c r="DZ821" i="4" s="1"/>
  <c r="EJ628" i="4"/>
  <c r="EL628" i="4"/>
  <c r="DF805" i="4"/>
  <c r="DH805" i="4"/>
  <c r="DF1763" i="4"/>
  <c r="DH1763" i="4"/>
  <c r="EJ736" i="4"/>
  <c r="EL736" i="4"/>
  <c r="DF1611" i="4"/>
  <c r="DH1611" i="4" s="1"/>
  <c r="DF1629" i="4"/>
  <c r="DH1629" i="4" s="1"/>
  <c r="DF1273" i="4"/>
  <c r="DH1273" i="4"/>
  <c r="DF819" i="4"/>
  <c r="DH819" i="4"/>
  <c r="DX12" i="4"/>
  <c r="DZ12" i="4"/>
  <c r="DF1119" i="4"/>
  <c r="DH1119" i="4" s="1"/>
  <c r="DF1891" i="4"/>
  <c r="DH1891" i="4" s="1"/>
  <c r="DF724" i="4"/>
  <c r="DH724" i="4" s="1"/>
  <c r="EJ128" i="4"/>
  <c r="EL128" i="4"/>
  <c r="DR640" i="4"/>
  <c r="DT640" i="4"/>
  <c r="DF1257" i="4"/>
  <c r="DH1257" i="4" s="1"/>
  <c r="DF1223" i="4"/>
  <c r="DH1223" i="4"/>
  <c r="DR316" i="4"/>
  <c r="DT316" i="4"/>
  <c r="DR19" i="4"/>
  <c r="DT19" i="4" s="1"/>
  <c r="DF1078" i="4"/>
  <c r="DH1078" i="4"/>
  <c r="DF239" i="4"/>
  <c r="DH239" i="4"/>
  <c r="AP44" i="5"/>
  <c r="EJ74" i="4"/>
  <c r="EL74" i="4" s="1"/>
  <c r="EJ69" i="4"/>
  <c r="EL69" i="4"/>
  <c r="DF320" i="4"/>
  <c r="DH320" i="4"/>
  <c r="EJ381" i="4"/>
  <c r="EL381" i="4"/>
  <c r="DF1727" i="4"/>
  <c r="DH1727" i="4"/>
  <c r="DF592" i="4"/>
  <c r="DH592" i="4"/>
  <c r="EJ107" i="4"/>
  <c r="EL107" i="4" s="1"/>
  <c r="DR207" i="4"/>
  <c r="DT207" i="4"/>
  <c r="EJ336" i="4"/>
  <c r="EL336" i="4"/>
  <c r="DF1828" i="4"/>
  <c r="DH1828" i="4"/>
  <c r="DX48" i="4"/>
  <c r="DZ48" i="4"/>
  <c r="DR418" i="4"/>
  <c r="DT418" i="4"/>
  <c r="EJ70" i="4"/>
  <c r="EL70" i="4" s="1"/>
  <c r="ED86" i="4"/>
  <c r="EF86" i="4"/>
  <c r="DF990" i="4"/>
  <c r="DH990" i="4"/>
  <c r="DF1200" i="4"/>
  <c r="DH1200" i="4"/>
  <c r="DF516" i="4"/>
  <c r="DH516" i="4"/>
  <c r="EJ16" i="4"/>
  <c r="EL16" i="4"/>
  <c r="AJ108" i="5"/>
  <c r="AS108" i="5" s="1"/>
  <c r="DF255" i="4"/>
  <c r="DH255" i="4"/>
  <c r="DR592" i="4"/>
  <c r="DT592" i="4"/>
  <c r="DX328" i="4"/>
  <c r="DZ328" i="4"/>
  <c r="DX910" i="4"/>
  <c r="DZ910" i="4"/>
  <c r="DX916" i="4"/>
  <c r="DZ916" i="4"/>
  <c r="AB52" i="5"/>
  <c r="AA52" i="5"/>
  <c r="S52" i="5"/>
  <c r="AN52" i="5"/>
  <c r="AA25" i="5"/>
  <c r="S25" i="5"/>
  <c r="AB25" i="5"/>
  <c r="AJ25" i="5"/>
  <c r="R25" i="5"/>
  <c r="E25" i="5"/>
  <c r="G14" i="5"/>
  <c r="AT51" i="1"/>
  <c r="AU51" i="1"/>
  <c r="AV51" i="1" s="1"/>
  <c r="AT58" i="1"/>
  <c r="AU58" i="1"/>
  <c r="AV58" i="1" s="1"/>
  <c r="AT60" i="1"/>
  <c r="AU60" i="1" s="1"/>
  <c r="AV60" i="1"/>
  <c r="AT59" i="1"/>
  <c r="AU59" i="1"/>
  <c r="AV59" i="1"/>
  <c r="AT39" i="1"/>
  <c r="AU39" i="1"/>
  <c r="AV39" i="1"/>
  <c r="AT30" i="1"/>
  <c r="AU30" i="1" s="1"/>
  <c r="AV30" i="1" s="1"/>
  <c r="AT11" i="1"/>
  <c r="AU11" i="1" s="1"/>
  <c r="AV11" i="1"/>
  <c r="AT23" i="1"/>
  <c r="AT19" i="1"/>
  <c r="AU19" i="1"/>
  <c r="AV19" i="1" s="1"/>
  <c r="AT56" i="1"/>
  <c r="AU56" i="1"/>
  <c r="AV56" i="1"/>
  <c r="AT17" i="1"/>
  <c r="AU17" i="1" s="1"/>
  <c r="AV17" i="1" s="1"/>
  <c r="AT37" i="1"/>
  <c r="AU37" i="1" s="1"/>
  <c r="AV37" i="1" s="1"/>
  <c r="AT80" i="1"/>
  <c r="AU80" i="1"/>
  <c r="AV80" i="1"/>
  <c r="AT42" i="1"/>
  <c r="AU42" i="1"/>
  <c r="AV42" i="1" s="1"/>
  <c r="AT35" i="1"/>
  <c r="AU35" i="1" s="1"/>
  <c r="AV35" i="1"/>
  <c r="S47" i="5"/>
  <c r="AC47" i="5"/>
  <c r="T47" i="5"/>
  <c r="S14" i="5"/>
  <c r="R14" i="5"/>
  <c r="E14" i="5"/>
  <c r="AA14" i="5"/>
  <c r="E29" i="5"/>
  <c r="G29" i="5"/>
  <c r="N29" i="5" s="1"/>
  <c r="F29" i="5" s="1"/>
  <c r="O29" i="5" s="1"/>
  <c r="H29" i="5" s="1"/>
  <c r="AJ38" i="5"/>
  <c r="AS38" i="5"/>
  <c r="E26" i="5"/>
  <c r="ED43" i="4"/>
  <c r="EF43" i="4"/>
  <c r="DF1680" i="4"/>
  <c r="DH1680" i="4"/>
  <c r="DF668" i="4"/>
  <c r="DH668" i="4"/>
  <c r="DF613" i="4"/>
  <c r="DH613" i="4"/>
  <c r="DF105" i="4"/>
  <c r="DH105" i="4" s="1"/>
  <c r="EJ823" i="4"/>
  <c r="EL823" i="4" s="1"/>
  <c r="DF1832" i="4"/>
  <c r="DH1832" i="4"/>
  <c r="DF1111" i="4"/>
  <c r="DH1111" i="4" s="1"/>
  <c r="DR101" i="4"/>
  <c r="DT101" i="4" s="1"/>
  <c r="DF923" i="4"/>
  <c r="DH923" i="4"/>
  <c r="DF1725" i="4"/>
  <c r="DH1725" i="4" s="1"/>
  <c r="DR571" i="4"/>
  <c r="DT571" i="4"/>
  <c r="DL41" i="4"/>
  <c r="DN41" i="4"/>
  <c r="EJ315" i="4"/>
  <c r="EL315" i="4"/>
  <c r="EJ155" i="4"/>
  <c r="EL155" i="4"/>
  <c r="DR125" i="4"/>
  <c r="DT125" i="4"/>
  <c r="DF954" i="4"/>
  <c r="DH954" i="4" s="1"/>
  <c r="DF754" i="4"/>
  <c r="DH754" i="4"/>
  <c r="DF812" i="4"/>
  <c r="DH812" i="4"/>
  <c r="EJ81" i="4"/>
  <c r="EL81" i="4" s="1"/>
  <c r="DF247" i="4"/>
  <c r="DH247" i="4" s="1"/>
  <c r="DF907" i="4"/>
  <c r="DH907" i="4"/>
  <c r="DF755" i="4"/>
  <c r="DH755" i="4" s="1"/>
  <c r="DR555" i="4"/>
  <c r="DT555" i="4"/>
  <c r="DF270" i="4"/>
  <c r="DH270" i="4"/>
  <c r="DF848" i="4"/>
  <c r="DH848" i="4"/>
  <c r="DF273" i="4"/>
  <c r="DH273" i="4"/>
  <c r="DF701" i="4"/>
  <c r="DH701" i="4"/>
  <c r="DR577" i="4"/>
  <c r="DT577" i="4" s="1"/>
  <c r="DR113" i="4"/>
  <c r="DT113" i="4" s="1"/>
  <c r="EJ682" i="4"/>
  <c r="EL682" i="4"/>
  <c r="DR288" i="4"/>
  <c r="DT288" i="4"/>
  <c r="DR641" i="4"/>
  <c r="DT641" i="4" s="1"/>
  <c r="DF519" i="4"/>
  <c r="DH519" i="4"/>
  <c r="DX355" i="4"/>
  <c r="DZ355" i="4" s="1"/>
  <c r="DF920" i="4"/>
  <c r="DH920" i="4"/>
  <c r="DF465" i="4"/>
  <c r="DH465" i="4"/>
  <c r="DR313" i="4"/>
  <c r="DT313" i="4"/>
  <c r="DF602" i="4"/>
  <c r="DH602" i="4"/>
  <c r="DX204" i="4"/>
  <c r="DZ204" i="4"/>
  <c r="DX639" i="4"/>
  <c r="AG46" i="5"/>
  <c r="X46" i="5"/>
  <c r="CC39" i="1"/>
  <c r="CD39" i="1" s="1"/>
  <c r="CE39" i="1" s="1"/>
  <c r="CC38" i="1"/>
  <c r="CD38" i="1"/>
  <c r="CE38" i="1"/>
  <c r="AE60" i="1"/>
  <c r="AF60" i="1" s="1"/>
  <c r="AG60" i="1"/>
  <c r="AE69" i="1"/>
  <c r="AF69" i="1" s="1"/>
  <c r="AG69" i="1" s="1"/>
  <c r="AE54" i="1"/>
  <c r="AF54" i="1" s="1"/>
  <c r="AG54" i="1" s="1"/>
  <c r="AE42" i="1"/>
  <c r="AF42" i="1"/>
  <c r="AG42" i="1"/>
  <c r="AE59" i="1"/>
  <c r="AF59" i="1" s="1"/>
  <c r="AG59" i="1" s="1"/>
  <c r="AJ42" i="1"/>
  <c r="AK42" i="1"/>
  <c r="AL42" i="1" s="1"/>
  <c r="AJ50" i="1"/>
  <c r="AK50" i="1"/>
  <c r="AL50" i="1"/>
  <c r="AJ69" i="1"/>
  <c r="AK69" i="1"/>
  <c r="AL69" i="1"/>
  <c r="AJ31" i="1"/>
  <c r="AK31" i="1" s="1"/>
  <c r="AL31" i="1" s="1"/>
  <c r="AJ68" i="1"/>
  <c r="AK68" i="1"/>
  <c r="AL68" i="1"/>
  <c r="AJ34" i="1"/>
  <c r="AK34" i="1" s="1"/>
  <c r="AL34" i="1" s="1"/>
  <c r="AJ47" i="1"/>
  <c r="AK47" i="1" s="1"/>
  <c r="AL47" i="1" s="1"/>
  <c r="AJ55" i="1"/>
  <c r="AK55" i="1" s="1"/>
  <c r="AL55" i="1" s="1"/>
  <c r="AJ61" i="1"/>
  <c r="AK61" i="1" s="1"/>
  <c r="AL61" i="1" s="1"/>
  <c r="AJ21" i="1"/>
  <c r="AK21" i="1" s="1"/>
  <c r="AL21" i="1" s="1"/>
  <c r="AJ76" i="1"/>
  <c r="AK76" i="1"/>
  <c r="AL76" i="1" s="1"/>
  <c r="AJ57" i="1"/>
  <c r="AK57" i="1" s="1"/>
  <c r="AL57" i="1"/>
  <c r="AJ35" i="1"/>
  <c r="AK35" i="1"/>
  <c r="AL35" i="1" s="1"/>
  <c r="AJ79" i="1"/>
  <c r="AK79" i="1" s="1"/>
  <c r="AL79" i="1" s="1"/>
  <c r="AJ17" i="1"/>
  <c r="AK17" i="1"/>
  <c r="AL17" i="1"/>
  <c r="AJ75" i="1"/>
  <c r="AK75" i="1" s="1"/>
  <c r="AL75" i="1"/>
  <c r="AJ20" i="1"/>
  <c r="AK20" i="1" s="1"/>
  <c r="AL20" i="1" s="1"/>
  <c r="AJ59" i="1"/>
  <c r="AK59" i="1"/>
  <c r="AL59" i="1" s="1"/>
  <c r="BD32" i="1"/>
  <c r="BE32" i="1" s="1"/>
  <c r="BF32" i="1" s="1"/>
  <c r="BD81" i="1"/>
  <c r="BE81" i="1" s="1"/>
  <c r="BF81" i="1" s="1"/>
  <c r="BD41" i="1"/>
  <c r="BE41" i="1" s="1"/>
  <c r="BF41" i="1" s="1"/>
  <c r="BD37" i="1"/>
  <c r="BE37" i="1"/>
  <c r="BF37" i="1" s="1"/>
  <c r="BD76" i="1"/>
  <c r="BE76" i="1" s="1"/>
  <c r="BF76" i="1" s="1"/>
  <c r="BD80" i="1"/>
  <c r="BE80" i="1" s="1"/>
  <c r="BF80" i="1" s="1"/>
  <c r="BD16" i="1"/>
  <c r="BE16" i="1"/>
  <c r="BF16" i="1" s="1"/>
  <c r="BD74" i="1"/>
  <c r="BE74" i="1" s="1"/>
  <c r="BF74" i="1" s="1"/>
  <c r="BD57" i="1"/>
  <c r="BE57" i="1"/>
  <c r="BF57" i="1" s="1"/>
  <c r="BD48" i="1"/>
  <c r="BE48" i="1" s="1"/>
  <c r="BF48" i="1" s="1"/>
  <c r="BD52" i="1"/>
  <c r="BE52" i="1" s="1"/>
  <c r="BF52" i="1"/>
  <c r="BD33" i="1"/>
  <c r="BE33" i="1"/>
  <c r="BF33" i="1"/>
  <c r="BD50" i="1"/>
  <c r="BE50" i="1" s="1"/>
  <c r="BF50" i="1" s="1"/>
  <c r="BD35" i="1"/>
  <c r="BE35" i="1" s="1"/>
  <c r="BF35" i="1" s="1"/>
  <c r="BD82" i="1"/>
  <c r="BE82" i="1"/>
  <c r="BF82" i="1"/>
  <c r="BD18" i="1"/>
  <c r="BE18" i="1" s="1"/>
  <c r="BF18" i="1" s="1"/>
  <c r="BD40" i="1"/>
  <c r="BE40" i="1" s="1"/>
  <c r="BF40" i="1" s="1"/>
  <c r="BD56" i="1"/>
  <c r="BE56" i="1" s="1"/>
  <c r="BF56" i="1" s="1"/>
  <c r="BS60" i="1"/>
  <c r="BT60" i="1"/>
  <c r="BU60" i="1"/>
  <c r="BS33" i="1"/>
  <c r="BT33" i="1"/>
  <c r="BU33" i="1" s="1"/>
  <c r="BS35" i="1"/>
  <c r="BT35" i="1" s="1"/>
  <c r="BU35" i="1"/>
  <c r="BS29" i="1"/>
  <c r="BT29" i="1"/>
  <c r="BU29" i="1" s="1"/>
  <c r="BS43" i="1"/>
  <c r="BT43" i="1" s="1"/>
  <c r="BU43" i="1" s="1"/>
  <c r="BS25" i="1"/>
  <c r="BT25" i="1"/>
  <c r="BU25" i="1"/>
  <c r="BS38" i="1"/>
  <c r="BT38" i="1" s="1"/>
  <c r="BU38" i="1" s="1"/>
  <c r="BS37" i="1"/>
  <c r="BT37" i="1" s="1"/>
  <c r="BU37" i="1" s="1"/>
  <c r="BS17" i="1"/>
  <c r="BT17" i="1"/>
  <c r="BU17" i="1" s="1"/>
  <c r="BS30" i="1"/>
  <c r="BT30" i="1"/>
  <c r="BU30" i="1"/>
  <c r="BS21" i="1"/>
  <c r="BT21" i="1" s="1"/>
  <c r="BU21" i="1" s="1"/>
  <c r="BS13" i="1"/>
  <c r="BT13" i="1"/>
  <c r="BU13" i="1" s="1"/>
  <c r="BS56" i="1"/>
  <c r="BT56" i="1" s="1"/>
  <c r="BU56" i="1" s="1"/>
  <c r="BS34" i="1"/>
  <c r="BT34" i="1" s="1"/>
  <c r="BU34" i="1" s="1"/>
  <c r="BS32" i="1"/>
  <c r="BT32" i="1" s="1"/>
  <c r="BU32" i="1"/>
  <c r="BS31" i="1"/>
  <c r="BT31" i="1" s="1"/>
  <c r="BU31" i="1" s="1"/>
  <c r="BS36" i="1"/>
  <c r="BT36" i="1" s="1"/>
  <c r="BU36" i="1" s="1"/>
  <c r="BS39" i="1"/>
  <c r="BT39" i="1" s="1"/>
  <c r="BU39" i="1" s="1"/>
  <c r="BS47" i="1"/>
  <c r="BT47" i="1" s="1"/>
  <c r="BU47" i="1"/>
  <c r="BS57" i="1"/>
  <c r="BT57" i="1" s="1"/>
  <c r="BU57" i="1" s="1"/>
  <c r="BS50" i="1"/>
  <c r="BT50" i="1" s="1"/>
  <c r="BU50" i="1" s="1"/>
  <c r="BS55" i="1"/>
  <c r="BT55" i="1"/>
  <c r="BU55" i="1" s="1"/>
  <c r="BS59" i="1"/>
  <c r="BT59" i="1" s="1"/>
  <c r="BU59" i="1"/>
  <c r="BS18" i="1"/>
  <c r="BT18" i="1"/>
  <c r="BU18" i="1" s="1"/>
  <c r="BS14" i="1"/>
  <c r="BT14" i="1"/>
  <c r="BU14" i="1" s="1"/>
  <c r="BS19" i="1"/>
  <c r="BT19" i="1" s="1"/>
  <c r="BU19" i="1" s="1"/>
  <c r="BS40" i="1"/>
  <c r="BT40" i="1" s="1"/>
  <c r="BU40" i="1"/>
  <c r="BS23" i="1"/>
  <c r="BT23" i="1"/>
  <c r="BU23" i="1"/>
  <c r="BS49" i="1"/>
  <c r="BT49" i="1" s="1"/>
  <c r="BU49" i="1" s="1"/>
  <c r="BS61" i="1"/>
  <c r="BT61" i="1" s="1"/>
  <c r="BU61" i="1" s="1"/>
  <c r="BS52" i="1"/>
  <c r="BT52" i="1"/>
  <c r="BU52" i="1"/>
  <c r="BS20" i="1"/>
  <c r="BT20" i="1" s="1"/>
  <c r="BU20" i="1" s="1"/>
  <c r="BS51" i="1"/>
  <c r="BT51" i="1" s="1"/>
  <c r="BU51" i="1" s="1"/>
  <c r="BS12" i="1"/>
  <c r="BT12" i="1" s="1"/>
  <c r="BU12" i="1"/>
  <c r="BD49" i="1"/>
  <c r="BE49" i="1"/>
  <c r="BF49" i="1"/>
  <c r="Y40" i="5"/>
  <c r="AH40" i="5"/>
  <c r="AH46" i="5"/>
  <c r="Y46" i="5"/>
  <c r="AH31" i="5"/>
  <c r="AC46" i="5"/>
  <c r="DR100" i="4"/>
  <c r="DT100" i="4" s="1"/>
  <c r="DF544" i="4"/>
  <c r="DH544" i="4"/>
  <c r="DR148" i="4"/>
  <c r="DT148" i="4"/>
  <c r="DF769" i="4"/>
  <c r="DH769" i="4"/>
  <c r="DF170" i="4"/>
  <c r="DH170" i="4" s="1"/>
  <c r="AJ33" i="5"/>
  <c r="DR45" i="4"/>
  <c r="DT45" i="4" s="1"/>
  <c r="DF1309" i="4"/>
  <c r="DH1309" i="4"/>
  <c r="DF557" i="4"/>
  <c r="DH557" i="4" s="1"/>
  <c r="DR556" i="4"/>
  <c r="DT556" i="4"/>
  <c r="DF1100" i="4"/>
  <c r="DH1100" i="4"/>
  <c r="DF716" i="4"/>
  <c r="DH716" i="4" s="1"/>
  <c r="DF969" i="4"/>
  <c r="DH969" i="4" s="1"/>
  <c r="DR466" i="4"/>
  <c r="DT466" i="4"/>
  <c r="DF836" i="4"/>
  <c r="DH836" i="4" s="1"/>
  <c r="DF1659" i="4"/>
  <c r="DH1659" i="4"/>
  <c r="DR669" i="4"/>
  <c r="DT669" i="4"/>
  <c r="AJ14" i="5"/>
  <c r="AS14" i="5" s="1"/>
  <c r="AN40" i="5"/>
  <c r="AA38" i="5"/>
  <c r="DR424" i="4"/>
  <c r="DT424" i="4"/>
  <c r="DF1660" i="4"/>
  <c r="DH1660" i="4" s="1"/>
  <c r="DF1190" i="4"/>
  <c r="DH1190" i="4"/>
  <c r="DF1102" i="4"/>
  <c r="DH1102" i="4" s="1"/>
  <c r="DF1519" i="4"/>
  <c r="DH1519" i="4" s="1"/>
  <c r="DF46" i="4"/>
  <c r="DH46" i="4" s="1"/>
  <c r="DF44" i="4"/>
  <c r="DH44" i="4"/>
  <c r="DF1233" i="4"/>
  <c r="DH1233" i="4" s="1"/>
  <c r="AJ34" i="5"/>
  <c r="DF511" i="4"/>
  <c r="DH511" i="4"/>
  <c r="DR266" i="4"/>
  <c r="DT266" i="4" s="1"/>
  <c r="EJ702" i="4"/>
  <c r="EL702" i="4" s="1"/>
  <c r="DF1365" i="4"/>
  <c r="DH1365" i="4" s="1"/>
  <c r="DF1329" i="4"/>
  <c r="DH1329" i="4" s="1"/>
  <c r="DR68" i="4"/>
  <c r="DT68" i="4" s="1"/>
  <c r="DR228" i="4"/>
  <c r="DT228" i="4"/>
  <c r="DR169" i="4"/>
  <c r="DT169" i="4" s="1"/>
  <c r="EJ744" i="4"/>
  <c r="EL744" i="4" s="1"/>
  <c r="DR341" i="4"/>
  <c r="DT341" i="4" s="1"/>
  <c r="DR549" i="4"/>
  <c r="DT549" i="4" s="1"/>
  <c r="DF1340" i="4"/>
  <c r="DH1340" i="4"/>
  <c r="DF365" i="4"/>
  <c r="DH365" i="4"/>
  <c r="DR382" i="4"/>
  <c r="DT382" i="4"/>
  <c r="DF1685" i="4"/>
  <c r="DH1685" i="4"/>
  <c r="DF1383" i="4"/>
  <c r="DH1383" i="4" s="1"/>
  <c r="DF1574" i="4"/>
  <c r="DH1574" i="4" s="1"/>
  <c r="DR291" i="4"/>
  <c r="DT291" i="4" s="1"/>
  <c r="DF64" i="4"/>
  <c r="DH64" i="4" s="1"/>
  <c r="EJ658" i="4"/>
  <c r="EL658" i="4"/>
  <c r="DF282" i="4"/>
  <c r="DH282" i="4"/>
  <c r="DF949" i="4"/>
  <c r="DH949" i="4" s="1"/>
  <c r="DX60" i="4"/>
  <c r="DZ60" i="4" s="1"/>
  <c r="EJ394" i="4"/>
  <c r="EL394" i="4" s="1"/>
  <c r="DR810" i="4"/>
  <c r="DT810" i="4"/>
  <c r="DR311" i="4"/>
  <c r="DT311" i="4"/>
  <c r="ED101" i="4"/>
  <c r="EF101" i="4"/>
  <c r="EJ76" i="4"/>
  <c r="EL76" i="4" s="1"/>
  <c r="DR108" i="4"/>
  <c r="DT108" i="4" s="1"/>
  <c r="DF714" i="4"/>
  <c r="DH714" i="4" s="1"/>
  <c r="DF84" i="4"/>
  <c r="DH84" i="4" s="1"/>
  <c r="DF1628" i="4"/>
  <c r="DH1628" i="4" s="1"/>
  <c r="DF174" i="4"/>
  <c r="DH174" i="4"/>
  <c r="BD54" i="1"/>
  <c r="BE54" i="1" s="1"/>
  <c r="BF54" i="1"/>
  <c r="DX55" i="4"/>
  <c r="DZ55" i="4" s="1"/>
  <c r="DX321" i="4"/>
  <c r="DZ321" i="4" s="1"/>
  <c r="DX1095" i="4"/>
  <c r="DZ1095" i="4" s="1"/>
  <c r="AD11" i="5"/>
  <c r="U11" i="5"/>
  <c r="AY47" i="1"/>
  <c r="AZ47" i="1"/>
  <c r="BA47" i="1" s="1"/>
  <c r="W89" i="1"/>
  <c r="T89" i="1"/>
  <c r="CC59" i="1"/>
  <c r="CD59" i="1" s="1"/>
  <c r="CE59" i="1" s="1"/>
  <c r="AT47" i="1"/>
  <c r="AU47" i="1" s="1"/>
  <c r="AV47" i="1" s="1"/>
  <c r="AT29" i="1"/>
  <c r="AU29" i="1" s="1"/>
  <c r="AV29" i="1" s="1"/>
  <c r="AT25" i="1"/>
  <c r="AU25" i="1"/>
  <c r="AV25" i="1" s="1"/>
  <c r="CR13" i="1"/>
  <c r="CS13" i="1" s="1"/>
  <c r="CT13" i="1" s="1"/>
  <c r="AO23" i="1"/>
  <c r="AP23" i="1" s="1"/>
  <c r="AQ23" i="1" s="1"/>
  <c r="AO61" i="1"/>
  <c r="AP61" i="1"/>
  <c r="AQ61" i="1"/>
  <c r="AO36" i="1"/>
  <c r="AP36" i="1" s="1"/>
  <c r="AQ36" i="1" s="1"/>
  <c r="AO35" i="1"/>
  <c r="AP35" i="1" s="1"/>
  <c r="AQ35" i="1" s="1"/>
  <c r="AO73" i="1"/>
  <c r="AP73" i="1" s="1"/>
  <c r="AQ73" i="1" s="1"/>
  <c r="AO47" i="1"/>
  <c r="AP47" i="1"/>
  <c r="AQ47" i="1"/>
  <c r="AO19" i="1"/>
  <c r="AP19" i="1" s="1"/>
  <c r="AQ19" i="1" s="1"/>
  <c r="AO18" i="1"/>
  <c r="AP18" i="1" s="1"/>
  <c r="AQ18" i="1" s="1"/>
  <c r="AO30" i="1"/>
  <c r="AP30" i="1" s="1"/>
  <c r="AQ30" i="1" s="1"/>
  <c r="AO34" i="1"/>
  <c r="AP34" i="1"/>
  <c r="AQ34" i="1"/>
  <c r="AO12" i="1"/>
  <c r="AP12" i="1" s="1"/>
  <c r="AQ12" i="1" s="1"/>
  <c r="AO50" i="1"/>
  <c r="AP50" i="1" s="1"/>
  <c r="AQ50" i="1" s="1"/>
  <c r="AO43" i="1"/>
  <c r="AP43" i="1" s="1"/>
  <c r="AQ43" i="1" s="1"/>
  <c r="AO37" i="1"/>
  <c r="AP37" i="1"/>
  <c r="AQ37" i="1"/>
  <c r="AO52" i="1"/>
  <c r="AP52" i="1" s="1"/>
  <c r="AQ52" i="1" s="1"/>
  <c r="AO59" i="1"/>
  <c r="AP59" i="1" s="1"/>
  <c r="AQ59" i="1" s="1"/>
  <c r="AO13" i="1"/>
  <c r="AP13" i="1" s="1"/>
  <c r="AQ13" i="1" s="1"/>
  <c r="CC12" i="1"/>
  <c r="CD12" i="1"/>
  <c r="CE12" i="1"/>
  <c r="CC18" i="1"/>
  <c r="CD18" i="1" s="1"/>
  <c r="CE18" i="1" s="1"/>
  <c r="CC23" i="1"/>
  <c r="CD23" i="1" s="1"/>
  <c r="CE23" i="1" s="1"/>
  <c r="CC14" i="1"/>
  <c r="CD14" i="1" s="1"/>
  <c r="CE14" i="1" s="1"/>
  <c r="CC51" i="1"/>
  <c r="CD51" i="1"/>
  <c r="CE51" i="1"/>
  <c r="CC54" i="1"/>
  <c r="CD54" i="1" s="1"/>
  <c r="CE54" i="1" s="1"/>
  <c r="CC37" i="1"/>
  <c r="CD37" i="1" s="1"/>
  <c r="CE37" i="1" s="1"/>
  <c r="CC50" i="1"/>
  <c r="CD50" i="1" s="1"/>
  <c r="CE50" i="1" s="1"/>
  <c r="CC56" i="1"/>
  <c r="CD56" i="1"/>
  <c r="CE56" i="1"/>
  <c r="CC17" i="1"/>
  <c r="CD17" i="1" s="1"/>
  <c r="CE17" i="1" s="1"/>
  <c r="CC47" i="1"/>
  <c r="CD47" i="1" s="1"/>
  <c r="CE47" i="1" s="1"/>
  <c r="CC13" i="1"/>
  <c r="CD13" i="1" s="1"/>
  <c r="CE13" i="1" s="1"/>
  <c r="CC41" i="1"/>
  <c r="CD41" i="1"/>
  <c r="CE41" i="1"/>
  <c r="CC57" i="1"/>
  <c r="CD57" i="1" s="1"/>
  <c r="CE57" i="1" s="1"/>
  <c r="CC42" i="1"/>
  <c r="CD42" i="1" s="1"/>
  <c r="CE42" i="1" s="1"/>
  <c r="CC43" i="1"/>
  <c r="CD43" i="1" s="1"/>
  <c r="CE43" i="1" s="1"/>
  <c r="AE38" i="1"/>
  <c r="AF38" i="1"/>
  <c r="AG38" i="1"/>
  <c r="AE50" i="1"/>
  <c r="AF50" i="1" s="1"/>
  <c r="AG50" i="1" s="1"/>
  <c r="AE37" i="1"/>
  <c r="AF37" i="1" s="1"/>
  <c r="AG37" i="1" s="1"/>
  <c r="AE65" i="1"/>
  <c r="AF65" i="1" s="1"/>
  <c r="AG65" i="1" s="1"/>
  <c r="AE16" i="1"/>
  <c r="AF16" i="1"/>
  <c r="AG16" i="1"/>
  <c r="AE19" i="1"/>
  <c r="AF19" i="1" s="1"/>
  <c r="AG19" i="1" s="1"/>
  <c r="AE35" i="1"/>
  <c r="AF35" i="1" s="1"/>
  <c r="AG35" i="1" s="1"/>
  <c r="AE61" i="1"/>
  <c r="AF61" i="1" s="1"/>
  <c r="AG61" i="1" s="1"/>
  <c r="AE53" i="1"/>
  <c r="AF53" i="1"/>
  <c r="AG53" i="1" s="1"/>
  <c r="AE51" i="1"/>
  <c r="AF51" i="1"/>
  <c r="AG51" i="1" s="1"/>
  <c r="AE40" i="1"/>
  <c r="AF40" i="1"/>
  <c r="AG40" i="1" s="1"/>
  <c r="BI38" i="1"/>
  <c r="BJ38" i="1"/>
  <c r="BK38" i="1"/>
  <c r="BI13" i="1"/>
  <c r="BJ13" i="1" s="1"/>
  <c r="BK13" i="1" s="1"/>
  <c r="BI43" i="1"/>
  <c r="BJ43" i="1" s="1"/>
  <c r="BK43" i="1" s="1"/>
  <c r="BI36" i="1"/>
  <c r="BJ36" i="1"/>
  <c r="BK36" i="1" s="1"/>
  <c r="BI18" i="1"/>
  <c r="BJ18" i="1"/>
  <c r="BK18" i="1"/>
  <c r="BI33" i="1"/>
  <c r="BJ33" i="1" s="1"/>
  <c r="BK33" i="1" s="1"/>
  <c r="BI21" i="1"/>
  <c r="BJ21" i="1" s="1"/>
  <c r="BK21" i="1" s="1"/>
  <c r="BX22" i="1"/>
  <c r="BY22" i="1"/>
  <c r="BZ22" i="1" s="1"/>
  <c r="BX37" i="1"/>
  <c r="BY37" i="1"/>
  <c r="BZ37" i="1"/>
  <c r="BX18" i="1"/>
  <c r="BY18" i="1"/>
  <c r="BZ18" i="1" s="1"/>
  <c r="BX20" i="1"/>
  <c r="BY20" i="1" s="1"/>
  <c r="BZ20" i="1" s="1"/>
  <c r="BX16" i="1"/>
  <c r="BY16" i="1"/>
  <c r="BZ16" i="1" s="1"/>
  <c r="BX23" i="1"/>
  <c r="BY23" i="1"/>
  <c r="BZ23" i="1"/>
  <c r="BX11" i="1"/>
  <c r="BY11" i="1" s="1"/>
  <c r="BZ11" i="1" s="1"/>
  <c r="BX24" i="1"/>
  <c r="BY24" i="1" s="1"/>
  <c r="BZ24" i="1" s="1"/>
  <c r="BX25" i="1"/>
  <c r="BY25" i="1"/>
  <c r="BZ25" i="1" s="1"/>
  <c r="AE68" i="1"/>
  <c r="AF68" i="1" s="1"/>
  <c r="AG68" i="1"/>
  <c r="AJ43" i="1"/>
  <c r="AK43" i="1"/>
  <c r="AL43" i="1" s="1"/>
  <c r="AT24" i="1"/>
  <c r="AU24" i="1" s="1"/>
  <c r="AV24" i="1" s="1"/>
  <c r="AY54" i="1"/>
  <c r="AZ54" i="1"/>
  <c r="BA54" i="1" s="1"/>
  <c r="BI17" i="1"/>
  <c r="BJ17" i="1" s="1"/>
  <c r="BK17" i="1" s="1"/>
  <c r="AT61" i="1"/>
  <c r="AU61" i="1"/>
  <c r="AV61" i="1" s="1"/>
  <c r="AT55" i="1"/>
  <c r="AU55" i="1" s="1"/>
  <c r="AV55" i="1" s="1"/>
  <c r="BD30" i="1"/>
  <c r="BE30" i="1"/>
  <c r="BF30" i="1" s="1"/>
  <c r="S22" i="5"/>
  <c r="R22" i="5"/>
  <c r="AA22" i="5"/>
  <c r="BI23" i="1"/>
  <c r="BJ23" i="1" s="1"/>
  <c r="BK23" i="1" s="1"/>
  <c r="AT53" i="1"/>
  <c r="AU53" i="1" s="1"/>
  <c r="AV53" i="1" s="1"/>
  <c r="BD67" i="1"/>
  <c r="BE67" i="1"/>
  <c r="BF67" i="1" s="1"/>
  <c r="AH37" i="5"/>
  <c r="BI40" i="1"/>
  <c r="BJ40" i="1"/>
  <c r="BK40" i="1"/>
  <c r="BX41" i="1"/>
  <c r="BY41" i="1" s="1"/>
  <c r="BZ41" i="1" s="1"/>
  <c r="BN69" i="1"/>
  <c r="BO69" i="1" s="1"/>
  <c r="BP69" i="1" s="1"/>
  <c r="BS41" i="1"/>
  <c r="BT41" i="1" s="1"/>
  <c r="BU41" i="1" s="1"/>
  <c r="AY30" i="1"/>
  <c r="AZ30" i="1"/>
  <c r="BA30" i="1" s="1"/>
  <c r="AO25" i="1"/>
  <c r="AP25" i="1" s="1"/>
  <c r="AQ25" i="1" s="1"/>
  <c r="BD69" i="1"/>
  <c r="BE69" i="1" s="1"/>
  <c r="BF69" i="1" s="1"/>
  <c r="BD59" i="1"/>
  <c r="BE59" i="1" s="1"/>
  <c r="BF59" i="1" s="1"/>
  <c r="AJ58" i="1"/>
  <c r="AK58" i="1"/>
  <c r="AL58" i="1"/>
  <c r="BD31" i="1"/>
  <c r="BE31" i="1" s="1"/>
  <c r="BF31" i="1" s="1"/>
  <c r="AJ29" i="1"/>
  <c r="AK29" i="1" s="1"/>
  <c r="AL29" i="1" s="1"/>
  <c r="AJ24" i="1"/>
  <c r="AK24" i="1" s="1"/>
  <c r="AL24" i="1" s="1"/>
  <c r="AJ11" i="1"/>
  <c r="AK11" i="1"/>
  <c r="AL11" i="1" s="1"/>
  <c r="AJ25" i="1"/>
  <c r="AK25" i="1" s="1"/>
  <c r="AL25" i="1" s="1"/>
  <c r="AY69" i="1"/>
  <c r="AZ69" i="1" s="1"/>
  <c r="BA69" i="1" s="1"/>
  <c r="BN65" i="1"/>
  <c r="BO65" i="1" s="1"/>
  <c r="BP65" i="1" s="1"/>
  <c r="AE58" i="1"/>
  <c r="AF58" i="1"/>
  <c r="AG58" i="1"/>
  <c r="AY56" i="1"/>
  <c r="AZ56" i="1" s="1"/>
  <c r="BA56" i="1" s="1"/>
  <c r="AE55" i="1"/>
  <c r="AF55" i="1" s="1"/>
  <c r="AG55" i="1" s="1"/>
  <c r="AY48" i="1"/>
  <c r="AZ48" i="1" s="1"/>
  <c r="BA48" i="1" s="1"/>
  <c r="AE47" i="1"/>
  <c r="AF47" i="1"/>
  <c r="AG47" i="1" s="1"/>
  <c r="BS42" i="1"/>
  <c r="BT42" i="1" s="1"/>
  <c r="BU42" i="1" s="1"/>
  <c r="BI41" i="1"/>
  <c r="BJ41" i="1" s="1"/>
  <c r="BK41" i="1" s="1"/>
  <c r="AE29" i="1"/>
  <c r="AF29" i="1" s="1"/>
  <c r="AG29" i="1" s="1"/>
  <c r="AE24" i="1"/>
  <c r="AF24" i="1"/>
  <c r="AG24" i="1"/>
  <c r="AE25" i="1"/>
  <c r="AF25" i="1" s="1"/>
  <c r="AG25" i="1" s="1"/>
  <c r="BS53" i="1"/>
  <c r="BT53" i="1" s="1"/>
  <c r="BU53" i="1" s="1"/>
  <c r="AO51" i="1"/>
  <c r="AP51" i="1"/>
  <c r="AQ51" i="1"/>
  <c r="AY52" i="1"/>
  <c r="AZ52" i="1" s="1"/>
  <c r="BA52" i="1" s="1"/>
  <c r="BD53" i="1"/>
  <c r="BE53" i="1"/>
  <c r="BF53" i="1" s="1"/>
  <c r="BX34" i="1"/>
  <c r="BY34" i="1"/>
  <c r="BZ34" i="1" s="1"/>
  <c r="BX15" i="1"/>
  <c r="BY15" i="1"/>
  <c r="BZ15" i="1"/>
  <c r="T38" i="5"/>
  <c r="BS54" i="1"/>
  <c r="BT54" i="1" s="1"/>
  <c r="BU54" i="1" s="1"/>
  <c r="CC49" i="1"/>
  <c r="CD49" i="1" s="1"/>
  <c r="CE49" i="1" s="1"/>
  <c r="CC53" i="1"/>
  <c r="CD53" i="1" s="1"/>
  <c r="CE53" i="1" s="1"/>
  <c r="AY68" i="1"/>
  <c r="AZ68" i="1"/>
  <c r="BA68" i="1"/>
  <c r="BD61" i="1"/>
  <c r="BE61" i="1" s="1"/>
  <c r="BF61" i="1" s="1"/>
  <c r="BD58" i="1"/>
  <c r="BE58" i="1" s="1"/>
  <c r="BF58" i="1" s="1"/>
  <c r="BN40" i="1"/>
  <c r="BO40" i="1" s="1"/>
  <c r="BP40" i="1" s="1"/>
  <c r="BI39" i="1"/>
  <c r="BJ39" i="1"/>
  <c r="BK39" i="1" s="1"/>
  <c r="BD38" i="1"/>
  <c r="BE38" i="1" s="1"/>
  <c r="BF38" i="1" s="1"/>
  <c r="AE34" i="1"/>
  <c r="AF34" i="1" s="1"/>
  <c r="AG34" i="1" s="1"/>
  <c r="BS22" i="1"/>
  <c r="BT22" i="1" s="1"/>
  <c r="BU22" i="1" s="1"/>
  <c r="BI20" i="1"/>
  <c r="BJ20" i="1"/>
  <c r="BK20" i="1"/>
  <c r="CR19" i="1"/>
  <c r="CS19" i="1" s="1"/>
  <c r="CT19" i="1" s="1"/>
  <c r="AY18" i="1"/>
  <c r="AZ18" i="1" s="1"/>
  <c r="BA18" i="1" s="1"/>
  <c r="AO16" i="1"/>
  <c r="AP16" i="1" s="1"/>
  <c r="AQ16" i="1" s="1"/>
  <c r="BN15" i="1"/>
  <c r="BO15" i="1"/>
  <c r="BP15" i="1" s="1"/>
  <c r="BN14" i="1"/>
  <c r="BO14" i="1" s="1"/>
  <c r="BP14" i="1" s="1"/>
  <c r="AT13" i="1"/>
  <c r="AU13" i="1" s="1"/>
  <c r="AV13" i="1" s="1"/>
  <c r="CM16" i="1"/>
  <c r="CN16" i="1" s="1"/>
  <c r="CO16" i="1" s="1"/>
  <c r="BD13" i="1"/>
  <c r="BE13" i="1"/>
  <c r="BF13" i="1"/>
  <c r="AJ19" i="5"/>
  <c r="AP38" i="5"/>
  <c r="AE14" i="1"/>
  <c r="AF14" i="1"/>
  <c r="AG14" i="1" s="1"/>
  <c r="AJ48" i="1"/>
  <c r="AK48" i="1"/>
  <c r="AL48" i="1" s="1"/>
  <c r="AT74" i="1"/>
  <c r="AU74" i="1"/>
  <c r="AV74" i="1"/>
  <c r="AY12" i="1"/>
  <c r="BI16" i="1"/>
  <c r="BJ16" i="1" s="1"/>
  <c r="BK16" i="1" s="1"/>
  <c r="BN17" i="1"/>
  <c r="BO17" i="1" s="1"/>
  <c r="BP17" i="1" s="1"/>
  <c r="CH13" i="1"/>
  <c r="CI13" i="1" s="1"/>
  <c r="CJ13" i="1" s="1"/>
  <c r="CH16" i="1"/>
  <c r="CI16" i="1"/>
  <c r="CJ16" i="1" s="1"/>
  <c r="BX19" i="1"/>
  <c r="BY19" i="1" s="1"/>
  <c r="BZ19" i="1" s="1"/>
  <c r="BD39" i="1"/>
  <c r="BE39" i="1" s="1"/>
  <c r="BF39" i="1" s="1"/>
  <c r="AY38" i="1"/>
  <c r="AZ38" i="1" s="1"/>
  <c r="BA38" i="1" s="1"/>
  <c r="AJ36" i="1"/>
  <c r="AK36" i="1"/>
  <c r="AL36" i="1" s="1"/>
  <c r="CC32" i="1"/>
  <c r="CD32" i="1" s="1"/>
  <c r="CE32" i="1" s="1"/>
  <c r="AJ49" i="5"/>
  <c r="AS49" i="5" s="1"/>
  <c r="BN22" i="1"/>
  <c r="BO22" i="1"/>
  <c r="BP22" i="1" s="1"/>
  <c r="AE21" i="1"/>
  <c r="AF21" i="1"/>
  <c r="AG21" i="1"/>
  <c r="BD20" i="1"/>
  <c r="BE20" i="1"/>
  <c r="BF20" i="1" s="1"/>
  <c r="CM19" i="1"/>
  <c r="CN19" i="1"/>
  <c r="CO19" i="1" s="1"/>
  <c r="AT18" i="1"/>
  <c r="AU18" i="1"/>
  <c r="AV18" i="1" s="1"/>
  <c r="AJ16" i="1"/>
  <c r="AK16" i="1"/>
  <c r="AL16" i="1"/>
  <c r="BI15" i="1"/>
  <c r="BJ15" i="1" s="1"/>
  <c r="BK15" i="1" s="1"/>
  <c r="BI14" i="1"/>
  <c r="BJ14" i="1"/>
  <c r="BK14" i="1" s="1"/>
  <c r="CR16" i="1"/>
  <c r="CS16" i="1"/>
  <c r="CT16" i="1" s="1"/>
  <c r="CC16" i="1"/>
  <c r="CD16" i="1"/>
  <c r="CE16" i="1"/>
  <c r="AO17" i="1"/>
  <c r="AP17" i="1"/>
  <c r="AQ17" i="1" s="1"/>
  <c r="T46" i="5"/>
  <c r="AP41" i="5"/>
  <c r="AY81" i="1"/>
  <c r="AZ81" i="1" s="1"/>
  <c r="BA81" i="1" s="1"/>
  <c r="BD79" i="1"/>
  <c r="BE79" i="1"/>
  <c r="BF79" i="1"/>
  <c r="BD77" i="1"/>
  <c r="BE77" i="1" s="1"/>
  <c r="BF77" i="1" s="1"/>
  <c r="BD75" i="1"/>
  <c r="BE75" i="1"/>
  <c r="BF75" i="1"/>
  <c r="CH17" i="1"/>
  <c r="CI17" i="1" s="1"/>
  <c r="CJ17" i="1" s="1"/>
  <c r="BX33" i="1"/>
  <c r="BY33" i="1"/>
  <c r="BZ33" i="1"/>
  <c r="BX38" i="1"/>
  <c r="BY38" i="1"/>
  <c r="BZ38" i="1" s="1"/>
  <c r="N68" i="5"/>
  <c r="F68" i="5"/>
  <c r="O68" i="5"/>
  <c r="H68" i="5" s="1"/>
  <c r="M85" i="5"/>
  <c r="D85" i="5"/>
  <c r="AJ28" i="5"/>
  <c r="AV107" i="5"/>
  <c r="AU107" i="5"/>
  <c r="AA43" i="5"/>
  <c r="AJ38" i="1"/>
  <c r="AK38" i="1"/>
  <c r="AL38" i="1" s="1"/>
  <c r="E19" i="5"/>
  <c r="AP50" i="5"/>
  <c r="T25" i="5"/>
  <c r="E75" i="5"/>
  <c r="R49" i="5"/>
  <c r="L65" i="5"/>
  <c r="C65" i="5"/>
  <c r="AT77" i="1"/>
  <c r="AU77" i="1" s="1"/>
  <c r="AV77" i="1" s="1"/>
  <c r="L53" i="5"/>
  <c r="C53" i="5"/>
  <c r="R20" i="5"/>
  <c r="E20" i="5"/>
  <c r="CC31" i="1"/>
  <c r="CD31" i="1"/>
  <c r="CE31" i="1" s="1"/>
  <c r="CC52" i="1"/>
  <c r="CD52" i="1"/>
  <c r="CE52" i="1"/>
  <c r="T37" i="5"/>
  <c r="AJ52" i="1"/>
  <c r="AK52" i="1" s="1"/>
  <c r="AL52" i="1" s="1"/>
  <c r="BN42" i="1"/>
  <c r="BO42" i="1" s="1"/>
  <c r="BP42" i="1" s="1"/>
  <c r="BD14" i="1"/>
  <c r="BE14" i="1" s="1"/>
  <c r="BF14" i="1" s="1"/>
  <c r="AY80" i="1"/>
  <c r="AZ80" i="1"/>
  <c r="BA80" i="1" s="1"/>
  <c r="AT48" i="1"/>
  <c r="AU48" i="1" s="1"/>
  <c r="AV48" i="1" s="1"/>
  <c r="AJ60" i="1"/>
  <c r="AK60" i="1" s="1"/>
  <c r="AL60" i="1" s="1"/>
  <c r="BD12" i="1"/>
  <c r="BE12" i="1" s="1"/>
  <c r="BF12" i="1" s="1"/>
  <c r="AY42" i="1"/>
  <c r="AZ42" i="1"/>
  <c r="BA42" i="1"/>
  <c r="AY66" i="1"/>
  <c r="AZ66" i="1" s="1"/>
  <c r="BA66" i="1" s="1"/>
  <c r="AO76" i="1"/>
  <c r="AP76" i="1" s="1"/>
  <c r="AQ76" i="1" s="1"/>
  <c r="AE67" i="1"/>
  <c r="AF67" i="1" s="1"/>
  <c r="AG67" i="1" s="1"/>
  <c r="BD25" i="1"/>
  <c r="BE25" i="1"/>
  <c r="BF25" i="1" s="1"/>
  <c r="BI29" i="1"/>
  <c r="BJ29" i="1" s="1"/>
  <c r="BK29" i="1" s="1"/>
  <c r="BX31" i="1"/>
  <c r="BY31" i="1" s="1"/>
  <c r="BZ31" i="1" s="1"/>
  <c r="CM13" i="1"/>
  <c r="CN13" i="1" s="1"/>
  <c r="CO13" i="1" s="1"/>
  <c r="CR25" i="1"/>
  <c r="CS25" i="1"/>
  <c r="CT25" i="1"/>
  <c r="BD60" i="1"/>
  <c r="BE60" i="1" s="1"/>
  <c r="BF60" i="1" s="1"/>
  <c r="BD34" i="1"/>
  <c r="BE34" i="1" s="1"/>
  <c r="BF34" i="1" s="1"/>
  <c r="BN37" i="1"/>
  <c r="BO37" i="1" s="1"/>
  <c r="BP37" i="1" s="1"/>
  <c r="AJ49" i="1"/>
  <c r="AK49" i="1" s="1"/>
  <c r="AL49" i="1" s="1"/>
  <c r="AO20" i="1"/>
  <c r="AP20" i="1" s="1"/>
  <c r="AQ20" i="1" s="1"/>
  <c r="AY76" i="1"/>
  <c r="AZ76" i="1" s="1"/>
  <c r="BA76" i="1" s="1"/>
  <c r="AT36" i="1"/>
  <c r="AU36" i="1" s="1"/>
  <c r="AV36" i="1" s="1"/>
  <c r="AE22" i="1"/>
  <c r="AF22" i="1"/>
  <c r="AG22" i="1"/>
  <c r="BX40" i="1"/>
  <c r="BY40" i="1" s="1"/>
  <c r="BZ40" i="1" s="1"/>
  <c r="CR12" i="1"/>
  <c r="CS12" i="1" s="1"/>
  <c r="CT12" i="1" s="1"/>
  <c r="AJ37" i="1"/>
  <c r="AK37" i="1" s="1"/>
  <c r="AL37" i="1" s="1"/>
  <c r="CH12" i="1"/>
  <c r="CI12" i="1" s="1"/>
  <c r="CJ12" i="1" s="1"/>
  <c r="AT50" i="1"/>
  <c r="AU50" i="1" s="1"/>
  <c r="AV50" i="1" s="1"/>
  <c r="CH18" i="1"/>
  <c r="CI18" i="1" s="1"/>
  <c r="CJ18" i="1" s="1"/>
  <c r="CC34" i="1"/>
  <c r="CD34" i="1" s="1"/>
  <c r="CE34" i="1" s="1"/>
  <c r="CR20" i="1"/>
  <c r="CS20" i="1"/>
  <c r="CT20" i="1"/>
  <c r="T11" i="5"/>
  <c r="CC11" i="1"/>
  <c r="CD11" i="1"/>
  <c r="CE11" i="1"/>
  <c r="AN43" i="5"/>
  <c r="N53" i="5"/>
  <c r="F53" i="5"/>
  <c r="O53" i="5" s="1"/>
  <c r="H53" i="5" s="1"/>
  <c r="N65" i="5"/>
  <c r="F65" i="5" s="1"/>
  <c r="O65" i="5" s="1"/>
  <c r="H65" i="5" s="1"/>
  <c r="AC43" i="5"/>
  <c r="AO39" i="1"/>
  <c r="AP39" i="1"/>
  <c r="AQ39" i="1" s="1"/>
  <c r="AP49" i="5"/>
  <c r="T28" i="5"/>
  <c r="T32" i="5"/>
  <c r="G75" i="5"/>
  <c r="M75" i="5"/>
  <c r="D75" i="5" s="1"/>
  <c r="AV65" i="5"/>
  <c r="AU65" i="5" s="1"/>
  <c r="AP20" i="5"/>
  <c r="Y16" i="5"/>
  <c r="CC35" i="1"/>
  <c r="CD35" i="1" s="1"/>
  <c r="CE35" i="1" s="1"/>
  <c r="CC22" i="1"/>
  <c r="CD22" i="1"/>
  <c r="CE22" i="1"/>
  <c r="AB28" i="5"/>
  <c r="BX32" i="1"/>
  <c r="BY32" i="1"/>
  <c r="BZ32" i="1" s="1"/>
  <c r="AT14" i="1"/>
  <c r="AU14" i="1"/>
  <c r="AV14" i="1" s="1"/>
  <c r="AT73" i="1"/>
  <c r="AU73" i="1"/>
  <c r="AV73" i="1" s="1"/>
  <c r="CM15" i="1"/>
  <c r="CN15" i="1"/>
  <c r="CO15" i="1"/>
  <c r="AJ39" i="1"/>
  <c r="AK39" i="1"/>
  <c r="AL39" i="1" s="1"/>
  <c r="BN12" i="1"/>
  <c r="BO12" i="1"/>
  <c r="BP12" i="1" s="1"/>
  <c r="AY19" i="1"/>
  <c r="AZ19" i="1"/>
  <c r="BA19" i="1" s="1"/>
  <c r="BN33" i="1"/>
  <c r="BO33" i="1"/>
  <c r="BP33" i="1"/>
  <c r="BI34" i="1"/>
  <c r="BJ34" i="1" s="1"/>
  <c r="BK34" i="1" s="1"/>
  <c r="AJ73" i="1"/>
  <c r="AK73" i="1"/>
  <c r="AL73" i="1" s="1"/>
  <c r="AT22" i="1"/>
  <c r="AU22" i="1"/>
  <c r="AV22" i="1" s="1"/>
  <c r="BX39" i="1"/>
  <c r="BY39" i="1"/>
  <c r="BZ39" i="1" s="1"/>
  <c r="U28" i="5"/>
  <c r="L66" i="5"/>
  <c r="C66" i="5" s="1"/>
  <c r="L107" i="5"/>
  <c r="C107" i="5"/>
  <c r="M53" i="5"/>
  <c r="D53" i="5" s="1"/>
  <c r="R43" i="5"/>
  <c r="AC25" i="5"/>
  <c r="AA11" i="5"/>
  <c r="AA32" i="5"/>
  <c r="AC37" i="5"/>
  <c r="E76" i="5"/>
  <c r="AJ78" i="1"/>
  <c r="AK78" i="1" s="1"/>
  <c r="AL78" i="1" s="1"/>
  <c r="AA16" i="5"/>
  <c r="CC55" i="1"/>
  <c r="CD55" i="1"/>
  <c r="CE55" i="1"/>
  <c r="AJ30" i="1"/>
  <c r="AK30" i="1" s="1"/>
  <c r="AL30" i="1" s="1"/>
  <c r="AB30" i="1" s="1"/>
  <c r="AC30" i="1" s="1"/>
  <c r="CH14" i="1"/>
  <c r="CI14" i="1"/>
  <c r="CJ14" i="1"/>
  <c r="AY78" i="1"/>
  <c r="AZ78" i="1" s="1"/>
  <c r="BA78" i="1" s="1"/>
  <c r="AT41" i="1"/>
  <c r="AU41" i="1"/>
  <c r="AV41" i="1"/>
  <c r="AJ15" i="1"/>
  <c r="AK15" i="1"/>
  <c r="AL15" i="1" s="1"/>
  <c r="AT34" i="1"/>
  <c r="AU34" i="1"/>
  <c r="AV34" i="1"/>
  <c r="BD17" i="1"/>
  <c r="BE17" i="1" s="1"/>
  <c r="BF17" i="1"/>
  <c r="AY13" i="1"/>
  <c r="AZ13" i="1"/>
  <c r="BA13" i="1"/>
  <c r="AO14" i="1"/>
  <c r="AP14" i="1"/>
  <c r="AQ14" i="1"/>
  <c r="AE32" i="1"/>
  <c r="AF32" i="1"/>
  <c r="AG32" i="1"/>
  <c r="AT32" i="1"/>
  <c r="AU32" i="1" s="1"/>
  <c r="AV32" i="1"/>
  <c r="BI42" i="1"/>
  <c r="BJ42" i="1"/>
  <c r="BK42" i="1"/>
  <c r="BX14" i="1"/>
  <c r="BY14" i="1"/>
  <c r="BZ14" i="1"/>
  <c r="AT54" i="1"/>
  <c r="AU54" i="1"/>
  <c r="AV54" i="1"/>
  <c r="AB54" i="1" s="1"/>
  <c r="AC54" i="1" s="1"/>
  <c r="W54" i="1" s="1"/>
  <c r="BN20" i="1"/>
  <c r="BO20" i="1" s="1"/>
  <c r="BP20" i="1" s="1"/>
  <c r="AJ66" i="1"/>
  <c r="AK66" i="1"/>
  <c r="AL66" i="1"/>
  <c r="CM18" i="1"/>
  <c r="CN18" i="1"/>
  <c r="CO18" i="1"/>
  <c r="AO58" i="1"/>
  <c r="AP58" i="1"/>
  <c r="AQ58" i="1"/>
  <c r="AY57" i="1"/>
  <c r="AZ57" i="1" s="1"/>
  <c r="BA57" i="1" s="1"/>
  <c r="AJ67" i="1"/>
  <c r="AK67" i="1"/>
  <c r="AL67" i="1"/>
  <c r="AE20" i="1"/>
  <c r="AF20" i="1"/>
  <c r="AG20" i="1"/>
  <c r="AE48" i="1"/>
  <c r="AF48" i="1"/>
  <c r="AG48" i="1"/>
  <c r="AB48" i="1" s="1"/>
  <c r="AC48" i="1" s="1"/>
  <c r="AY33" i="1"/>
  <c r="AZ33" i="1" s="1"/>
  <c r="BA33" i="1"/>
  <c r="AT52" i="1"/>
  <c r="AU52" i="1"/>
  <c r="AV52" i="1"/>
  <c r="AJ13" i="1"/>
  <c r="AK13" i="1" s="1"/>
  <c r="AL13" i="1" s="1"/>
  <c r="CR23" i="1"/>
  <c r="CS23" i="1"/>
  <c r="CT23" i="1"/>
  <c r="AJ32" i="1"/>
  <c r="AK32" i="1" s="1"/>
  <c r="AL32" i="1" s="1"/>
  <c r="BI35" i="1"/>
  <c r="BJ35" i="1"/>
  <c r="BK35" i="1"/>
  <c r="BN29" i="1"/>
  <c r="BO29" i="1"/>
  <c r="BP29" i="1" s="1"/>
  <c r="BN11" i="1"/>
  <c r="BO11" i="1"/>
  <c r="BP11" i="1"/>
  <c r="AT78" i="1"/>
  <c r="AU78" i="1" s="1"/>
  <c r="AV78" i="1" s="1"/>
  <c r="G36" i="5"/>
  <c r="T53" i="5"/>
  <c r="CC15" i="1"/>
  <c r="CD15" i="1" s="1"/>
  <c r="CE15" i="1" s="1"/>
  <c r="AT31" i="1"/>
  <c r="AU31" i="1"/>
  <c r="AV31" i="1" s="1"/>
  <c r="CM22" i="1"/>
  <c r="CN22" i="1"/>
  <c r="CO22" i="1" s="1"/>
  <c r="AY39" i="1"/>
  <c r="AZ39" i="1"/>
  <c r="BA39" i="1"/>
  <c r="AO31" i="1"/>
  <c r="AP31" i="1"/>
  <c r="AQ31" i="1" s="1"/>
  <c r="AT15" i="1"/>
  <c r="AU15" i="1"/>
  <c r="AV15" i="1" s="1"/>
  <c r="AE23" i="1"/>
  <c r="AF23" i="1"/>
  <c r="AG23" i="1" s="1"/>
  <c r="AJ33" i="1"/>
  <c r="AK33" i="1"/>
  <c r="AL33" i="1" s="1"/>
  <c r="BN32" i="1"/>
  <c r="BO32" i="1"/>
  <c r="BP32" i="1" s="1"/>
  <c r="AO22" i="1"/>
  <c r="AP22" i="1"/>
  <c r="AQ22" i="1" s="1"/>
  <c r="AT21" i="1"/>
  <c r="AU21" i="1"/>
  <c r="AV21" i="1" s="1"/>
  <c r="AT49" i="1"/>
  <c r="AU49" i="1"/>
  <c r="AV49" i="1" s="1"/>
  <c r="AJ40" i="1"/>
  <c r="AK40" i="1" s="1"/>
  <c r="AL40" i="1" s="1"/>
  <c r="AO48" i="1"/>
  <c r="AP48" i="1"/>
  <c r="AQ48" i="1" s="1"/>
  <c r="CH22" i="1"/>
  <c r="CI22" i="1"/>
  <c r="CJ22" i="1" s="1"/>
  <c r="CR24" i="1"/>
  <c r="CS24" i="1"/>
  <c r="CT24" i="1" s="1"/>
  <c r="BD65" i="1"/>
  <c r="BE65" i="1" s="1"/>
  <c r="BF65" i="1" s="1"/>
  <c r="BI25" i="1"/>
  <c r="BJ25" i="1"/>
  <c r="BK25" i="1" s="1"/>
  <c r="AJ51" i="1"/>
  <c r="AK51" i="1"/>
  <c r="AL51" i="1" s="1"/>
  <c r="AY73" i="1"/>
  <c r="AZ73" i="1"/>
  <c r="BA73" i="1"/>
  <c r="CR14" i="1"/>
  <c r="CS14" i="1"/>
  <c r="CT14" i="1" s="1"/>
  <c r="AY20" i="1"/>
  <c r="AZ20" i="1"/>
  <c r="BA20" i="1" s="1"/>
  <c r="AO77" i="1"/>
  <c r="AP77" i="1"/>
  <c r="AQ77" i="1" s="1"/>
  <c r="AJ23" i="1"/>
  <c r="AK23" i="1"/>
  <c r="AL23" i="1" s="1"/>
  <c r="AE43" i="1"/>
  <c r="AF43" i="1"/>
  <c r="AG43" i="1" s="1"/>
  <c r="BD19" i="1"/>
  <c r="BE19" i="1"/>
  <c r="BF19" i="1" s="1"/>
  <c r="AO33" i="1"/>
  <c r="AP33" i="1"/>
  <c r="AQ33" i="1" s="1"/>
  <c r="AO11" i="1"/>
  <c r="AP11" i="1"/>
  <c r="AQ11" i="1" s="1"/>
  <c r="AB11" i="1" s="1"/>
  <c r="AC11" i="1" s="1"/>
  <c r="AO74" i="1"/>
  <c r="AP74" i="1" s="1"/>
  <c r="AQ74" i="1" s="1"/>
  <c r="AJ82" i="1"/>
  <c r="AK82" i="1"/>
  <c r="AL82" i="1" s="1"/>
  <c r="BN67" i="1"/>
  <c r="BO67" i="1"/>
  <c r="BP67" i="1" s="1"/>
  <c r="AB22" i="5"/>
  <c r="BD42" i="1"/>
  <c r="BE42" i="1" s="1"/>
  <c r="BF42" i="1" s="1"/>
  <c r="AY67" i="1"/>
  <c r="AZ67" i="1" s="1"/>
  <c r="BA67" i="1" s="1"/>
  <c r="N37" i="5"/>
  <c r="F37" i="5"/>
  <c r="O37" i="5" s="1"/>
  <c r="H37" i="5" s="1"/>
  <c r="L37" i="5"/>
  <c r="C37" i="5"/>
  <c r="M68" i="5"/>
  <c r="D68" i="5"/>
  <c r="AB16" i="5"/>
  <c r="BD78" i="1"/>
  <c r="BE78" i="1"/>
  <c r="BF78" i="1" s="1"/>
  <c r="CC24" i="1"/>
  <c r="CD24" i="1"/>
  <c r="CE24" i="1" s="1"/>
  <c r="CC60" i="1"/>
  <c r="CD60" i="1"/>
  <c r="CE60" i="1" s="1"/>
  <c r="AJ41" i="1"/>
  <c r="AK41" i="1" s="1"/>
  <c r="AL41" i="1" s="1"/>
  <c r="BD15" i="1"/>
  <c r="BE15" i="1"/>
  <c r="BF15" i="1" s="1"/>
  <c r="AY15" i="1"/>
  <c r="AZ15" i="1"/>
  <c r="BA15" i="1" s="1"/>
  <c r="AO79" i="1"/>
  <c r="AP79" i="1"/>
  <c r="AQ79" i="1" s="1"/>
  <c r="AE33" i="1"/>
  <c r="AF33" i="1" s="1"/>
  <c r="AG33" i="1" s="1"/>
  <c r="CR21" i="1"/>
  <c r="CS21" i="1"/>
  <c r="CT21" i="1" s="1"/>
  <c r="CM20" i="1"/>
  <c r="CN20" i="1"/>
  <c r="CO20" i="1" s="1"/>
  <c r="AY60" i="1"/>
  <c r="AZ60" i="1"/>
  <c r="BA60" i="1" s="1"/>
  <c r="AT57" i="1"/>
  <c r="AU57" i="1" s="1"/>
  <c r="AV57" i="1" s="1"/>
  <c r="AB57" i="1" s="1"/>
  <c r="AC57" i="1" s="1"/>
  <c r="W57" i="1" s="1"/>
  <c r="T57" i="1" s="1"/>
  <c r="AT12" i="1"/>
  <c r="AU12" i="1"/>
  <c r="AV12" i="1" s="1"/>
  <c r="AJ54" i="1"/>
  <c r="AK54" i="1"/>
  <c r="AL54" i="1" s="1"/>
  <c r="AE57" i="1"/>
  <c r="AF57" i="1"/>
  <c r="AG57" i="1"/>
  <c r="AT40" i="1"/>
  <c r="AU40" i="1"/>
  <c r="AV40" i="1" s="1"/>
  <c r="CH23" i="1"/>
  <c r="CI23" i="1"/>
  <c r="CJ23" i="1" s="1"/>
  <c r="AE13" i="1"/>
  <c r="AF13" i="1"/>
  <c r="AG13" i="1" s="1"/>
  <c r="BD66" i="1"/>
  <c r="BE66" i="1" s="1"/>
  <c r="BF66" i="1" s="1"/>
  <c r="BD24" i="1"/>
  <c r="BE24" i="1" s="1"/>
  <c r="BF24" i="1" s="1"/>
  <c r="BD51" i="1"/>
  <c r="BE51" i="1"/>
  <c r="BF51" i="1" s="1"/>
  <c r="BD36" i="1"/>
  <c r="BE36" i="1"/>
  <c r="BF36" i="1" s="1"/>
  <c r="CR15" i="1"/>
  <c r="CS15" i="1" s="1"/>
  <c r="CT15" i="1" s="1"/>
  <c r="AY36" i="1"/>
  <c r="AZ36" i="1" s="1"/>
  <c r="BA36" i="1" s="1"/>
  <c r="AO21" i="1"/>
  <c r="AP21" i="1"/>
  <c r="AQ21" i="1" s="1"/>
  <c r="AJ81" i="1"/>
  <c r="AK81" i="1"/>
  <c r="AL81" i="1" s="1"/>
  <c r="CM14" i="1"/>
  <c r="CN14" i="1"/>
  <c r="CO14" i="1" s="1"/>
  <c r="BI32" i="1"/>
  <c r="BJ32" i="1" s="1"/>
  <c r="BK32" i="1" s="1"/>
  <c r="AE49" i="1"/>
  <c r="AF49" i="1"/>
  <c r="AG49" i="1" s="1"/>
  <c r="AO54" i="1"/>
  <c r="AP54" i="1"/>
  <c r="AQ54" i="1" s="1"/>
  <c r="AT43" i="1"/>
  <c r="AU43" i="1" s="1"/>
  <c r="AV43" i="1" s="1"/>
  <c r="CM11" i="1"/>
  <c r="CN11" i="1"/>
  <c r="CO11" i="1" s="1"/>
  <c r="AU69" i="1"/>
  <c r="AV69" i="1"/>
  <c r="BD11" i="1"/>
  <c r="BE11" i="1"/>
  <c r="BF11" i="1"/>
  <c r="AA31" i="5"/>
  <c r="S43" i="5"/>
  <c r="AP43" i="5"/>
  <c r="T50" i="5"/>
  <c r="T19" i="5"/>
  <c r="AC32" i="5"/>
  <c r="T52" i="5"/>
  <c r="AE15" i="1"/>
  <c r="AF15" i="1"/>
  <c r="AG15" i="1" s="1"/>
  <c r="CC25" i="1"/>
  <c r="CD25" i="1"/>
  <c r="CE25" i="1" s="1"/>
  <c r="E88" i="5"/>
  <c r="AO55" i="1"/>
  <c r="AP55" i="1" s="1"/>
  <c r="AQ55" i="1" s="1"/>
  <c r="AY21" i="1"/>
  <c r="AZ21" i="1" s="1"/>
  <c r="BA21" i="1"/>
  <c r="AO40" i="1"/>
  <c r="AP40" i="1" s="1"/>
  <c r="AQ40" i="1" s="1"/>
  <c r="AE17" i="1"/>
  <c r="AF17" i="1" s="1"/>
  <c r="AG17" i="1" s="1"/>
  <c r="CR17" i="1"/>
  <c r="CS17" i="1" s="1"/>
  <c r="CT17" i="1" s="1"/>
  <c r="BI12" i="1"/>
  <c r="BJ12" i="1" s="1"/>
  <c r="BK12" i="1" s="1"/>
  <c r="AT81" i="1"/>
  <c r="AU81" i="1" s="1"/>
  <c r="AV81" i="1" s="1"/>
  <c r="BX29" i="1"/>
  <c r="BY29" i="1" s="1"/>
  <c r="BZ29" i="1" s="1"/>
  <c r="BX35" i="1"/>
  <c r="BY35" i="1"/>
  <c r="BZ35" i="1"/>
  <c r="BN25" i="1"/>
  <c r="BO25" i="1" s="1"/>
  <c r="BP25" i="1"/>
  <c r="AO15" i="1"/>
  <c r="AP15" i="1" s="1"/>
  <c r="AQ15" i="1" s="1"/>
  <c r="BD29" i="1"/>
  <c r="BE29" i="1" s="1"/>
  <c r="BF29" i="1"/>
  <c r="AY23" i="1"/>
  <c r="AZ23" i="1" s="1"/>
  <c r="BA23" i="1" s="1"/>
  <c r="AO56" i="1"/>
  <c r="AP56" i="1" s="1"/>
  <c r="AQ56" i="1"/>
  <c r="AJ22" i="1"/>
  <c r="AK22" i="1" s="1"/>
  <c r="AL22" i="1" s="1"/>
  <c r="AE18" i="1"/>
  <c r="AF18" i="1" s="1"/>
  <c r="AG18" i="1" s="1"/>
  <c r="AB18" i="1" s="1"/>
  <c r="AC18" i="1" s="1"/>
  <c r="W18" i="1" s="1"/>
  <c r="T18" i="1" s="1"/>
  <c r="BD55" i="1"/>
  <c r="BE55" i="1" s="1"/>
  <c r="BF55" i="1" s="1"/>
  <c r="AE52" i="1"/>
  <c r="AF52" i="1" s="1"/>
  <c r="AG52" i="1" s="1"/>
  <c r="AY49" i="1"/>
  <c r="AZ49" i="1" s="1"/>
  <c r="BA49" i="1" s="1"/>
  <c r="BX17" i="1"/>
  <c r="BY17" i="1" s="1"/>
  <c r="BZ17" i="1"/>
  <c r="AT82" i="1"/>
  <c r="AU82" i="1"/>
  <c r="AV82" i="1"/>
  <c r="AY51" i="1"/>
  <c r="AZ51" i="1" s="1"/>
  <c r="BA51" i="1"/>
  <c r="BD23" i="1"/>
  <c r="BE23" i="1" s="1"/>
  <c r="BF23" i="1" s="1"/>
  <c r="AO53" i="1"/>
  <c r="AP53" i="1" s="1"/>
  <c r="AQ53" i="1"/>
  <c r="AJ14" i="1"/>
  <c r="AK14" i="1" s="1"/>
  <c r="AL14" i="1" s="1"/>
  <c r="AD32" i="5"/>
  <c r="E65" i="5"/>
  <c r="U13" i="5"/>
  <c r="AY11" i="1"/>
  <c r="AZ11" i="1" s="1"/>
  <c r="BA11" i="1" s="1"/>
  <c r="AP69" i="1"/>
  <c r="AQ69" i="1" s="1"/>
  <c r="AV88" i="5"/>
  <c r="AU88" i="5" s="1"/>
  <c r="L91" i="5"/>
  <c r="C91" i="5" s="1"/>
  <c r="AV105" i="5"/>
  <c r="AU105" i="5"/>
  <c r="AJ22" i="5"/>
  <c r="AV66" i="5"/>
  <c r="AU66" i="5"/>
  <c r="L100" i="5"/>
  <c r="C100" i="5"/>
  <c r="Y28" i="5"/>
  <c r="S49" i="5"/>
  <c r="AC22" i="5"/>
  <c r="J86" i="5"/>
  <c r="G86" i="5" s="1"/>
  <c r="AT75" i="1"/>
  <c r="AU75" i="1"/>
  <c r="AV75" i="1"/>
  <c r="CC21" i="1"/>
  <c r="CD21" i="1"/>
  <c r="CE21" i="1"/>
  <c r="CC61" i="1"/>
  <c r="CD61" i="1"/>
  <c r="CE61" i="1"/>
  <c r="AT38" i="1"/>
  <c r="AU38" i="1" s="1"/>
  <c r="AV38" i="1" s="1"/>
  <c r="BN39" i="1"/>
  <c r="BO39" i="1"/>
  <c r="BP39" i="1"/>
  <c r="AO24" i="1"/>
  <c r="AP24" i="1"/>
  <c r="AQ24" i="1"/>
  <c r="AJ80" i="1"/>
  <c r="AK80" i="1"/>
  <c r="AL80" i="1"/>
  <c r="BD43" i="1"/>
  <c r="BE43" i="1" s="1"/>
  <c r="BF43" i="1" s="1"/>
  <c r="CC20" i="1"/>
  <c r="CD20" i="1"/>
  <c r="CE20" i="1"/>
  <c r="AY37" i="1"/>
  <c r="AZ37" i="1"/>
  <c r="BA37" i="1"/>
  <c r="AO80" i="1"/>
  <c r="AP80" i="1"/>
  <c r="AQ80" i="1"/>
  <c r="AJ53" i="1"/>
  <c r="AK53" i="1" s="1"/>
  <c r="AL53" i="1" s="1"/>
  <c r="CM21" i="1"/>
  <c r="CN21" i="1"/>
  <c r="CO21" i="1"/>
  <c r="BI24" i="1"/>
  <c r="BJ24" i="1"/>
  <c r="BK24" i="1"/>
  <c r="CH19" i="1"/>
  <c r="CI19" i="1"/>
  <c r="CJ19" i="1"/>
  <c r="BX30" i="1"/>
  <c r="BY30" i="1" s="1"/>
  <c r="BZ30" i="1" s="1"/>
  <c r="BN21" i="1"/>
  <c r="BO21" i="1"/>
  <c r="BP21" i="1"/>
  <c r="CC30" i="1"/>
  <c r="CD30" i="1"/>
  <c r="CE30" i="1"/>
  <c r="AY32" i="1"/>
  <c r="AZ32" i="1"/>
  <c r="BA32" i="1"/>
  <c r="BI37" i="1"/>
  <c r="BJ37" i="1" s="1"/>
  <c r="BK37" i="1" s="1"/>
  <c r="BD47" i="1"/>
  <c r="BE47" i="1"/>
  <c r="BF47" i="1"/>
  <c r="BX42" i="1"/>
  <c r="BY42" i="1"/>
  <c r="BZ42" i="1"/>
  <c r="AY82" i="1"/>
  <c r="AZ82" i="1"/>
  <c r="BA82" i="1"/>
  <c r="AT79" i="1"/>
  <c r="AU79" i="1" s="1"/>
  <c r="AV79" i="1" s="1"/>
  <c r="AJ19" i="1"/>
  <c r="AK19" i="1"/>
  <c r="AL19" i="1"/>
  <c r="AT16" i="1"/>
  <c r="AU16" i="1"/>
  <c r="AV16" i="1"/>
  <c r="CC58" i="1"/>
  <c r="CD58" i="1"/>
  <c r="CE58" i="1"/>
  <c r="AB58" i="1" s="1"/>
  <c r="AC58" i="1" s="1"/>
  <c r="W58" i="1" s="1"/>
  <c r="T58" i="1" s="1"/>
  <c r="CC40" i="1"/>
  <c r="CD40" i="1" s="1"/>
  <c r="CE40" i="1" s="1"/>
  <c r="BI30" i="1"/>
  <c r="BJ30" i="1" s="1"/>
  <c r="BK30" i="1" s="1"/>
  <c r="AO81" i="1"/>
  <c r="AP81" i="1"/>
  <c r="AQ81" i="1"/>
  <c r="BI19" i="1"/>
  <c r="BJ19" i="1"/>
  <c r="BK19" i="1"/>
  <c r="AE30" i="1"/>
  <c r="AF30" i="1" s="1"/>
  <c r="AG30" i="1" s="1"/>
  <c r="AO78" i="1"/>
  <c r="AP78" i="1" s="1"/>
  <c r="AQ78" i="1" s="1"/>
  <c r="AB78" i="1" s="1"/>
  <c r="AY41" i="1"/>
  <c r="AZ41" i="1" s="1"/>
  <c r="BA41" i="1"/>
  <c r="AO82" i="1"/>
  <c r="AP82" i="1"/>
  <c r="AQ82" i="1" s="1"/>
  <c r="BI31" i="1"/>
  <c r="BJ31" i="1" s="1"/>
  <c r="BK31" i="1" s="1"/>
  <c r="BD22" i="1"/>
  <c r="BE22" i="1" s="1"/>
  <c r="BF22" i="1" s="1"/>
  <c r="BN43" i="1"/>
  <c r="BO43" i="1" s="1"/>
  <c r="BP43" i="1"/>
  <c r="R28" i="5"/>
  <c r="E28" i="5"/>
  <c r="BD68" i="1"/>
  <c r="BE68" i="1" s="1"/>
  <c r="BF68" i="1" s="1"/>
  <c r="CR11" i="1"/>
  <c r="CS11" i="1" s="1"/>
  <c r="CT11" i="1" s="1"/>
  <c r="L88" i="5"/>
  <c r="C88" i="5" s="1"/>
  <c r="N85" i="5"/>
  <c r="F85" i="5"/>
  <c r="O85" i="5" s="1"/>
  <c r="H85" i="5"/>
  <c r="N66" i="5"/>
  <c r="F66" i="5"/>
  <c r="O66" i="5" s="1"/>
  <c r="H66" i="5" s="1"/>
  <c r="N107" i="5"/>
  <c r="F107" i="5" s="1"/>
  <c r="O107" i="5" s="1"/>
  <c r="H107" i="5"/>
  <c r="AJ32" i="5"/>
  <c r="AS32" i="5"/>
  <c r="S50" i="5"/>
  <c r="AJ77" i="1"/>
  <c r="AK77" i="1"/>
  <c r="AL77" i="1"/>
  <c r="AC52" i="5"/>
  <c r="AT76" i="1"/>
  <c r="AU76" i="1"/>
  <c r="AV76" i="1" s="1"/>
  <c r="S20" i="5"/>
  <c r="CC29" i="1"/>
  <c r="CD29" i="1" s="1"/>
  <c r="CE29" i="1"/>
  <c r="CC19" i="1"/>
  <c r="CD19" i="1" s="1"/>
  <c r="CE19" i="1" s="1"/>
  <c r="BN38" i="1"/>
  <c r="BO38" i="1"/>
  <c r="BP38" i="1"/>
  <c r="AY74" i="1"/>
  <c r="AZ74" i="1" s="1"/>
  <c r="BA74" i="1" s="1"/>
  <c r="AO38" i="1"/>
  <c r="AP38" i="1" s="1"/>
  <c r="AQ38" i="1"/>
  <c r="AJ65" i="1"/>
  <c r="AK65" i="1" s="1"/>
  <c r="AL65" i="1" s="1"/>
  <c r="BX12" i="1"/>
  <c r="BY12" i="1" s="1"/>
  <c r="BZ12" i="1" s="1"/>
  <c r="BI22" i="1"/>
  <c r="BJ22" i="1" s="1"/>
  <c r="BK22" i="1" s="1"/>
  <c r="CC36" i="1"/>
  <c r="CD36" i="1" s="1"/>
  <c r="CE36" i="1"/>
  <c r="AO32" i="1"/>
  <c r="AP32" i="1" s="1"/>
  <c r="AQ32" i="1"/>
  <c r="AJ74" i="1"/>
  <c r="AK74" i="1" s="1"/>
  <c r="AL74" i="1" s="1"/>
  <c r="AE66" i="1"/>
  <c r="AF66" i="1" s="1"/>
  <c r="AG66" i="1" s="1"/>
  <c r="AO29" i="1"/>
  <c r="AP29" i="1" s="1"/>
  <c r="AQ29" i="1"/>
  <c r="BX21" i="1"/>
  <c r="BY21" i="1"/>
  <c r="BZ21" i="1"/>
  <c r="CH25" i="1"/>
  <c r="CI25" i="1" s="1"/>
  <c r="CJ25" i="1" s="1"/>
  <c r="AB25" i="1" s="1"/>
  <c r="AC25" i="1" s="1"/>
  <c r="W25" i="1" s="1"/>
  <c r="T25" i="1" s="1"/>
  <c r="CM23" i="1"/>
  <c r="CN23" i="1" s="1"/>
  <c r="CO23" i="1" s="1"/>
  <c r="CM24" i="1"/>
  <c r="CN24" i="1" s="1"/>
  <c r="CO24" i="1"/>
  <c r="AT33" i="1"/>
  <c r="AU33" i="1" s="1"/>
  <c r="AV33" i="1" s="1"/>
  <c r="AY34" i="1"/>
  <c r="AZ34" i="1"/>
  <c r="BA34" i="1"/>
  <c r="AY53" i="1"/>
  <c r="AZ53" i="1" s="1"/>
  <c r="BA53" i="1" s="1"/>
  <c r="AB53" i="1" s="1"/>
  <c r="AC53" i="1" s="1"/>
  <c r="W53" i="1" s="1"/>
  <c r="T53" i="1" s="1"/>
  <c r="AO41" i="1"/>
  <c r="AP41" i="1" s="1"/>
  <c r="AQ41" i="1"/>
  <c r="AT20" i="1"/>
  <c r="AU20" i="1" s="1"/>
  <c r="AV20" i="1" s="1"/>
  <c r="AB20" i="1" s="1"/>
  <c r="AC20" i="1" s="1"/>
  <c r="W20" i="1" s="1"/>
  <c r="T20" i="1" s="1"/>
  <c r="AE56" i="1"/>
  <c r="AF56" i="1" s="1"/>
  <c r="AG56" i="1" s="1"/>
  <c r="AY25" i="1"/>
  <c r="AZ25" i="1" s="1"/>
  <c r="BA25" i="1" s="1"/>
  <c r="AE31" i="1"/>
  <c r="AF31" i="1" s="1"/>
  <c r="AG31" i="1"/>
  <c r="G112" i="5"/>
  <c r="N112" i="5" s="1"/>
  <c r="F112" i="5" s="1"/>
  <c r="M98" i="5"/>
  <c r="D98" i="5"/>
  <c r="AV98" i="5"/>
  <c r="AU98" i="5" s="1"/>
  <c r="N98" i="5"/>
  <c r="F98" i="5"/>
  <c r="O98" i="5" s="1"/>
  <c r="H98" i="5" s="1"/>
  <c r="L98" i="5"/>
  <c r="C98" i="5" s="1"/>
  <c r="M48" i="5"/>
  <c r="D48" i="5"/>
  <c r="L43" i="5"/>
  <c r="C43" i="5"/>
  <c r="M89" i="5"/>
  <c r="D89" i="5" s="1"/>
  <c r="L105" i="5"/>
  <c r="C105" i="5" s="1"/>
  <c r="L87" i="5"/>
  <c r="C87" i="5" s="1"/>
  <c r="L84" i="5"/>
  <c r="C84" i="5" s="1"/>
  <c r="N43" i="5"/>
  <c r="F43" i="5" s="1"/>
  <c r="O43" i="5" s="1"/>
  <c r="H43" i="5" s="1"/>
  <c r="M84" i="5"/>
  <c r="D84" i="5"/>
  <c r="M43" i="5"/>
  <c r="D43" i="5" s="1"/>
  <c r="M105" i="5"/>
  <c r="D105" i="5" s="1"/>
  <c r="L51" i="5"/>
  <c r="C51" i="5" s="1"/>
  <c r="N51" i="5"/>
  <c r="F51" i="5"/>
  <c r="O51" i="5"/>
  <c r="H51" i="5"/>
  <c r="M87" i="5"/>
  <c r="D87" i="5" s="1"/>
  <c r="AJ11" i="5"/>
  <c r="AS11" i="5" s="1"/>
  <c r="T49" i="5"/>
  <c r="G11" i="5"/>
  <c r="AV11" i="5" s="1"/>
  <c r="AC11" i="5"/>
  <c r="L55" i="5"/>
  <c r="C55" i="5"/>
  <c r="M55" i="5"/>
  <c r="D55" i="5" s="1"/>
  <c r="E55" i="5"/>
  <c r="J54" i="5"/>
  <c r="G19" i="5"/>
  <c r="AV19" i="5" s="1"/>
  <c r="BN13" i="1"/>
  <c r="BO13" i="1" s="1"/>
  <c r="BP13" i="1" s="1"/>
  <c r="AE12" i="1"/>
  <c r="AF12" i="1"/>
  <c r="AG12" i="1" s="1"/>
  <c r="AV57" i="5"/>
  <c r="AU57" i="5"/>
  <c r="M57" i="5"/>
  <c r="D57" i="5" s="1"/>
  <c r="N57" i="5"/>
  <c r="F57" i="5"/>
  <c r="O57" i="5"/>
  <c r="H57" i="5" s="1"/>
  <c r="L57" i="5"/>
  <c r="C57" i="5" s="1"/>
  <c r="M103" i="5"/>
  <c r="D103" i="5" s="1"/>
  <c r="N103" i="5"/>
  <c r="F103" i="5"/>
  <c r="O103" i="5"/>
  <c r="H103" i="5"/>
  <c r="L103" i="5"/>
  <c r="C103" i="5" s="1"/>
  <c r="AV103" i="5"/>
  <c r="AU103" i="5"/>
  <c r="L42" i="5"/>
  <c r="C42" i="5" s="1"/>
  <c r="M42" i="5"/>
  <c r="D42" i="5" s="1"/>
  <c r="AV42" i="5"/>
  <c r="AU42" i="5" s="1"/>
  <c r="N42" i="5"/>
  <c r="F42" i="5"/>
  <c r="O42" i="5"/>
  <c r="H42" i="5"/>
  <c r="AV81" i="5"/>
  <c r="AU81" i="5"/>
  <c r="L81" i="5"/>
  <c r="C81" i="5" s="1"/>
  <c r="M81" i="5"/>
  <c r="D81" i="5" s="1"/>
  <c r="N81" i="5"/>
  <c r="F81" i="5" s="1"/>
  <c r="O81" i="5" s="1"/>
  <c r="H81" i="5" s="1"/>
  <c r="M38" i="5"/>
  <c r="D38" i="5"/>
  <c r="AJ41" i="5"/>
  <c r="AS41" i="5"/>
  <c r="AP29" i="5"/>
  <c r="AJ12" i="1"/>
  <c r="AK12" i="1"/>
  <c r="AL12" i="1" s="1"/>
  <c r="L9" i="5"/>
  <c r="C9" i="5"/>
  <c r="AP52" i="5"/>
  <c r="G32" i="5"/>
  <c r="N32" i="5" s="1"/>
  <c r="E32" i="5"/>
  <c r="CH11" i="1"/>
  <c r="CI11" i="1"/>
  <c r="CJ11" i="1"/>
  <c r="BX13" i="1"/>
  <c r="BY13" i="1" s="1"/>
  <c r="BZ13" i="1"/>
  <c r="M9" i="5"/>
  <c r="D9" i="5"/>
  <c r="AC10" i="5"/>
  <c r="AP26" i="5"/>
  <c r="AC13" i="5"/>
  <c r="AJ29" i="5"/>
  <c r="AS29" i="5" s="1"/>
  <c r="AC14" i="5"/>
  <c r="AJ52" i="5"/>
  <c r="AS52" i="5" s="1"/>
  <c r="R35" i="5"/>
  <c r="X34" i="5"/>
  <c r="S26" i="5"/>
  <c r="R47" i="5"/>
  <c r="T10" i="5"/>
  <c r="AJ50" i="5"/>
  <c r="AS50" i="5" s="1"/>
  <c r="R50" i="5"/>
  <c r="T13" i="5"/>
  <c r="AJ26" i="5"/>
  <c r="AS26" i="5" s="1"/>
  <c r="AJ35" i="5"/>
  <c r="R44" i="5"/>
  <c r="AP47" i="5"/>
  <c r="AJ47" i="5"/>
  <c r="AS47" i="5"/>
  <c r="T43" i="5"/>
  <c r="X10" i="5"/>
  <c r="AG22" i="5"/>
  <c r="AC49" i="5"/>
  <c r="AC50" i="5"/>
  <c r="AA35" i="5"/>
  <c r="AC20" i="5"/>
  <c r="T20" i="5"/>
  <c r="AC23" i="5"/>
  <c r="T23" i="5"/>
  <c r="AC26" i="5"/>
  <c r="T26" i="5"/>
  <c r="E23" i="5"/>
  <c r="G23" i="5"/>
  <c r="L23" i="5"/>
  <c r="C23" i="5" s="1"/>
  <c r="AV41" i="5"/>
  <c r="AU41" i="5"/>
  <c r="L41" i="5"/>
  <c r="C41" i="5" s="1"/>
  <c r="L38" i="5"/>
  <c r="C38" i="5" s="1"/>
  <c r="N38" i="5"/>
  <c r="F38" i="5"/>
  <c r="O38" i="5"/>
  <c r="H38" i="5"/>
  <c r="AH10" i="5"/>
  <c r="X13" i="5"/>
  <c r="E9" i="5"/>
  <c r="M94" i="5"/>
  <c r="D94" i="5" s="1"/>
  <c r="L94" i="5"/>
  <c r="C94" i="5"/>
  <c r="M101" i="5"/>
  <c r="D101" i="5"/>
  <c r="N101" i="5"/>
  <c r="F101" i="5"/>
  <c r="O101" i="5"/>
  <c r="H101" i="5"/>
  <c r="L104" i="5"/>
  <c r="C104" i="5" s="1"/>
  <c r="M104" i="5"/>
  <c r="D104" i="5" s="1"/>
  <c r="M21" i="5"/>
  <c r="D21" i="5"/>
  <c r="L21" i="5"/>
  <c r="C21" i="5"/>
  <c r="AV77" i="5"/>
  <c r="AU77" i="5"/>
  <c r="M77" i="5"/>
  <c r="D77" i="5"/>
  <c r="N77" i="5"/>
  <c r="F77" i="5" s="1"/>
  <c r="O77" i="5" s="1"/>
  <c r="H77" i="5" s="1"/>
  <c r="L77" i="5"/>
  <c r="C77" i="5"/>
  <c r="N106" i="5"/>
  <c r="F106" i="5"/>
  <c r="O106" i="5" s="1"/>
  <c r="H106" i="5" s="1"/>
  <c r="M106" i="5"/>
  <c r="D106" i="5"/>
  <c r="AV106" i="5"/>
  <c r="AU106" i="5"/>
  <c r="L106" i="5"/>
  <c r="C106" i="5" s="1"/>
  <c r="T44" i="5"/>
  <c r="AC44" i="5"/>
  <c r="M90" i="5"/>
  <c r="D90" i="5"/>
  <c r="L90" i="5"/>
  <c r="C90" i="5" s="1"/>
  <c r="AV90" i="5"/>
  <c r="AU90" i="5"/>
  <c r="N90" i="5"/>
  <c r="F90" i="5"/>
  <c r="O90" i="5"/>
  <c r="H90" i="5" s="1"/>
  <c r="M109" i="5"/>
  <c r="D109" i="5"/>
  <c r="N109" i="5"/>
  <c r="F109" i="5"/>
  <c r="O109" i="5" s="1"/>
  <c r="H109" i="5" s="1"/>
  <c r="AV109" i="5"/>
  <c r="AU109" i="5" s="1"/>
  <c r="L109" i="5"/>
  <c r="C109" i="5"/>
  <c r="M41" i="5"/>
  <c r="D41" i="5" s="1"/>
  <c r="AV44" i="5"/>
  <c r="AU44" i="5"/>
  <c r="AF87" i="1"/>
  <c r="AG87" i="1" s="1"/>
  <c r="AB87" i="1" s="1"/>
  <c r="AC87" i="1" s="1"/>
  <c r="W87" i="1" s="1"/>
  <c r="T87" i="1" s="1"/>
  <c r="E12" i="5"/>
  <c r="L15" i="5"/>
  <c r="C15" i="5" s="1"/>
  <c r="M15" i="5"/>
  <c r="D15" i="5" s="1"/>
  <c r="E15" i="5"/>
  <c r="U16" i="5"/>
  <c r="M12" i="5"/>
  <c r="D12" i="5"/>
  <c r="L12" i="5"/>
  <c r="C12" i="5" s="1"/>
  <c r="AH13" i="5"/>
  <c r="G13" i="5"/>
  <c r="AV13" i="5" s="1"/>
  <c r="AU13" i="5" s="1"/>
  <c r="J8" i="5"/>
  <c r="M44" i="5"/>
  <c r="D44" i="5"/>
  <c r="L44" i="5"/>
  <c r="C44" i="5"/>
  <c r="L59" i="5"/>
  <c r="C59" i="5" s="1"/>
  <c r="M59" i="5"/>
  <c r="D59" i="5"/>
  <c r="M76" i="5"/>
  <c r="D76" i="5"/>
  <c r="L76" i="5"/>
  <c r="C76" i="5" s="1"/>
  <c r="G28" i="5"/>
  <c r="G50" i="5"/>
  <c r="E50" i="5"/>
  <c r="M93" i="5"/>
  <c r="D93" i="5"/>
  <c r="L93" i="5"/>
  <c r="C93" i="5" s="1"/>
  <c r="AO67" i="1"/>
  <c r="AP67" i="1" s="1"/>
  <c r="AQ67" i="1" s="1"/>
  <c r="AB67" i="1" s="1"/>
  <c r="AC67" i="1" s="1"/>
  <c r="W67" i="1" s="1"/>
  <c r="T67" i="1" s="1"/>
  <c r="AT67" i="1"/>
  <c r="AU67" i="1" s="1"/>
  <c r="AV67" i="1" s="1"/>
  <c r="L48" i="5"/>
  <c r="C48" i="5" s="1"/>
  <c r="AV48" i="5"/>
  <c r="AU48" i="5"/>
  <c r="N80" i="5"/>
  <c r="F80" i="5"/>
  <c r="O80" i="5"/>
  <c r="H80" i="5" s="1"/>
  <c r="L80" i="5"/>
  <c r="C80" i="5"/>
  <c r="AV80" i="5"/>
  <c r="AU80" i="5" s="1"/>
  <c r="L89" i="5"/>
  <c r="C89" i="5" s="1"/>
  <c r="N89" i="5"/>
  <c r="F89" i="5" s="1"/>
  <c r="O89" i="5" s="1"/>
  <c r="H89" i="5" s="1"/>
  <c r="L75" i="5"/>
  <c r="C75" i="5"/>
  <c r="N102" i="5"/>
  <c r="F102" i="5"/>
  <c r="O102" i="5" s="1"/>
  <c r="H102" i="5" s="1"/>
  <c r="AV102" i="5"/>
  <c r="AU102" i="5" s="1"/>
  <c r="M102" i="5"/>
  <c r="D102" i="5" s="1"/>
  <c r="M69" i="5"/>
  <c r="D69" i="5"/>
  <c r="N69" i="5"/>
  <c r="F69" i="5" s="1"/>
  <c r="O69" i="5" s="1"/>
  <c r="H69" i="5" s="1"/>
  <c r="AV69" i="5"/>
  <c r="AU69" i="5" s="1"/>
  <c r="L85" i="5"/>
  <c r="C85" i="5" s="1"/>
  <c r="L20" i="5"/>
  <c r="C20" i="5" s="1"/>
  <c r="AS20" i="5"/>
  <c r="AV20" i="5"/>
  <c r="AU20" i="5" s="1"/>
  <c r="M17" i="5"/>
  <c r="D17" i="5" s="1"/>
  <c r="N14" i="5"/>
  <c r="F14" i="5" s="1"/>
  <c r="O14" i="5" s="1"/>
  <c r="H14" i="5"/>
  <c r="X75" i="1"/>
  <c r="AJ71" i="5"/>
  <c r="AS71" i="5" s="1"/>
  <c r="AJ87" i="5"/>
  <c r="AS87" i="5" s="1"/>
  <c r="AV87" i="5"/>
  <c r="AU87" i="5" s="1"/>
  <c r="AS73" i="5"/>
  <c r="AV73" i="5"/>
  <c r="AU73" i="5" s="1"/>
  <c r="AP72" i="5"/>
  <c r="AN72" i="5"/>
  <c r="AS56" i="5"/>
  <c r="N56" i="5"/>
  <c r="F56" i="5"/>
  <c r="O56" i="5"/>
  <c r="H56" i="5" s="1"/>
  <c r="X30" i="1"/>
  <c r="AN21" i="5"/>
  <c r="AN13" i="5"/>
  <c r="AZ12" i="1"/>
  <c r="BA12" i="1" s="1"/>
  <c r="U12" i="1"/>
  <c r="AP13" i="5"/>
  <c r="AP71" i="5"/>
  <c r="AN71" i="5"/>
  <c r="AP16" i="5"/>
  <c r="AN16" i="5"/>
  <c r="AJ16" i="5"/>
  <c r="AK15" i="5"/>
  <c r="AN15" i="5"/>
  <c r="AJ12" i="5"/>
  <c r="AV74" i="5"/>
  <c r="AU74" i="5" s="1"/>
  <c r="M74" i="5"/>
  <c r="D74" i="5"/>
  <c r="L74" i="5"/>
  <c r="C74" i="5"/>
  <c r="M72" i="5"/>
  <c r="D72" i="5" s="1"/>
  <c r="L72" i="5"/>
  <c r="C72" i="5" s="1"/>
  <c r="N74" i="5"/>
  <c r="F74" i="5" s="1"/>
  <c r="O74" i="5" s="1"/>
  <c r="H74" i="5" s="1"/>
  <c r="AJ13" i="5"/>
  <c r="AS13" i="5" s="1"/>
  <c r="L49" i="5"/>
  <c r="C49" i="5"/>
  <c r="N49" i="5"/>
  <c r="F49" i="5"/>
  <c r="O49" i="5" s="1"/>
  <c r="H49" i="5" s="1"/>
  <c r="M49" i="5"/>
  <c r="D49" i="5" s="1"/>
  <c r="AV49" i="5"/>
  <c r="AU49" i="5"/>
  <c r="AJ93" i="5"/>
  <c r="AS93" i="5" s="1"/>
  <c r="AP94" i="5"/>
  <c r="AS94" i="5"/>
  <c r="L34" i="5"/>
  <c r="C34" i="5" s="1"/>
  <c r="AS35" i="5"/>
  <c r="N35" i="5"/>
  <c r="F35" i="5" s="1"/>
  <c r="O35" i="5"/>
  <c r="H35" i="5" s="1"/>
  <c r="AP93" i="5"/>
  <c r="AL9" i="5"/>
  <c r="AN22" i="5"/>
  <c r="AS33" i="5"/>
  <c r="L35" i="5"/>
  <c r="C35" i="5"/>
  <c r="D34" i="5"/>
  <c r="AS34" i="5"/>
  <c r="E35" i="5"/>
  <c r="AP22" i="5"/>
  <c r="AP31" i="5"/>
  <c r="AS31" i="5"/>
  <c r="AP28" i="5"/>
  <c r="AP19" i="5"/>
  <c r="AJ27" i="5"/>
  <c r="L22" i="5"/>
  <c r="C22" i="5"/>
  <c r="M16" i="5"/>
  <c r="D16" i="5"/>
  <c r="AJ18" i="5"/>
  <c r="AS18" i="5" s="1"/>
  <c r="AJ21" i="5"/>
  <c r="AO12" i="5"/>
  <c r="AO30" i="5"/>
  <c r="AJ24" i="5"/>
  <c r="AS24" i="5" s="1"/>
  <c r="M31" i="5"/>
  <c r="D31" i="5" s="1"/>
  <c r="AK55" i="5"/>
  <c r="AK12" i="5"/>
  <c r="AK21" i="5"/>
  <c r="AK30" i="5"/>
  <c r="AK24" i="5"/>
  <c r="AK27" i="5"/>
  <c r="AK18" i="5"/>
  <c r="AO55" i="5"/>
  <c r="AO24" i="5"/>
  <c r="AO15" i="5"/>
  <c r="AO27" i="5"/>
  <c r="AO18" i="5"/>
  <c r="AN55" i="5"/>
  <c r="AN12" i="5"/>
  <c r="L16" i="5"/>
  <c r="C16" i="5" s="1"/>
  <c r="AL55" i="5"/>
  <c r="AL18" i="5"/>
  <c r="AL27" i="5"/>
  <c r="AL12" i="5"/>
  <c r="AL21" i="5"/>
  <c r="AL15" i="5"/>
  <c r="AL30" i="5"/>
  <c r="AL24" i="5"/>
  <c r="AN28" i="5"/>
  <c r="M25" i="5"/>
  <c r="D25" i="5"/>
  <c r="E31" i="5"/>
  <c r="L31" i="5"/>
  <c r="C31" i="5"/>
  <c r="AS25" i="5"/>
  <c r="AV25" i="5"/>
  <c r="AU25" i="5"/>
  <c r="M22" i="5"/>
  <c r="D22" i="5"/>
  <c r="E22" i="5"/>
  <c r="M10" i="5"/>
  <c r="D10" i="5" s="1"/>
  <c r="N11" i="5"/>
  <c r="F11" i="5" s="1"/>
  <c r="O11" i="5" s="1"/>
  <c r="H11" i="5" s="1"/>
  <c r="AJ10" i="5"/>
  <c r="AO9" i="5"/>
  <c r="AK9" i="5"/>
  <c r="AN9" i="5"/>
  <c r="AN10" i="5"/>
  <c r="AV17" i="5"/>
  <c r="AU17" i="5"/>
  <c r="N17" i="5"/>
  <c r="F17" i="5"/>
  <c r="O17" i="5" s="1"/>
  <c r="H17" i="5"/>
  <c r="M20" i="5"/>
  <c r="D20" i="5" s="1"/>
  <c r="L17" i="5"/>
  <c r="C17" i="5"/>
  <c r="L25" i="5"/>
  <c r="C25" i="5" s="1"/>
  <c r="AP10" i="5"/>
  <c r="AV14" i="5"/>
  <c r="AU14" i="5" s="1"/>
  <c r="L14" i="5"/>
  <c r="C14" i="5" s="1"/>
  <c r="M14" i="5"/>
  <c r="D14" i="5" s="1"/>
  <c r="AC35" i="5"/>
  <c r="M35" i="5"/>
  <c r="D35" i="5" s="1"/>
  <c r="AB75" i="1"/>
  <c r="AC75" i="1"/>
  <c r="W75" i="1"/>
  <c r="T75" i="1"/>
  <c r="AB79" i="1"/>
  <c r="AC79" i="1" s="1"/>
  <c r="W79" i="1" s="1"/>
  <c r="T79" i="1" s="1"/>
  <c r="M11" i="5"/>
  <c r="D11" i="5" s="1"/>
  <c r="AB81" i="1"/>
  <c r="AC81" i="1"/>
  <c r="W81" i="1" s="1"/>
  <c r="T81" i="1" s="1"/>
  <c r="AB56" i="1"/>
  <c r="AC56" i="1"/>
  <c r="W56" i="1" s="1"/>
  <c r="T56" i="1" s="1"/>
  <c r="AB77" i="1"/>
  <c r="AC77" i="1" s="1"/>
  <c r="W77" i="1" s="1"/>
  <c r="T77" i="1" s="1"/>
  <c r="AB47" i="1"/>
  <c r="AC47" i="1" s="1"/>
  <c r="W47" i="1" s="1"/>
  <c r="T47" i="1" s="1"/>
  <c r="AB50" i="1"/>
  <c r="AC50" i="1" s="1"/>
  <c r="W50" i="1" s="1"/>
  <c r="T50" i="1" s="1"/>
  <c r="AB29" i="1"/>
  <c r="AC29" i="1"/>
  <c r="U29" i="1"/>
  <c r="AB52" i="1"/>
  <c r="AC52" i="1" s="1"/>
  <c r="W52" i="1" s="1"/>
  <c r="T52" i="1" s="1"/>
  <c r="U14" i="1"/>
  <c r="T54" i="1"/>
  <c r="U16" i="1"/>
  <c r="AB65" i="1"/>
  <c r="AC65" i="1" s="1"/>
  <c r="W65" i="1" s="1"/>
  <c r="T65" i="1" s="1"/>
  <c r="AB59" i="1"/>
  <c r="AC59" i="1"/>
  <c r="W59" i="1"/>
  <c r="T59" i="1" s="1"/>
  <c r="N47" i="5"/>
  <c r="F47" i="5"/>
  <c r="O47" i="5" s="1"/>
  <c r="H47" i="5" s="1"/>
  <c r="L47" i="5"/>
  <c r="C47" i="5" s="1"/>
  <c r="M47" i="5"/>
  <c r="D47" i="5"/>
  <c r="AV47" i="5"/>
  <c r="AU47" i="5"/>
  <c r="AC78" i="1"/>
  <c r="W78" i="1" s="1"/>
  <c r="T78" i="1" s="1"/>
  <c r="AB41" i="1"/>
  <c r="AC41" i="1" s="1"/>
  <c r="W41" i="1" s="1"/>
  <c r="T41" i="1" s="1"/>
  <c r="L29" i="5"/>
  <c r="C29" i="5"/>
  <c r="M29" i="5"/>
  <c r="D29" i="5" s="1"/>
  <c r="AV29" i="5"/>
  <c r="AU29" i="5"/>
  <c r="AB69" i="1"/>
  <c r="AC69" i="1" s="1"/>
  <c r="W69" i="1" s="1"/>
  <c r="T69" i="1" s="1"/>
  <c r="AB73" i="1"/>
  <c r="AC73" i="1"/>
  <c r="W73" i="1" s="1"/>
  <c r="T73" i="1" s="1"/>
  <c r="AB34" i="1"/>
  <c r="AC34" i="1" s="1"/>
  <c r="W34" i="1" s="1"/>
  <c r="T34" i="1" s="1"/>
  <c r="O112" i="5"/>
  <c r="H112" i="5" s="1"/>
  <c r="AV112" i="5"/>
  <c r="AU112" i="5"/>
  <c r="AV75" i="5"/>
  <c r="AU75" i="5" s="1"/>
  <c r="N75" i="5"/>
  <c r="F75" i="5" s="1"/>
  <c r="O75" i="5"/>
  <c r="H75" i="5"/>
  <c r="AB80" i="1"/>
  <c r="AC80" i="1" s="1"/>
  <c r="W80" i="1" s="1"/>
  <c r="T80" i="1" s="1"/>
  <c r="AU11" i="5"/>
  <c r="L11" i="5"/>
  <c r="C11" i="5"/>
  <c r="G54" i="5"/>
  <c r="AJ9" i="5"/>
  <c r="AS9" i="5" s="1"/>
  <c r="AJ55" i="5"/>
  <c r="AS55" i="5" s="1"/>
  <c r="M19" i="5"/>
  <c r="D19" i="5" s="1"/>
  <c r="L19" i="5"/>
  <c r="C19" i="5" s="1"/>
  <c r="L10" i="5"/>
  <c r="C10" i="5"/>
  <c r="AB13" i="1"/>
  <c r="AC13" i="1"/>
  <c r="U13" i="1"/>
  <c r="U11" i="1"/>
  <c r="AJ15" i="5"/>
  <c r="AS15" i="5" s="1"/>
  <c r="F32" i="5"/>
  <c r="O32" i="5" s="1"/>
  <c r="H32" i="5" s="1"/>
  <c r="L32" i="5"/>
  <c r="C32" i="5"/>
  <c r="AV32" i="5"/>
  <c r="AU32" i="5"/>
  <c r="M23" i="5"/>
  <c r="D23" i="5"/>
  <c r="G8" i="5"/>
  <c r="L13" i="5"/>
  <c r="C13" i="5" s="1"/>
  <c r="M50" i="5"/>
  <c r="D50" i="5"/>
  <c r="N50" i="5"/>
  <c r="F50" i="5"/>
  <c r="O50" i="5"/>
  <c r="H50" i="5" s="1"/>
  <c r="L50" i="5"/>
  <c r="C50" i="5" s="1"/>
  <c r="AV50" i="5"/>
  <c r="AU50" i="5" s="1"/>
  <c r="M28" i="5"/>
  <c r="D28" i="5" s="1"/>
  <c r="L28" i="5"/>
  <c r="C28" i="5"/>
  <c r="N20" i="5"/>
  <c r="F20" i="5" s="1"/>
  <c r="O20" i="5" s="1"/>
  <c r="H20" i="5" s="1"/>
  <c r="N87" i="5"/>
  <c r="F87" i="5" s="1"/>
  <c r="O87" i="5"/>
  <c r="H87" i="5" s="1"/>
  <c r="X65" i="1"/>
  <c r="N73" i="5"/>
  <c r="F73" i="5"/>
  <c r="O73" i="5" s="1"/>
  <c r="H73" i="5"/>
  <c r="X49" i="1"/>
  <c r="U65" i="1"/>
  <c r="AS72" i="5"/>
  <c r="N72" i="5"/>
  <c r="F72" i="5" s="1"/>
  <c r="O72" i="5" s="1"/>
  <c r="H72" i="5" s="1"/>
  <c r="X48" i="1"/>
  <c r="U49" i="1"/>
  <c r="AV56" i="5"/>
  <c r="AU56" i="5" s="1"/>
  <c r="U30" i="1"/>
  <c r="U48" i="1"/>
  <c r="N71" i="5"/>
  <c r="F71" i="5"/>
  <c r="O71" i="5" s="1"/>
  <c r="H71" i="5"/>
  <c r="X47" i="1"/>
  <c r="AS16" i="5"/>
  <c r="N16" i="5"/>
  <c r="F16" i="5"/>
  <c r="O16" i="5" s="1"/>
  <c r="H16" i="5"/>
  <c r="U47" i="1"/>
  <c r="N93" i="5"/>
  <c r="F93" i="5"/>
  <c r="O93" i="5" s="1"/>
  <c r="H93" i="5" s="1"/>
  <c r="X73" i="1"/>
  <c r="N94" i="5"/>
  <c r="F94" i="5"/>
  <c r="O94" i="5" s="1"/>
  <c r="H94" i="5" s="1"/>
  <c r="X74" i="1"/>
  <c r="AV94" i="5"/>
  <c r="AU94" i="5" s="1"/>
  <c r="AV35" i="5"/>
  <c r="AU35" i="5"/>
  <c r="AS19" i="5"/>
  <c r="AU19" i="5"/>
  <c r="AS22" i="5"/>
  <c r="N22" i="5"/>
  <c r="F22" i="5"/>
  <c r="O22" i="5"/>
  <c r="H22" i="5"/>
  <c r="N34" i="5"/>
  <c r="F34" i="5" s="1"/>
  <c r="O34" i="5" s="1"/>
  <c r="H34" i="5" s="1"/>
  <c r="X19" i="1"/>
  <c r="AV34" i="5"/>
  <c r="AU34" i="5"/>
  <c r="U19" i="1"/>
  <c r="U74" i="1"/>
  <c r="U73" i="1"/>
  <c r="AV15" i="5"/>
  <c r="AU15" i="5"/>
  <c r="N55" i="5"/>
  <c r="F55" i="5" s="1"/>
  <c r="O55" i="5" s="1"/>
  <c r="H55" i="5" s="1"/>
  <c r="AS28" i="5"/>
  <c r="AV28" i="5"/>
  <c r="AU28" i="5" s="1"/>
  <c r="AS27" i="5"/>
  <c r="AV27" i="5"/>
  <c r="AU27" i="5"/>
  <c r="AS30" i="5"/>
  <c r="AV30" i="5"/>
  <c r="AU30" i="5"/>
  <c r="AS12" i="5"/>
  <c r="AV12" i="5"/>
  <c r="AU12" i="5"/>
  <c r="AS21" i="5"/>
  <c r="N25" i="5"/>
  <c r="F25" i="5"/>
  <c r="O25" i="5"/>
  <c r="H25" i="5"/>
  <c r="U17" i="1"/>
  <c r="U18" i="1"/>
  <c r="N31" i="5"/>
  <c r="F31" i="5"/>
  <c r="O31" i="5"/>
  <c r="H31" i="5" s="1"/>
  <c r="AV31" i="5"/>
  <c r="AU31" i="5" s="1"/>
  <c r="U15" i="1"/>
  <c r="AS10" i="5"/>
  <c r="AV10" i="5"/>
  <c r="AU10" i="5"/>
  <c r="N9" i="5"/>
  <c r="F9" i="5"/>
  <c r="O9" i="5" s="1"/>
  <c r="H9" i="5" s="1"/>
  <c r="AV72" i="5"/>
  <c r="AU72" i="5" s="1"/>
  <c r="H86" i="5"/>
  <c r="F86" i="5" s="1"/>
  <c r="AV71" i="5"/>
  <c r="AU71" i="5"/>
  <c r="AV16" i="5"/>
  <c r="AU16" i="5"/>
  <c r="N13" i="5"/>
  <c r="F13" i="5"/>
  <c r="O13" i="5"/>
  <c r="H13" i="5"/>
  <c r="AV93" i="5"/>
  <c r="AU93" i="5"/>
  <c r="AV22" i="5"/>
  <c r="AU22" i="5" s="1"/>
  <c r="N19" i="5"/>
  <c r="F19" i="5"/>
  <c r="O19" i="5" s="1"/>
  <c r="H19" i="5" s="1"/>
  <c r="N15" i="5"/>
  <c r="F15" i="5" s="1"/>
  <c r="O15" i="5" s="1"/>
  <c r="H15" i="5" s="1"/>
  <c r="X13" i="1"/>
  <c r="N28" i="5"/>
  <c r="F28" i="5"/>
  <c r="O28" i="5"/>
  <c r="H28" i="5" s="1"/>
  <c r="AV55" i="5"/>
  <c r="AU55" i="5"/>
  <c r="N27" i="5"/>
  <c r="F27" i="5"/>
  <c r="O27" i="5" s="1"/>
  <c r="H27" i="5"/>
  <c r="N30" i="5"/>
  <c r="F30" i="5" s="1"/>
  <c r="O30" i="5" s="1"/>
  <c r="H30" i="5" s="1"/>
  <c r="X18" i="1"/>
  <c r="N12" i="5"/>
  <c r="F12" i="5"/>
  <c r="O12" i="5" s="1"/>
  <c r="H12" i="5" s="1"/>
  <c r="AV18" i="5"/>
  <c r="AU18" i="5"/>
  <c r="N18" i="5"/>
  <c r="F18" i="5" s="1"/>
  <c r="O18" i="5" s="1"/>
  <c r="H18" i="5" s="1"/>
  <c r="N21" i="5"/>
  <c r="F21" i="5"/>
  <c r="O21" i="5"/>
  <c r="H21" i="5"/>
  <c r="X15" i="1"/>
  <c r="AV21" i="5"/>
  <c r="AU21" i="5"/>
  <c r="AV24" i="5"/>
  <c r="AU24" i="5"/>
  <c r="N24" i="5"/>
  <c r="F24" i="5"/>
  <c r="O24" i="5"/>
  <c r="H24" i="5"/>
  <c r="X16" i="1"/>
  <c r="N10" i="5"/>
  <c r="F10" i="5" s="1"/>
  <c r="O10" i="5" s="1"/>
  <c r="H10" i="5" s="1"/>
  <c r="X11" i="1"/>
  <c r="AV9" i="5"/>
  <c r="AU9" i="5"/>
  <c r="X29" i="1"/>
  <c r="W29" i="1"/>
  <c r="T29" i="1" s="1"/>
  <c r="H54" i="5"/>
  <c r="F54" i="5"/>
  <c r="X12" i="1"/>
  <c r="X14" i="1"/>
  <c r="X17" i="1"/>
  <c r="H8" i="5"/>
  <c r="W30" i="1" l="1"/>
  <c r="T30" i="1" s="1"/>
  <c r="AB19" i="1"/>
  <c r="AC19" i="1" s="1"/>
  <c r="AB51" i="1"/>
  <c r="AC51" i="1" s="1"/>
  <c r="W51" i="1" s="1"/>
  <c r="T51" i="1" s="1"/>
  <c r="AB74" i="1"/>
  <c r="AC74" i="1" s="1"/>
  <c r="W74" i="1" s="1"/>
  <c r="T74" i="1" s="1"/>
  <c r="AB31" i="1"/>
  <c r="AC31" i="1" s="1"/>
  <c r="W31" i="1" s="1"/>
  <c r="T31" i="1" s="1"/>
  <c r="AB38" i="1"/>
  <c r="AC38" i="1" s="1"/>
  <c r="W38" i="1" s="1"/>
  <c r="T38" i="1" s="1"/>
  <c r="AB43" i="1"/>
  <c r="AC43" i="1" s="1"/>
  <c r="W43" i="1" s="1"/>
  <c r="T43" i="1" s="1"/>
  <c r="AB40" i="1"/>
  <c r="AC40" i="1" s="1"/>
  <c r="W40" i="1" s="1"/>
  <c r="T40" i="1" s="1"/>
  <c r="AB32" i="1"/>
  <c r="AC32" i="1" s="1"/>
  <c r="W32" i="1" s="1"/>
  <c r="T32" i="1" s="1"/>
  <c r="AB39" i="1"/>
  <c r="AC39" i="1" s="1"/>
  <c r="W39" i="1" s="1"/>
  <c r="T39" i="1" s="1"/>
  <c r="AB42" i="1"/>
  <c r="AC42" i="1" s="1"/>
  <c r="W42" i="1" s="1"/>
  <c r="T42" i="1" s="1"/>
  <c r="AB14" i="1"/>
  <c r="AC14" i="1" s="1"/>
  <c r="W11" i="1"/>
  <c r="M36" i="5"/>
  <c r="D36" i="5" s="1"/>
  <c r="AV36" i="5"/>
  <c r="AU36" i="5" s="1"/>
  <c r="L36" i="5"/>
  <c r="C36" i="5" s="1"/>
  <c r="AB55" i="1"/>
  <c r="AC55" i="1" s="1"/>
  <c r="W55" i="1" s="1"/>
  <c r="T55" i="1" s="1"/>
  <c r="AB35" i="1"/>
  <c r="AC35" i="1" s="1"/>
  <c r="W35" i="1" s="1"/>
  <c r="T35" i="1" s="1"/>
  <c r="AB15" i="1"/>
  <c r="AC15" i="1" s="1"/>
  <c r="W15" i="1" s="1"/>
  <c r="T15" i="1" s="1"/>
  <c r="AB76" i="1"/>
  <c r="AC76" i="1" s="1"/>
  <c r="W76" i="1" s="1"/>
  <c r="T76" i="1" s="1"/>
  <c r="W19" i="1"/>
  <c r="T19" i="1" s="1"/>
  <c r="W14" i="1"/>
  <c r="T14" i="1" s="1"/>
  <c r="N36" i="5"/>
  <c r="F36" i="5" s="1"/>
  <c r="O36" i="5" s="1"/>
  <c r="H36" i="5" s="1"/>
  <c r="L112" i="5"/>
  <c r="C112" i="5" s="1"/>
  <c r="AB12" i="1"/>
  <c r="AC12" i="1" s="1"/>
  <c r="W13" i="1"/>
  <c r="T13" i="1" s="1"/>
  <c r="F8" i="5"/>
  <c r="M112" i="5"/>
  <c r="D112" i="5" s="1"/>
  <c r="AB82" i="1"/>
  <c r="AC82" i="1" s="1"/>
  <c r="W82" i="1" s="1"/>
  <c r="T82" i="1" s="1"/>
  <c r="AB17" i="1"/>
  <c r="AC17" i="1" s="1"/>
  <c r="W17" i="1" s="1"/>
  <c r="T17" i="1" s="1"/>
  <c r="AB37" i="1"/>
  <c r="AC37" i="1" s="1"/>
  <c r="W37" i="1" s="1"/>
  <c r="T37" i="1" s="1"/>
  <c r="W12" i="1"/>
  <c r="T12" i="1" s="1"/>
  <c r="AV23" i="5"/>
  <c r="AU23" i="5" s="1"/>
  <c r="N23" i="5"/>
  <c r="F23" i="5" s="1"/>
  <c r="O23" i="5" s="1"/>
  <c r="H23" i="5" s="1"/>
  <c r="Y49" i="5"/>
  <c r="AH49" i="5"/>
  <c r="AE36" i="1"/>
  <c r="AF36" i="1" s="1"/>
  <c r="AG36" i="1" s="1"/>
  <c r="AB36" i="1" s="1"/>
  <c r="AC36" i="1" s="1"/>
  <c r="W36" i="1" s="1"/>
  <c r="T36" i="1" s="1"/>
  <c r="CC33" i="1"/>
  <c r="CD33" i="1"/>
  <c r="CE33" i="1" s="1"/>
  <c r="AB33" i="1" s="1"/>
  <c r="AC33" i="1" s="1"/>
  <c r="W33" i="1" s="1"/>
  <c r="T33" i="1" s="1"/>
  <c r="CR22" i="1"/>
  <c r="CS22" i="1" s="1"/>
  <c r="CT22" i="1" s="1"/>
  <c r="AB22" i="1" s="1"/>
  <c r="AC22" i="1" s="1"/>
  <c r="W22" i="1" s="1"/>
  <c r="T22" i="1" s="1"/>
  <c r="BD21" i="1"/>
  <c r="BE21" i="1" s="1"/>
  <c r="BF21" i="1" s="1"/>
  <c r="AB21" i="1" s="1"/>
  <c r="AC21" i="1" s="1"/>
  <c r="W21" i="1" s="1"/>
  <c r="T21" i="1" s="1"/>
  <c r="BS16" i="1"/>
  <c r="BT16" i="1" s="1"/>
  <c r="BU16" i="1" s="1"/>
  <c r="AB16" i="1" s="1"/>
  <c r="AC16" i="1" s="1"/>
  <c r="W16" i="1" s="1"/>
  <c r="T16" i="1" s="1"/>
  <c r="AB19" i="5"/>
  <c r="AN19" i="5"/>
  <c r="AA19" i="5"/>
  <c r="AC19" i="5"/>
  <c r="S19" i="5"/>
  <c r="R19" i="5"/>
  <c r="N61" i="5"/>
  <c r="F61" i="5" s="1"/>
  <c r="O61" i="5" s="1"/>
  <c r="H61" i="5" s="1"/>
  <c r="L61" i="5"/>
  <c r="C61" i="5" s="1"/>
  <c r="AV61" i="5"/>
  <c r="AU61" i="5" s="1"/>
  <c r="M61" i="5"/>
  <c r="D61" i="5" s="1"/>
  <c r="M95" i="5"/>
  <c r="D95" i="5" s="1"/>
  <c r="AV95" i="5"/>
  <c r="AU95" i="5" s="1"/>
  <c r="L95" i="5"/>
  <c r="C95" i="5" s="1"/>
  <c r="N95" i="5"/>
  <c r="F95" i="5" s="1"/>
  <c r="O95" i="5" s="1"/>
  <c r="H95" i="5" s="1"/>
  <c r="AB24" i="1"/>
  <c r="AC24" i="1" s="1"/>
  <c r="W24" i="1" s="1"/>
  <c r="T24" i="1" s="1"/>
  <c r="M13" i="5"/>
  <c r="D13" i="5" s="1"/>
  <c r="M32" i="5"/>
  <c r="D32" i="5" s="1"/>
  <c r="AB60" i="1"/>
  <c r="AC60" i="1" s="1"/>
  <c r="W60" i="1" s="1"/>
  <c r="T60" i="1" s="1"/>
  <c r="W48" i="1"/>
  <c r="T48" i="1" s="1"/>
  <c r="AB49" i="1"/>
  <c r="AC49" i="1" s="1"/>
  <c r="W49" i="1" s="1"/>
  <c r="T49" i="1" s="1"/>
  <c r="AB61" i="1"/>
  <c r="AC61" i="1" s="1"/>
  <c r="W61" i="1" s="1"/>
  <c r="T61" i="1" s="1"/>
  <c r="AU23" i="1"/>
  <c r="AV23" i="1" s="1"/>
  <c r="AB23" i="1" s="1"/>
  <c r="AC23" i="1" s="1"/>
  <c r="W23" i="1" s="1"/>
  <c r="T23" i="1" s="1"/>
  <c r="AE92" i="1"/>
  <c r="AF92" i="1" s="1"/>
  <c r="AG92" i="1" s="1"/>
  <c r="AB92" i="1" s="1"/>
  <c r="AC92" i="1" s="1"/>
  <c r="W92" i="1" s="1"/>
  <c r="T92" i="1" s="1"/>
  <c r="Y25" i="5"/>
  <c r="AH25" i="5"/>
  <c r="U20" i="5"/>
  <c r="AD20" i="5"/>
  <c r="AE91" i="1"/>
  <c r="AF91" i="1"/>
  <c r="AG91" i="1" s="1"/>
  <c r="AB91" i="1" s="1"/>
  <c r="AC91" i="1" s="1"/>
  <c r="W91" i="1" s="1"/>
  <c r="T91" i="1" s="1"/>
  <c r="G60" i="5"/>
  <c r="E60" i="5"/>
  <c r="AV83" i="5"/>
  <c r="AU83" i="5" s="1"/>
  <c r="L83" i="5"/>
  <c r="C83" i="5" s="1"/>
  <c r="N83" i="5"/>
  <c r="F83" i="5" s="1"/>
  <c r="O83" i="5" s="1"/>
  <c r="H83" i="5" s="1"/>
  <c r="N45" i="5"/>
  <c r="F45" i="5" s="1"/>
  <c r="O45" i="5" s="1"/>
  <c r="H45" i="5" s="1"/>
  <c r="L45" i="5"/>
  <c r="C45" i="5" s="1"/>
  <c r="M45" i="5"/>
  <c r="D45" i="5" s="1"/>
  <c r="AV45" i="5"/>
  <c r="AU45" i="5" s="1"/>
  <c r="L79" i="5"/>
  <c r="C79" i="5" s="1"/>
  <c r="M79" i="5"/>
  <c r="D79" i="5" s="1"/>
  <c r="N79" i="5"/>
  <c r="F79" i="5" s="1"/>
  <c r="O79" i="5" s="1"/>
  <c r="H79" i="5" s="1"/>
  <c r="M37" i="5"/>
  <c r="D37" i="5" s="1"/>
  <c r="L63" i="5"/>
  <c r="C63" i="5" s="1"/>
  <c r="AP68" i="1"/>
  <c r="AQ68" i="1" s="1"/>
  <c r="AB68" i="1" s="1"/>
  <c r="AC68" i="1" s="1"/>
  <c r="W68" i="1" s="1"/>
  <c r="T68" i="1" s="1"/>
  <c r="AT66" i="1"/>
  <c r="AU66" i="1" s="1"/>
  <c r="AV66" i="1" s="1"/>
  <c r="AB66" i="1" s="1"/>
  <c r="AC66" i="1" s="1"/>
  <c r="W66" i="1" s="1"/>
  <c r="T66" i="1" s="1"/>
  <c r="AF85" i="1"/>
  <c r="AG85" i="1" s="1"/>
  <c r="AB85" i="1" s="1"/>
  <c r="AC85" i="1" s="1"/>
  <c r="W85" i="1" s="1"/>
  <c r="T85" i="1" s="1"/>
  <c r="N39" i="5"/>
  <c r="F39" i="5" s="1"/>
  <c r="O39" i="5" s="1"/>
  <c r="H39" i="5" s="1"/>
  <c r="AV39" i="5"/>
  <c r="AU39" i="5" s="1"/>
  <c r="AE84" i="1"/>
  <c r="AF84" i="1"/>
  <c r="AG84" i="1" s="1"/>
  <c r="AB84" i="1" s="1"/>
  <c r="AC84" i="1" s="1"/>
  <c r="W84" i="1" s="1"/>
  <c r="T84" i="1" s="1"/>
  <c r="N59" i="5"/>
  <c r="F59" i="5" s="1"/>
  <c r="O59" i="5" s="1"/>
  <c r="H59" i="5" s="1"/>
  <c r="M88" i="5"/>
  <c r="D88" i="5" s="1"/>
  <c r="N88" i="5"/>
  <c r="F88" i="5" s="1"/>
  <c r="O88" i="5" s="1"/>
  <c r="H88" i="5" s="1"/>
  <c r="N96" i="5"/>
  <c r="F96" i="5" s="1"/>
  <c r="O96" i="5" s="1"/>
  <c r="H96" i="5" s="1"/>
  <c r="AV96" i="5"/>
  <c r="AU96" i="5" s="1"/>
  <c r="E82" i="5"/>
  <c r="G82" i="5"/>
  <c r="G110" i="5"/>
  <c r="E110" i="5"/>
  <c r="DH1062" i="4"/>
  <c r="DH1063" i="4"/>
  <c r="DH1064" i="4"/>
  <c r="DH1065" i="4"/>
  <c r="DH1038" i="4"/>
  <c r="DH1032" i="4"/>
  <c r="DH1034" i="4"/>
  <c r="G40" i="5"/>
  <c r="E40" i="5"/>
  <c r="J70" i="5"/>
  <c r="DH1039" i="4"/>
  <c r="DH1052" i="4"/>
  <c r="DH1054" i="4"/>
  <c r="J92" i="5"/>
  <c r="AF88" i="1"/>
  <c r="AG88" i="1" s="1"/>
  <c r="AB88" i="1" s="1"/>
  <c r="AC88" i="1" s="1"/>
  <c r="W88" i="1" s="1"/>
  <c r="T88" i="1" s="1"/>
  <c r="E99" i="5"/>
  <c r="G99" i="5"/>
  <c r="G111" i="5"/>
  <c r="E111" i="5"/>
  <c r="U43" i="5"/>
  <c r="AE90" i="1"/>
  <c r="AF90" i="1"/>
  <c r="AG90" i="1" s="1"/>
  <c r="AB90" i="1" s="1"/>
  <c r="AC90" i="1" s="1"/>
  <c r="W90" i="1" s="1"/>
  <c r="T90" i="1" s="1"/>
  <c r="G33" i="5"/>
  <c r="EJ866" i="4"/>
  <c r="EL866" i="4" s="1"/>
  <c r="DF1390" i="4"/>
  <c r="DH1390" i="4" s="1"/>
  <c r="EJ785" i="4"/>
  <c r="EL785" i="4" s="1"/>
  <c r="EJ727" i="4"/>
  <c r="EL727" i="4" s="1"/>
  <c r="EJ668" i="4"/>
  <c r="EL668" i="4" s="1"/>
  <c r="EJ408" i="4"/>
  <c r="EL408" i="4" s="1"/>
  <c r="EJ351" i="4"/>
  <c r="EL351" i="4" s="1"/>
  <c r="EJ294" i="4"/>
  <c r="EL294" i="4" s="1"/>
  <c r="EJ236" i="4"/>
  <c r="EL236" i="4" s="1"/>
  <c r="EJ179" i="4"/>
  <c r="EL179" i="4" s="1"/>
  <c r="EJ122" i="4"/>
  <c r="EL122" i="4" s="1"/>
  <c r="EJ65" i="4"/>
  <c r="EL65" i="4" s="1"/>
  <c r="EJ883" i="4"/>
  <c r="EL883" i="4" s="1"/>
  <c r="AU114" i="5" l="1"/>
  <c r="T4" i="1" s="1"/>
  <c r="T2" i="1" s="1"/>
  <c r="AV82" i="5"/>
  <c r="AU82" i="5" s="1"/>
  <c r="M82" i="5"/>
  <c r="D82" i="5" s="1"/>
  <c r="L82" i="5"/>
  <c r="C82" i="5" s="1"/>
  <c r="N82" i="5"/>
  <c r="F82" i="5" s="1"/>
  <c r="O82" i="5" s="1"/>
  <c r="H82" i="5" s="1"/>
  <c r="H70" i="5"/>
  <c r="G70" i="5"/>
  <c r="X95" i="1"/>
  <c r="T6" i="1" s="1"/>
  <c r="T11" i="1"/>
  <c r="AV111" i="5"/>
  <c r="AU111" i="5" s="1"/>
  <c r="M111" i="5"/>
  <c r="D111" i="5" s="1"/>
  <c r="N111" i="5"/>
  <c r="F111" i="5" s="1"/>
  <c r="O111" i="5" s="1"/>
  <c r="H111" i="5" s="1"/>
  <c r="L111" i="5"/>
  <c r="C111" i="5" s="1"/>
  <c r="L60" i="5"/>
  <c r="C60" i="5" s="1"/>
  <c r="N60" i="5"/>
  <c r="F60" i="5" s="1"/>
  <c r="O60" i="5" s="1"/>
  <c r="H60" i="5" s="1"/>
  <c r="AV60" i="5"/>
  <c r="AU60" i="5" s="1"/>
  <c r="M60" i="5"/>
  <c r="D60" i="5" s="1"/>
  <c r="N99" i="5"/>
  <c r="F99" i="5" s="1"/>
  <c r="O99" i="5" s="1"/>
  <c r="H99" i="5" s="1"/>
  <c r="L99" i="5"/>
  <c r="C99" i="5" s="1"/>
  <c r="AV99" i="5"/>
  <c r="AU99" i="5" s="1"/>
  <c r="M99" i="5"/>
  <c r="D99" i="5" s="1"/>
  <c r="G92" i="5"/>
  <c r="H92" i="5"/>
  <c r="F92" i="5" s="1"/>
  <c r="L33" i="5"/>
  <c r="C33" i="5" s="1"/>
  <c r="M33" i="5"/>
  <c r="D33" i="5" s="1"/>
  <c r="AV33" i="5"/>
  <c r="AU33" i="5" s="1"/>
  <c r="N33" i="5"/>
  <c r="F33" i="5" s="1"/>
  <c r="O33" i="5" s="1"/>
  <c r="H33" i="5" s="1"/>
  <c r="N110" i="5"/>
  <c r="F110" i="5" s="1"/>
  <c r="O110" i="5" s="1"/>
  <c r="H110" i="5" s="1"/>
  <c r="AV110" i="5"/>
  <c r="AU110" i="5" s="1"/>
  <c r="L110" i="5"/>
  <c r="C110" i="5" s="1"/>
  <c r="M110" i="5"/>
  <c r="D110" i="5" s="1"/>
  <c r="L40" i="5"/>
  <c r="C40" i="5" s="1"/>
  <c r="N40" i="5"/>
  <c r="F40" i="5" s="1"/>
  <c r="O40" i="5" s="1"/>
  <c r="H40" i="5" s="1"/>
  <c r="AV40" i="5"/>
  <c r="AU40" i="5" s="1"/>
  <c r="M40" i="5"/>
  <c r="D40" i="5" s="1"/>
  <c r="F70" i="5" l="1"/>
  <c r="H114" i="5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<sst xmlns="http://schemas.openxmlformats.org/spreadsheetml/2006/main" count="20907" uniqueCount="7582">
  <si>
    <t>ДП ПОЛЛО.3/0.LINE-3D</t>
  </si>
  <si>
    <t>ДП ПОЛЛО.3/2.LINE-3D</t>
  </si>
  <si>
    <t>ДП ПОЛЛО.3/4.LINE-3D</t>
  </si>
  <si>
    <t>ДП ПОЛЛО.3/6.LINE-3D</t>
  </si>
  <si>
    <t>ДП ПОЛЛО.3А/3.LINE-3D</t>
  </si>
  <si>
    <t>ДП ПОЛЛО.3А/5.LINE-3D</t>
  </si>
  <si>
    <t>ДП ПОЛЛО.4/3.LINE-3D</t>
  </si>
  <si>
    <t>КД Standard.1.LINE-3D</t>
  </si>
  <si>
    <t>КД Verto-FIT.A.LINE-3D</t>
  </si>
  <si>
    <t>КД Verto-FIT.B.LINE-3D</t>
  </si>
  <si>
    <t>ДП ЛАДА-НОВА.4/6.LINE-3D</t>
  </si>
  <si>
    <t>ДП ЛАДА-НОВА.4/9.LINE-3D</t>
  </si>
  <si>
    <t>ДП ЛАДА-НОВА.6А/1.LINE-3D</t>
  </si>
  <si>
    <t>ДП ЛАДА-НОВА.6А/5.LINE-3D</t>
  </si>
  <si>
    <t>ДП ЛАДА-НОВА.7/1.LINE-3D</t>
  </si>
  <si>
    <t>ДП ЛАДА-НОВА.7/2.LINE-3D</t>
  </si>
  <si>
    <t>Дошивка РК080</t>
  </si>
  <si>
    <t>Дошивка РК160</t>
  </si>
  <si>
    <t>Планка Verto-FIT Comfort 80мм</t>
  </si>
  <si>
    <t>Планка Verto-FIT Comfort 160мм</t>
  </si>
  <si>
    <t>Планка Verto-FIT Comfort 80мм.60</t>
  </si>
  <si>
    <t>Планка Verto-FIT Comfort 80мм.70</t>
  </si>
  <si>
    <t>Планка Verto-FIT Comfort 80мм.80</t>
  </si>
  <si>
    <t>Планка Verto-FIT Comfort 80мм.90</t>
  </si>
  <si>
    <t>Планка Verto-FIT Comfort 80мм.100</t>
  </si>
  <si>
    <t>Планка Verto-FIT Comfort 160мм.60</t>
  </si>
  <si>
    <t>Планка Verto-FIT Comfort 160мм.70</t>
  </si>
  <si>
    <t>Планка Verto-FIT Comfort 160мм.80</t>
  </si>
  <si>
    <t>Планка Verto-FIT Comfort 160мм.90</t>
  </si>
  <si>
    <t>Планка Verto-FIT Comfort 160мм.100</t>
  </si>
  <si>
    <t>Планка Verto-FIT Comfort 80мм.Verto-Cell</t>
  </si>
  <si>
    <t>Планка Verto-FIT Comfort 80мм.Резист</t>
  </si>
  <si>
    <t>Планка Verto-FIT Comfort 80мм.LINE-3D</t>
  </si>
  <si>
    <t>Планка Verto-FIT Comfort 160мм.Verto-Cell</t>
  </si>
  <si>
    <t>Планка Verto-FIT Comfort 160мм.Резист</t>
  </si>
  <si>
    <t>Планка Verto-FIT Comfort 160мм.LINE-3D</t>
  </si>
  <si>
    <t>ДП ПОЛЛО.3/2.Бронза</t>
  </si>
  <si>
    <t>ДП ПОЛЛО.3/4.Бронза</t>
  </si>
  <si>
    <t>ДП ПОЛЛО.3/6.Бронза</t>
  </si>
  <si>
    <t>ДП ГЛАСФОРД.1.Сатин</t>
  </si>
  <si>
    <t>ДП ГЛАСФОРД.1.Трипл. мат</t>
  </si>
  <si>
    <t>ДП ГЛАСФОРД.1.Трипл. чер</t>
  </si>
  <si>
    <t>306 Кора береза</t>
  </si>
  <si>
    <t>ДП ПОЛЛО.3/4.Сатин</t>
  </si>
  <si>
    <t>ДП ПОЛЛО.3/6.Сатин</t>
  </si>
  <si>
    <t>Виставковий стенд П.80.2400*1950</t>
  </si>
  <si>
    <t>Виставковий стенд П.80.2400*2050</t>
  </si>
  <si>
    <t>Виставковий стенд П.80.2400*2150</t>
  </si>
  <si>
    <t>ДП ЛАЙН.100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</si>
  <si>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</si>
  <si>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</si>
  <si>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</si>
  <si>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</si>
  <si>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403 Дуб карп.</t>
  </si>
  <si>
    <t>ДП Полло</t>
  </si>
  <si>
    <t>LINE-3D</t>
  </si>
  <si>
    <t>ДП КУПАВА.ВП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</si>
  <si>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</si>
  <si>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</si>
  <si>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</si>
  <si>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</si>
  <si>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ДП ЛАДА-КОНЦЕПТ.4/4.Бронза</t>
  </si>
  <si>
    <t>ДП ЛАДА-КОНЦЕПТ.5/1.Бронза</t>
  </si>
  <si>
    <t>ДП ПОЛЛО.100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</si>
  <si>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</si>
  <si>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</si>
  <si>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</si>
  <si>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</si>
  <si>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</si>
  <si>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</si>
  <si>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</si>
  <si>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</si>
  <si>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</si>
  <si>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</si>
  <si>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</si>
  <si>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</si>
  <si>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</si>
  <si>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</si>
  <si>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</si>
  <si>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</si>
  <si>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</si>
  <si>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</si>
  <si>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</si>
  <si>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</si>
  <si>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</si>
  <si>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</si>
  <si>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</si>
  <si>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</si>
  <si>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</si>
  <si>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</si>
  <si>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</si>
  <si>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</si>
  <si>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</si>
  <si>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</si>
  <si>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</si>
  <si>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КД Verto-FIT.C.LINE-3D</t>
  </si>
  <si>
    <t>КД Verto-FIT.D.LINE-3D</t>
  </si>
  <si>
    <t>КД Verto-FIT.E.LINE-3D</t>
  </si>
  <si>
    <t>КД Verto-FIT.F.LINE-3D</t>
  </si>
  <si>
    <t>КД Verto-FIT.G.LINE-3D</t>
  </si>
  <si>
    <t>КД Verto-FIT.H.LINE-3D</t>
  </si>
  <si>
    <t>КД Verto-FIT.I.LINE-3D</t>
  </si>
  <si>
    <t>РС Verto-SLIDE.1.LINE-3D</t>
  </si>
  <si>
    <t>ФР Standard.1.LINE-3D</t>
  </si>
  <si>
    <t>ФР Verto-FIT.A.LINE-3D</t>
  </si>
  <si>
    <t>ФР Verto-FIT.B.LINE-3D</t>
  </si>
  <si>
    <t>ФР Verto-FIT.C.LINE-3D</t>
  </si>
  <si>
    <t>створч.</t>
  </si>
  <si>
    <t>Коэффиц. НДС</t>
  </si>
  <si>
    <t>ДП ЛАДА-КОНЦЕПТ.100</t>
  </si>
  <si>
    <t>ДП ЛАДА-НОВА.100</t>
  </si>
  <si>
    <t>ДП ГЛАСФОРД.100</t>
  </si>
  <si>
    <t>ДП ГОРДАНА.2/0</t>
  </si>
  <si>
    <t>ДП ГОРДАНА.2/1</t>
  </si>
  <si>
    <t>ДП ГОРДАНА.4</t>
  </si>
  <si>
    <t>ДП ГОРДАНА.5</t>
  </si>
  <si>
    <t>ДП ГОРДАНА.6</t>
  </si>
  <si>
    <t>ДП ЛАДА-КОНЦЕПТ.2/0</t>
  </si>
  <si>
    <t>ДП ЛАДА-КОНЦЕПТ.2/2</t>
  </si>
  <si>
    <t>ДП ЛАДА-КОНЦЕПТ.3/0</t>
  </si>
  <si>
    <t>ДП ЛАДА-КОНЦЕПТ.3/3</t>
  </si>
  <si>
    <t>ДП ЛАДА-НОВА.4/0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</si>
  <si>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</si>
  <si>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</si>
  <si>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</si>
  <si>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</si>
  <si>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</si>
  <si>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</si>
  <si>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</si>
  <si>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</si>
  <si>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мод: 4/1</t>
  </si>
  <si>
    <t>мод: 1/0</t>
  </si>
  <si>
    <t>мод: 1/1</t>
  </si>
  <si>
    <t>мод: 2/0</t>
  </si>
  <si>
    <t>мод: 2/1</t>
  </si>
  <si>
    <t>мод: 2/2</t>
  </si>
  <si>
    <t>мод: 3/0</t>
  </si>
  <si>
    <t>мод: 3/1</t>
  </si>
  <si>
    <t>мод: 3/2</t>
  </si>
  <si>
    <t>мод: 3/3</t>
  </si>
  <si>
    <t>мод: 4/0</t>
  </si>
  <si>
    <t>мод: 4/2</t>
  </si>
  <si>
    <t>мод: 4/3</t>
  </si>
  <si>
    <t>мод: 4/4</t>
  </si>
  <si>
    <t>мод: 5/0</t>
  </si>
  <si>
    <t>ДП ГЛАСФОРД.1.Бронза</t>
  </si>
  <si>
    <t>ДП ГЛАСФОРД.2.Бронза</t>
  </si>
  <si>
    <t>ДП ГЛАСФОРД.3.Бронза</t>
  </si>
  <si>
    <t>ДП ГЛАСФОРД.4.Бронза</t>
  </si>
  <si>
    <t>ДП ГЛАСФОРД.5.Бронза</t>
  </si>
  <si>
    <t>ДП ГЛАСФОРД</t>
  </si>
  <si>
    <t>№:</t>
  </si>
  <si>
    <t>01</t>
  </si>
  <si>
    <t>02</t>
  </si>
  <si>
    <t>03</t>
  </si>
  <si>
    <t>04</t>
  </si>
  <si>
    <t>05</t>
  </si>
  <si>
    <t>06</t>
  </si>
  <si>
    <t>С</t>
  </si>
  <si>
    <t>Дт</t>
  </si>
  <si>
    <t>хх</t>
  </si>
  <si>
    <t>Кр</t>
  </si>
  <si>
    <t>Ст</t>
  </si>
  <si>
    <t>Жл</t>
  </si>
  <si>
    <t>Пс</t>
  </si>
  <si>
    <t>Тм</t>
  </si>
  <si>
    <t>Тч</t>
  </si>
  <si>
    <t>00</t>
  </si>
  <si>
    <t>30</t>
  </si>
  <si>
    <t>Ц</t>
  </si>
  <si>
    <t>Пр</t>
  </si>
  <si>
    <t>models</t>
  </si>
  <si>
    <t>СЕРИЯ</t>
  </si>
  <si>
    <t>МОДЕЛЬ</t>
  </si>
  <si>
    <t>1/А</t>
  </si>
  <si>
    <t>1/Б</t>
  </si>
  <si>
    <t>2/А</t>
  </si>
  <si>
    <t>2/Б</t>
  </si>
  <si>
    <t>3/0</t>
  </si>
  <si>
    <t>3/1</t>
  </si>
  <si>
    <t>4/0</t>
  </si>
  <si>
    <t>4/1</t>
  </si>
  <si>
    <t>4/2</t>
  </si>
  <si>
    <t>5/0</t>
  </si>
  <si>
    <t>5/1</t>
  </si>
  <si>
    <t>5/2</t>
  </si>
  <si>
    <t>5/3</t>
  </si>
  <si>
    <t>1/0</t>
  </si>
  <si>
    <t>1/1</t>
  </si>
  <si>
    <t>2/0</t>
  </si>
  <si>
    <t>2/1</t>
  </si>
  <si>
    <t>2/2</t>
  </si>
  <si>
    <t>3/2</t>
  </si>
  <si>
    <t>3/3</t>
  </si>
  <si>
    <t>4/3</t>
  </si>
  <si>
    <t>4/4</t>
  </si>
  <si>
    <t>5/4</t>
  </si>
  <si>
    <t>5/5</t>
  </si>
  <si>
    <t>6/0</t>
  </si>
  <si>
    <t>6/1</t>
  </si>
  <si>
    <t>6/3</t>
  </si>
  <si>
    <t>6/6</t>
  </si>
  <si>
    <t>6А/1</t>
  </si>
  <si>
    <t>6А/5</t>
  </si>
  <si>
    <t>2А/1</t>
  </si>
  <si>
    <t>Акция (название)</t>
  </si>
  <si>
    <t>%</t>
  </si>
  <si>
    <t>примечание</t>
  </si>
  <si>
    <t>Планка Verto-FIT 80мм.100</t>
  </si>
  <si>
    <t>Планка Verto-FIT 80мм.(100)</t>
  </si>
  <si>
    <t>Планка Verto-FIT 80мм.(110)</t>
  </si>
  <si>
    <t>Планка Verto-FIT 80мм.(120)</t>
  </si>
  <si>
    <t>Планка Verto-FIT 80мм.(130)</t>
  </si>
  <si>
    <t>Планка Verto-FIT 80мм.(140)</t>
  </si>
  <si>
    <t>Планка Verto-FIT 80мм.(150)</t>
  </si>
  <si>
    <t>СЕРИЯ/ЗАПОЛНЕНИЕ</t>
  </si>
  <si>
    <t>ДП ГОРДАНА.ДСП тр.</t>
  </si>
  <si>
    <t>ДП КУПАВА.ДСП тр.</t>
  </si>
  <si>
    <t>ДП ЛАЙН.ДСП тр.</t>
  </si>
  <si>
    <t>ДП РУТА.ДСП тр.</t>
  </si>
  <si>
    <t>ДП РУТА-FUSION.ДСП тр.</t>
  </si>
  <si>
    <t>ДП СТАНДАРТ.ДСП тр.</t>
  </si>
  <si>
    <t>Планка Verto-FIT 80мм.(160)</t>
  </si>
  <si>
    <t>Планка Verto-FIT 80мм.(170)</t>
  </si>
  <si>
    <t>Планка Verto-FIT 80мм.(180)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</si>
  <si>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</si>
  <si>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</si>
  <si>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</si>
  <si>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</si>
  <si>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</si>
  <si>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</si>
  <si>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</si>
  <si>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</si>
  <si>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</si>
  <si>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</si>
  <si>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</si>
  <si>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</si>
  <si>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ДП КУПАВА.1/1.Кризет</t>
  </si>
  <si>
    <t>ДП КУПАВА.1/1.Сатин</t>
  </si>
  <si>
    <t>ДП СТАНДАРТ.Ручка-Захват</t>
  </si>
  <si>
    <t>ДП СТАНДАРТ.Ручка-Замок</t>
  </si>
  <si>
    <t>ДП Гордана</t>
  </si>
  <si>
    <t>ДП СТАНДАРТ.4/2.Кризет</t>
  </si>
  <si>
    <t>ДП СТАНДАРТ.4/2.Сатин</t>
  </si>
  <si>
    <t>ФР Standard.1.Verto-Cell</t>
  </si>
  <si>
    <t>вент.о</t>
  </si>
  <si>
    <t>ДП ЛАДА-КОНЦЕПТ.3/3.LINE-3D</t>
  </si>
  <si>
    <t>ДП ЛАДА-КОНЦЕПТ.4/0.LINE-3D</t>
  </si>
  <si>
    <t>ДП ЛАДА-КОНЦЕПТ.4/4.LINE-3D</t>
  </si>
  <si>
    <t>ДП ЛАДА-КОНЦЕПТ.5/1.LINE-3D</t>
  </si>
  <si>
    <t>ДП ЛАДА-КОНЦЕПТ.5/2.LINE-3D</t>
  </si>
  <si>
    <t>ДП ЛАДА-КОНЦЕПТ.5/3.LINE-3D</t>
  </si>
  <si>
    <t>ДП ЛАДА-НОВА.4/0.LINE-3D</t>
  </si>
  <si>
    <t>ДП ЛАДА-НОВА.4/3.LINE-3D</t>
  </si>
  <si>
    <t>32</t>
  </si>
  <si>
    <t>vent</t>
  </si>
  <si>
    <t>СЕРИЯ.ИСПОЛНЕНИЕ.ТИП</t>
  </si>
  <si>
    <t>ОТДУШИНЫ</t>
  </si>
  <si>
    <t>НАВЕСКА</t>
  </si>
  <si>
    <t>сверка</t>
  </si>
  <si>
    <t>ДП ЛАДА-НОВА.4/3</t>
  </si>
  <si>
    <t>ДП ЛАЙН.2.Трипл. мат</t>
  </si>
  <si>
    <t>ДП ЛАЙН.2.Трипл. чер</t>
  </si>
  <si>
    <t>ДП ЛАЙН.3.Трипл. мат</t>
  </si>
  <si>
    <t>ДП ЛАЙН.3.Трипл. чер</t>
  </si>
  <si>
    <t>ДП ЛАЙН.4.Трипл. мат</t>
  </si>
  <si>
    <t>ДП ЛАЙН.4.Трипл. чер</t>
  </si>
  <si>
    <t>ДП ЛАЙН.5.Трипл. мат</t>
  </si>
  <si>
    <t>ДП ЛАЙН.5.Трипл. чер</t>
  </si>
  <si>
    <t>ДП ЛАЙН.1.Сатин</t>
  </si>
  <si>
    <t>ДП ЛАЙН.1.Трипл. мат</t>
  </si>
  <si>
    <t>ДП ЛАЙН.1.Трипл. чер</t>
  </si>
  <si>
    <t>Виставковий стенд П.80.2400*2250</t>
  </si>
  <si>
    <t>ФР Standard.Кризет</t>
  </si>
  <si>
    <t>ФР Standard.Сатин</t>
  </si>
  <si>
    <t>ФР Verto-FIT.Кризет</t>
  </si>
  <si>
    <t>ФР Verto-FIT.Сатин</t>
  </si>
  <si>
    <t>СЕРИЯ.МОДЕЛЬ</t>
  </si>
  <si>
    <t>ТИП</t>
  </si>
  <si>
    <t>КД Standard.1</t>
  </si>
  <si>
    <t>КД Verto-FIT.A</t>
  </si>
  <si>
    <t>КД Verto-FIT.B</t>
  </si>
  <si>
    <t>КД Verto-FIT.C</t>
  </si>
  <si>
    <t>КД Verto-FIT.D</t>
  </si>
  <si>
    <t>КД Verto-FIT.E</t>
  </si>
  <si>
    <t>КД Verto-FIT.F</t>
  </si>
  <si>
    <t>КД Verto-FIT.G</t>
  </si>
  <si>
    <t>КД Verto-FIT.H</t>
  </si>
  <si>
    <t>КД Verto-FIT.I</t>
  </si>
  <si>
    <t>РС Verto-SLIDE.1</t>
  </si>
  <si>
    <t>ФР Standard.1</t>
  </si>
  <si>
    <t>ФР Verto-FIT.A</t>
  </si>
  <si>
    <t>ФР Verto-FIT.B</t>
  </si>
  <si>
    <t>ФР Verto-FIT.C</t>
  </si>
  <si>
    <t>ФР Verto-FIT.D</t>
  </si>
  <si>
    <t>ФР Verto-FIT.E</t>
  </si>
  <si>
    <t>ФР Verto-FIT.F</t>
  </si>
  <si>
    <t>ФР Verto-FIT.G</t>
  </si>
  <si>
    <t>ФР Verto-FIT.H</t>
  </si>
  <si>
    <t>ФР Verto-FIT.I</t>
  </si>
  <si>
    <t>ДСП тр.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</si>
  <si>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</si>
  <si>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</si>
  <si>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</si>
  <si>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</si>
  <si>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</si>
  <si>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</si>
  <si>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</si>
  <si>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</si>
  <si>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</si>
  <si>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</si>
  <si>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</si>
  <si>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</si>
  <si>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</si>
  <si>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</si>
  <si>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</si>
  <si>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</si>
  <si>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</si>
  <si>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</si>
  <si>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</si>
  <si>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</si>
  <si>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</si>
  <si>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</si>
  <si>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</si>
  <si>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</si>
  <si>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комплект.</t>
  </si>
  <si>
    <t>200</t>
  </si>
  <si>
    <t>исходные критерии</t>
  </si>
  <si>
    <t>ДП ГОРДАНА.1/1.Кризет</t>
  </si>
  <si>
    <t>ДП ГОРДАНА.1/1.Сатин</t>
  </si>
  <si>
    <t>ДП ГОРДАНА.2/1.Кризет</t>
  </si>
  <si>
    <t>ДП ГОРДАНА.2/1.Сатин</t>
  </si>
  <si>
    <t>база</t>
  </si>
  <si>
    <t>грн.</t>
  </si>
  <si>
    <t>АКЦИЯ</t>
  </si>
  <si>
    <t>от</t>
  </si>
  <si>
    <t>КД Verto-FIT Plus</t>
  </si>
  <si>
    <t>КД Verto-FIT Plus.A</t>
  </si>
  <si>
    <t>КД Verto-FIT Plus.B</t>
  </si>
  <si>
    <t>КД Verto-FIT Plus.C</t>
  </si>
  <si>
    <t>КД Verto-FIT Plus.D</t>
  </si>
  <si>
    <t>КД Verto-FIT Plus.E</t>
  </si>
  <si>
    <t>КД Verto-FIT Plus.F</t>
  </si>
  <si>
    <t>КД Verto-FIT Plus.G</t>
  </si>
  <si>
    <t>КД Verto-FIT Plus.H</t>
  </si>
  <si>
    <t>КД Verto-FIT Plus.I</t>
  </si>
  <si>
    <t>Лутка РП075</t>
  </si>
  <si>
    <t>Лутка РП095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</si>
  <si>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</si>
  <si>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</si>
  <si>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</si>
  <si>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</si>
  <si>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</si>
  <si>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</si>
  <si>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</si>
  <si>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Verto-FIT Plus</t>
  </si>
  <si>
    <t>Verto-FIT Plus.60</t>
  </si>
  <si>
    <t>Verto-FIT Plus.70</t>
  </si>
  <si>
    <t>Verto-FIT Plus.80</t>
  </si>
  <si>
    <t>Verto-FIT Plus.90</t>
  </si>
  <si>
    <t>Verto-FIT Plus.100</t>
  </si>
  <si>
    <t>ДП ПОЛЛО.Ручка-Захват</t>
  </si>
  <si>
    <t>ДП ПОЛЛО.Ручка-Замок</t>
  </si>
  <si>
    <t>ДП ПОЛЛО.</t>
  </si>
  <si>
    <t>БАЗОВАЯ ЦЕНА</t>
  </si>
  <si>
    <t>ФР Verto-FIT.Бронза</t>
  </si>
  <si>
    <t>116 Дуб британ</t>
  </si>
  <si>
    <t>КД Verto-FIT Plus.H.Резист</t>
  </si>
  <si>
    <t>КД Verto-FIT Plus.I.Резист</t>
  </si>
  <si>
    <t>КД Verto-FIT Plus.A.LINE-3D</t>
  </si>
  <si>
    <t>КД Verto-FIT Plus.B.LINE-3D</t>
  </si>
  <si>
    <t>КД Verto-FIT Plus.C.LINE-3D</t>
  </si>
  <si>
    <t>КД Verto-FIT Plus.D.LINE-3D</t>
  </si>
  <si>
    <t>КД Verto-FIT Plus.E.LINE-3D</t>
  </si>
  <si>
    <t>КД Verto-FIT Plus.F.LINE-3D</t>
  </si>
  <si>
    <t>КД Verto-FIT Plus.G.LINE-3D</t>
  </si>
  <si>
    <t>КД Verto-FIT Plus.H.LINE-3D</t>
  </si>
  <si>
    <t>КД Verto-FIT Plus.I.LINE-3D</t>
  </si>
  <si>
    <t>СЕРИЯ/ИСПОЛНЕНИЕ</t>
  </si>
  <si>
    <t>ФР Verto-FIT.D.LINE-3D</t>
  </si>
  <si>
    <t>ФР Verto-FIT.E.LINE-3D</t>
  </si>
  <si>
    <t>ФР Verto-FIT.F.LINE-3D</t>
  </si>
  <si>
    <t>ФР Verto-FIT.G.LINE-3D</t>
  </si>
  <si>
    <t>ФР Verto-FIT.H.LINE-3D</t>
  </si>
  <si>
    <t>ФР Verto-FIT.I.LINE-3D</t>
  </si>
  <si>
    <t>Планка Verto-FIT 80мм.LINE-3D</t>
  </si>
  <si>
    <t>ДП Лада-Конц</t>
  </si>
  <si>
    <t>ДП Лада-Нова</t>
  </si>
  <si>
    <t>ДП Лайн</t>
  </si>
  <si>
    <t>ДП Гласфорд</t>
  </si>
  <si>
    <t>Standard-MDF.90</t>
  </si>
  <si>
    <t>Standard-MDF.100</t>
  </si>
  <si>
    <t>КУРС ВАЛЮТ:</t>
  </si>
  <si>
    <t>Verto-Cell</t>
  </si>
  <si>
    <t>Завіса штирьова престиж золото</t>
  </si>
  <si>
    <t>Завіса штирьова престиж золото мат.</t>
  </si>
  <si>
    <t>Завіса штирьова престиж срібло</t>
  </si>
  <si>
    <t>Завіса штирьова престиж срібло мат.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</si>
  <si>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</si>
  <si>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</si>
  <si>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</si>
  <si>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</si>
  <si>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</si>
  <si>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</si>
  <si>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ДП ГОРДАНА.4.Сатин</t>
  </si>
  <si>
    <t>ДП ГОРДАНА.5.Кризет</t>
  </si>
  <si>
    <t>ДП ГОРДАНА.5.Сатин</t>
  </si>
  <si>
    <t>ДП ГОРДАНА.6.Кризет</t>
  </si>
  <si>
    <t>ДП ГОРДАНА.6.Сатин</t>
  </si>
  <si>
    <t>36</t>
  </si>
  <si>
    <t>38</t>
  </si>
  <si>
    <t>ДП ЛАДА-КОНЦЕПТ.2/0.Verto-Cell</t>
  </si>
  <si>
    <t>ДП ЛАДА-КОНЦЕПТ.2/2.Verto-Cell</t>
  </si>
  <si>
    <t>ДП ЛАДА-КОНЦЕПТ.3/0.Verto-Cell</t>
  </si>
  <si>
    <t>КД Standard.1.Резист</t>
  </si>
  <si>
    <t>КД Verto-FIT.A.Резист</t>
  </si>
  <si>
    <t>КД Verto-FIT.B.Резист</t>
  </si>
  <si>
    <t>КД Verto-FIT.C.Резист</t>
  </si>
  <si>
    <t>КД Verto-FIT.D.Резист</t>
  </si>
  <si>
    <t>КД Verto-FIT.E.Резист</t>
  </si>
  <si>
    <t>КД Verto-FIT.F.Резист</t>
  </si>
  <si>
    <t>КД Verto-FIT.G.Резист</t>
  </si>
  <si>
    <t>КД Verto-FIT.H.Резист</t>
  </si>
  <si>
    <t>КД Verto-FIT.I.Резист</t>
  </si>
  <si>
    <t>ФУРНИТУРА</t>
  </si>
  <si>
    <t>размер</t>
  </si>
  <si>
    <t>(дата)</t>
  </si>
  <si>
    <t>decor</t>
  </si>
  <si>
    <t>109 Дуб африк.</t>
  </si>
  <si>
    <t>110 Дуб золот.</t>
  </si>
  <si>
    <t>Сатин</t>
  </si>
  <si>
    <t>Кризет</t>
  </si>
  <si>
    <t>Трипл. чер</t>
  </si>
  <si>
    <t>Трипл. мат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</si>
  <si>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</si>
  <si>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</si>
  <si>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</si>
  <si>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</si>
  <si>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</si>
  <si>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</si>
  <si>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</si>
  <si>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</si>
  <si>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</si>
  <si>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</si>
  <si>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</si>
  <si>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</si>
  <si>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</si>
  <si>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</si>
  <si>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</si>
  <si>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</si>
  <si>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seriya3</t>
  </si>
  <si>
    <t>seriya4</t>
  </si>
  <si>
    <t>№</t>
  </si>
  <si>
    <t>ДП Стандарт</t>
  </si>
  <si>
    <t>ДП Купава</t>
  </si>
  <si>
    <t>ДП ЛАЙН.1.Бронза</t>
  </si>
  <si>
    <t>ДП ЛАЙН.2.Бронза</t>
  </si>
  <si>
    <t>ДП ЛАЙН.3.Бронза</t>
  </si>
  <si>
    <t>ДП ЛАЙН.4.Бронза</t>
  </si>
  <si>
    <t>ДП ЛАЙН.5.Бронза</t>
  </si>
  <si>
    <t>ДП ЛАЙН.6.Бронза</t>
  </si>
  <si>
    <t>ДП ЛАЙН.7.Бронза</t>
  </si>
  <si>
    <t>ДП ЛАДА-НОВА.8/1.Verto-Cell</t>
  </si>
  <si>
    <t>ДП ЛАЙН.1.Verto-Cell</t>
  </si>
  <si>
    <t>ДП ЛАЙН.2.Verto-Cell</t>
  </si>
  <si>
    <t>ДП ЛАЙН.3.Verto-Cell</t>
  </si>
  <si>
    <t>ДП ЛАЙН.4.Verto-Cell</t>
  </si>
  <si>
    <t>ДП ЛАЙН.5.Verto-Cell</t>
  </si>
  <si>
    <t>ДП ЛАЙН.6.Verto-Cell</t>
  </si>
  <si>
    <t>ДП ЛАЙН.7.Verto-Cell</t>
  </si>
  <si>
    <t>ДП ПОЛЛО.3/0.Verto-Cell</t>
  </si>
  <si>
    <t>ДП ПОЛЛО.3/2.Verto-Cell</t>
  </si>
  <si>
    <t>ДП ПОЛЛО.3/4.Verto-Cell</t>
  </si>
  <si>
    <t>ДП ПОЛЛО.3/6.Verto-Cell</t>
  </si>
  <si>
    <t>ДП ПОЛЛО.3А/3.Verto-Cell</t>
  </si>
  <si>
    <t>ДП ПОЛЛО.3А/5.Verto-Cell</t>
  </si>
  <si>
    <t>ДП ПОЛЛО.4/3.Verto-Cell</t>
  </si>
  <si>
    <t>Планка Verto-FIT 160мм</t>
  </si>
  <si>
    <t>Дошивка Р160</t>
  </si>
  <si>
    <t>Планка Verto-FIT 160мм.60</t>
  </si>
  <si>
    <t>Планка Verto-FIT 160мм.70</t>
  </si>
  <si>
    <t>Планка Verto-FIT 160мм.80</t>
  </si>
  <si>
    <t>Планка Verto-FIT 160мм.90</t>
  </si>
  <si>
    <t>Планка Verto-FIT 160мм.100</t>
  </si>
  <si>
    <t>Планка Verto-FIT 160мм.(100)</t>
  </si>
  <si>
    <t>Планка Verto-FIT 160мм.(110)</t>
  </si>
  <si>
    <t>Планка Verto-FIT 160мм.(120)</t>
  </si>
  <si>
    <t>Планка Verto-FIT 160мм.(130)</t>
  </si>
  <si>
    <t>Планка Verto-FIT 160мм.(140)</t>
  </si>
  <si>
    <t>Планка Verto-FIT 160мм.(150)</t>
  </si>
  <si>
    <t>Планка Verto-FIT 160мм.(160)</t>
  </si>
  <si>
    <t>Планка Verto-FIT 160мм.(170)</t>
  </si>
  <si>
    <t>Планка Verto-FIT 160мм.(180)</t>
  </si>
  <si>
    <t>Планка Verto-FIT 160мм.Verto-Cell</t>
  </si>
  <si>
    <t>Планка Verto-FIT 160мм.Резист</t>
  </si>
  <si>
    <t>Планка Verto-FIT 160мм.LINE-3D</t>
  </si>
  <si>
    <t>3А/1</t>
  </si>
  <si>
    <t>4</t>
  </si>
  <si>
    <t>5</t>
  </si>
  <si>
    <t>6</t>
  </si>
  <si>
    <t>1</t>
  </si>
  <si>
    <t>2</t>
  </si>
  <si>
    <t>3</t>
  </si>
  <si>
    <t>1/2</t>
  </si>
  <si>
    <t>3/4</t>
  </si>
  <si>
    <t>3/6</t>
  </si>
  <si>
    <t>4/5</t>
  </si>
  <si>
    <t>4/6</t>
  </si>
  <si>
    <t>4/9</t>
  </si>
  <si>
    <t>А</t>
  </si>
  <si>
    <t>Б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</si>
  <si>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</si>
  <si>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</si>
  <si>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</si>
  <si>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</si>
  <si>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</si>
  <si>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</si>
  <si>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</si>
  <si>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</si>
  <si>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</si>
  <si>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КД Verto-FIT</t>
  </si>
  <si>
    <t>КД Standard</t>
  </si>
  <si>
    <t>РС Verto-SLIDE</t>
  </si>
  <si>
    <t>мод</t>
  </si>
  <si>
    <t>ДП Лада-Концепт</t>
  </si>
  <si>
    <t>ФР Standard</t>
  </si>
  <si>
    <t>ФР Verto-FIT</t>
  </si>
  <si>
    <t>Планка Verto-FIT 80мм</t>
  </si>
  <si>
    <t>Адаптор кл.</t>
  </si>
  <si>
    <t>Резист</t>
  </si>
  <si>
    <t>205 Дуб темн.</t>
  </si>
  <si>
    <t>декор</t>
  </si>
  <si>
    <t>ДП СТАНДАРТ.1/А</t>
  </si>
  <si>
    <t>ДП СТАНДАРТ.1/Б</t>
  </si>
  <si>
    <t>ДП СТАНДАРТ.2/А</t>
  </si>
  <si>
    <t>ДП СТАНДАРТ.2/Б</t>
  </si>
  <si>
    <t>ДП СТАНДАРТ.3/0</t>
  </si>
  <si>
    <t>ДП СТАНДАРТ.3/1</t>
  </si>
  <si>
    <t>ДП СТАНДАРТ.4/0</t>
  </si>
  <si>
    <t>ДП СТАНДАРТ.4/1</t>
  </si>
  <si>
    <t>ДП СТАНДАРТ.4/2</t>
  </si>
  <si>
    <t>ДП КУПАВА.1/0</t>
  </si>
  <si>
    <t>ДП КУПАВА.1/1</t>
  </si>
  <si>
    <t>ДП КУПАВА.2/0</t>
  </si>
  <si>
    <t>ДП ЛАДА-КОНЦЕПТ.5/2.Бронза</t>
  </si>
  <si>
    <t>ДП ЛАДА-КОНЦЕПТ.5/3.Бронза</t>
  </si>
  <si>
    <t>ДП ЛАДА-НОВА.4/3.Бронза</t>
  </si>
  <si>
    <t>ДП ЛАДА-НОВА.4/6.Бронза</t>
  </si>
  <si>
    <t>ДП ЛАДА-НОВА.4/9.Бронза</t>
  </si>
  <si>
    <t>ДП ЛАДА-НОВА.6А/1.Бронза</t>
  </si>
  <si>
    <t>сумма розница</t>
  </si>
  <si>
    <t>ДП КУПАВА.Ручка-Захват</t>
  </si>
  <si>
    <t>ДП КУПАВА.Ручка-Замок</t>
  </si>
  <si>
    <t>ДП ЛАДА-КОНЦЕПТ.Ручка-Захват</t>
  </si>
  <si>
    <t>ДП ЛАДА-КОНЦЕПТ.Ручка-Замок</t>
  </si>
  <si>
    <t>ДП ЛАДА-КОНЦЕПТ.2/0.Бронза</t>
  </si>
  <si>
    <t>ДП ЛАДА-КОНЦЕПТ.2/2.Бронза</t>
  </si>
  <si>
    <t>ДП ЛАДА-КОНЦЕПТ.3/0.Бронза</t>
  </si>
  <si>
    <t>ДП ЛАДА-КОНЦЕПТ.3/3.Бронза</t>
  </si>
  <si>
    <t>ДП ЛАДА-КОНЦЕПТ.4/0.Бронза</t>
  </si>
  <si>
    <t>для ДП Гласфорд</t>
  </si>
  <si>
    <t>50</t>
  </si>
  <si>
    <t>КД Verto-FIT.для ДП Гласфорд</t>
  </si>
  <si>
    <t>ЦЕНА ФУРНИТУРА</t>
  </si>
  <si>
    <t>СЕРИЯ/МОДЕЛЬ/ОСТЕКЛЕНИЕ</t>
  </si>
  <si>
    <t>ДП ЛАДА-НОВА.4/6</t>
  </si>
  <si>
    <t>ДП ЛАДА-НОВА.4/9</t>
  </si>
  <si>
    <t>ДП ЛАЙН.1</t>
  </si>
  <si>
    <t>ДП ЛАЙН.2</t>
  </si>
  <si>
    <t>ДП ЛАЙН.3</t>
  </si>
  <si>
    <t>ДП ЛАЙН.4</t>
  </si>
  <si>
    <t>ДП ЛАЙН.5</t>
  </si>
  <si>
    <t>ДП ЛАЙН.6</t>
  </si>
  <si>
    <t>ДП ГЛАСФОРД.1</t>
  </si>
  <si>
    <t>ДП ГЛАСФОРД.2</t>
  </si>
  <si>
    <t>ДП ГЛАСФОРД.3</t>
  </si>
  <si>
    <t>ДП ГЛАСФОРД.4</t>
  </si>
  <si>
    <t>ДП ГЛАСФОРД.5</t>
  </si>
  <si>
    <t>ДП СТАНДАРТ</t>
  </si>
  <si>
    <t>ДП КУПАВА</t>
  </si>
  <si>
    <t>ДП ЛАДА-КОНЦЕПТ</t>
  </si>
  <si>
    <t>ДП ЛАДА-НОВА</t>
  </si>
  <si>
    <t>ДП ЛАЙН</t>
  </si>
  <si>
    <t>ДП ЛАЙН.1.Резист</t>
  </si>
  <si>
    <t>ДП ЛАЙН.2.Резист</t>
  </si>
  <si>
    <t>ДП ЛАЙН.3.Резист</t>
  </si>
  <si>
    <t>ДП ЛАЙН.4.Резист</t>
  </si>
  <si>
    <t>ДП ЛАЙН.5.Резист</t>
  </si>
  <si>
    <t>ДП ЛАЙН.6.Резист</t>
  </si>
  <si>
    <t>ДП ГОРДАНА.4.Кризет</t>
  </si>
  <si>
    <t>КД Verto-FIT Plus.для ДП Гласфорд</t>
  </si>
  <si>
    <t>Планка Verto-FIT 80мм.Резист</t>
  </si>
  <si>
    <t>ЦЕНА ЗАПОЛНЕНИЯ</t>
  </si>
  <si>
    <t>ЦЕНА ОСТЕКЛЕНИЕ</t>
  </si>
  <si>
    <t>ДП СТАНДАРТ.1/А.Кризет</t>
  </si>
  <si>
    <t>ДП СТАНДАРТ.1/А.Сатин</t>
  </si>
  <si>
    <t>ДП СТАНДАРТ.1/Б.Кризет</t>
  </si>
  <si>
    <t>ДП СТАНДАРТ.1/Б.Сатин</t>
  </si>
  <si>
    <t>ДП СТАНДАРТ.2/А.Кризет</t>
  </si>
  <si>
    <t>ДП СТАНДАРТ.2/А.Сатин</t>
  </si>
  <si>
    <t>ДП СТАНДАРТ.2/Б.Кризет</t>
  </si>
  <si>
    <t>ДП СТАНДАРТ.2/Б.Сатин</t>
  </si>
  <si>
    <t>ДП СТАНДАРТ.3/1.Кризет</t>
  </si>
  <si>
    <t>ДП СТАНДАРТ.3/1.Сатин</t>
  </si>
  <si>
    <t>ДП СТАНДАРТ.4/1.Кризет</t>
  </si>
  <si>
    <t>ДП СТАНДАРТ.4/1.Сатин</t>
  </si>
  <si>
    <t>ДП ПОЛЛО</t>
  </si>
  <si>
    <t>304 Кора дуб</t>
  </si>
  <si>
    <t>305 Кора венге</t>
  </si>
  <si>
    <t>7/0</t>
  </si>
  <si>
    <t>мод: 7/0</t>
  </si>
  <si>
    <t>7/1</t>
  </si>
  <si>
    <t>мод: 7/1</t>
  </si>
  <si>
    <t>ДП ЛАДА-КОНЦЕПТ.4/0</t>
  </si>
  <si>
    <t>ДП ЛАДА-НОВА.6А/1</t>
  </si>
  <si>
    <t>ДП ЛАДА-НОВА.6А/5</t>
  </si>
  <si>
    <t>ДП ЛАДА-НОВА.7/1</t>
  </si>
  <si>
    <t>ДП ЛАДА-НОВА.7/2</t>
  </si>
  <si>
    <t>7/2</t>
  </si>
  <si>
    <t>мод: 7/2</t>
  </si>
  <si>
    <t>ДП ЛАДА-НОВА.8/1</t>
  </si>
  <si>
    <t>8/1</t>
  </si>
  <si>
    <t>мод: 8/1</t>
  </si>
  <si>
    <t>ДП ЛАЙН.7</t>
  </si>
  <si>
    <t>07</t>
  </si>
  <si>
    <t>мод: 7</t>
  </si>
  <si>
    <t>7</t>
  </si>
  <si>
    <t>ДП ПОЛЛО.3/0</t>
  </si>
  <si>
    <t>ДП ПОЛЛО.3/2</t>
  </si>
  <si>
    <t>ДП ПОЛЛО.3/4</t>
  </si>
  <si>
    <t>ДП ПОЛЛО.3/6</t>
  </si>
  <si>
    <t>3А/2</t>
  </si>
  <si>
    <t>мод: 3А/2</t>
  </si>
  <si>
    <t>ДП ПОЛЛО.3А/3</t>
  </si>
  <si>
    <t>3А/3</t>
  </si>
  <si>
    <t>мод: 3А/3</t>
  </si>
  <si>
    <t>ДП ПОЛЛО.3А/5</t>
  </si>
  <si>
    <t>3А/5</t>
  </si>
  <si>
    <t>мод: 3А/5</t>
  </si>
  <si>
    <t>ДП ПОЛЛО.4/3</t>
  </si>
  <si>
    <t>ТИП_2</t>
  </si>
  <si>
    <t>РАЗМЕР</t>
  </si>
  <si>
    <t>ПОКРЫТИЕ</t>
  </si>
  <si>
    <t>стандарт.</t>
  </si>
  <si>
    <t>color</t>
  </si>
  <si>
    <t>furniture</t>
  </si>
  <si>
    <t>ФРУНИТУРА</t>
  </si>
  <si>
    <t>Ручка-Замок</t>
  </si>
  <si>
    <t>ДП ЛАДА-КОНЦЕПТ.2/0.Сатин</t>
  </si>
  <si>
    <t>ДП ЛАДА-КОНЦЕПТ.2/2.Сатин</t>
  </si>
  <si>
    <t>ДП ЛАДА-КОНЦЕПТ.3/0.Сатин</t>
  </si>
  <si>
    <t>ДП ЛАДА-КОНЦЕПТ.3/3.Сатин</t>
  </si>
  <si>
    <t>ДП ЛАДА-НОВА.4/3.Сатин</t>
  </si>
  <si>
    <t>ДП ЛАДА-НОВА.4/6.Сатин</t>
  </si>
  <si>
    <t>ДП ЛАЙН.1.LINE-3D</t>
  </si>
  <si>
    <t>ДП ЛАЙН.2.LINE-3D</t>
  </si>
  <si>
    <t>ДП ЛАЙН.3.LINE-3D</t>
  </si>
  <si>
    <t>ДП ЛАЙН.4.LINE-3D</t>
  </si>
  <si>
    <t>ДП ЛАЙН.5.LINE-3D</t>
  </si>
  <si>
    <t>ДП ЛАЙН.6.LINE-3D</t>
  </si>
  <si>
    <t>ДП ЛАЙН.7.LINE-3D</t>
  </si>
  <si>
    <t>ДП ЛАДА-НОВА.8/1.LINE-3D</t>
  </si>
  <si>
    <t>ДП ЛАЙН.7.Резист</t>
  </si>
  <si>
    <t>Виставковий стенд П.80.2400*1020</t>
  </si>
  <si>
    <t>КД Standard.1.Verto-Cell</t>
  </si>
  <si>
    <t>КД Verto-FIT.A.Verto-Cell</t>
  </si>
  <si>
    <t>КД Verto-FIT.B.Verto-Cell</t>
  </si>
  <si>
    <t>КД Verto-FIT.C.Verto-Cell</t>
  </si>
  <si>
    <t>КД Verto-FIT.D.Verto-Cell</t>
  </si>
  <si>
    <t>КД Verto-FIT.E.Verto-Cell</t>
  </si>
  <si>
    <t>КД Verto-FIT.F.Verto-Cell</t>
  </si>
  <si>
    <t>КД Verto-FIT.G.Verto-Cell</t>
  </si>
  <si>
    <t>КД Verto-FIT.H.Verto-Cell</t>
  </si>
  <si>
    <t>КД Verto-FIT.I.Verto-Cell</t>
  </si>
  <si>
    <t>РС Verto-SLIDE.1.Verto-Cell</t>
  </si>
  <si>
    <t>ФР Verto-FIT.A.Verto-Cell</t>
  </si>
  <si>
    <t>ФР Verto-FIT.B.Verto-Cell</t>
  </si>
  <si>
    <t>ФР Verto-FIT.C.Verto-Cell</t>
  </si>
  <si>
    <t>ФР Verto-FIT.D.Verto-Cell</t>
  </si>
  <si>
    <t>ФР Verto-FIT.E.Verto-Cell</t>
  </si>
  <si>
    <t>ФР Verto-FIT.F.Verto-Cell</t>
  </si>
  <si>
    <t>ФР Verto-FIT.G.Verto-Cell</t>
  </si>
  <si>
    <t>ФР Verto-FIT.H.Verto-Cell</t>
  </si>
  <si>
    <t>ФР Verto-FIT.I.Verto-Cell</t>
  </si>
  <si>
    <t>Планка Verto-FIT 80мм.Verto-Cell</t>
  </si>
  <si>
    <t>ДП КУПАВА.2/1</t>
  </si>
  <si>
    <t>ДП КУПАВА.3/0</t>
  </si>
  <si>
    <t>ДП КУПАВА.3/1</t>
  </si>
  <si>
    <t>ДП КУПАВА.4/0</t>
  </si>
  <si>
    <t>ДП КУПАВА.4/1</t>
  </si>
  <si>
    <t>ед.изм</t>
  </si>
  <si>
    <t>шт</t>
  </si>
  <si>
    <t>компл</t>
  </si>
  <si>
    <t>Виставковий стенд П.80.2400*1420</t>
  </si>
  <si>
    <t>ДП ЛАДА-КОНЦЕПТ.2/0.LINE-3D</t>
  </si>
  <si>
    <t>ДП ЛАДА-КОНЦЕПТ.2/2.LINE-3D</t>
  </si>
  <si>
    <t>ДП ЛАДА-КОНЦЕПТ.3/0.LINE-3D</t>
  </si>
  <si>
    <t>ВП</t>
  </si>
  <si>
    <t>мод: 5/1</t>
  </si>
  <si>
    <t>мод: 5/2</t>
  </si>
  <si>
    <t>мод: 5/3</t>
  </si>
  <si>
    <t>мод: 5/4</t>
  </si>
  <si>
    <t>мод: 5/5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</si>
  <si>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</si>
  <si>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</si>
  <si>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</si>
  <si>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</si>
  <si>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</si>
  <si>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цвет: отсутствует</t>
  </si>
  <si>
    <t>зап: стандарт</t>
  </si>
  <si>
    <t>зап: ДСП трубч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</si>
  <si>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</si>
  <si>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</si>
  <si>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</si>
  <si>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</si>
  <si>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</si>
  <si>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</si>
  <si>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</si>
  <si>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</si>
  <si>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</si>
  <si>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Д80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</si>
  <si>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</si>
  <si>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</si>
  <si>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</si>
  <si>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</si>
  <si>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</si>
  <si>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</si>
  <si>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</si>
  <si>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</si>
  <si>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</si>
  <si>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</si>
  <si>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Д80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</si>
  <si>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</si>
  <si>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</si>
  <si>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</si>
  <si>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</si>
  <si>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</si>
  <si>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</si>
  <si>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</si>
  <si>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</si>
  <si>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</si>
  <si>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STANDARD (на ширину 80мм)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</si>
  <si>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</si>
  <si>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</si>
  <si>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</si>
  <si>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</si>
  <si>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</si>
  <si>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</si>
  <si>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</si>
  <si>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ФР Standard.стандарт</t>
  </si>
  <si>
    <t>ФР Verto-FIT.стандарт</t>
  </si>
  <si>
    <t>Планка Verto-FIT 80мм.60</t>
  </si>
  <si>
    <t>Планка Verto-FIT 80мм.70</t>
  </si>
  <si>
    <t>Планка Verto-FIT 80мм.80</t>
  </si>
  <si>
    <t>Планка Verto-FIT 80мм.90</t>
  </si>
  <si>
    <t>31</t>
  </si>
  <si>
    <t>Виставковий стенд П.80.2400*1450</t>
  </si>
  <si>
    <t>Виставковий стенд П.80.2400*1550</t>
  </si>
  <si>
    <t>ДП ЛАДА-НОВА.6А/5.Бронза</t>
  </si>
  <si>
    <t>ДП ЛАДА-НОВА.7/1.Бронза</t>
  </si>
  <si>
    <t>ДП ЛАДА-НОВА.7/2.Бронза</t>
  </si>
  <si>
    <t>ДП ЛАДА-НОВА.8/1.Бронза</t>
  </si>
  <si>
    <t>ДП ГОРДАНА.1/0</t>
  </si>
  <si>
    <t>ДП ГОРДАНА.1/1</t>
  </si>
  <si>
    <t>ДП ЛАДА-НОВА.Ручка-Захват</t>
  </si>
  <si>
    <t>ДП ЛАДА-НОВА.Ручка-Замок</t>
  </si>
  <si>
    <t>51</t>
  </si>
  <si>
    <t>52</t>
  </si>
  <si>
    <t>53</t>
  </si>
  <si>
    <t>ДП ЛАДА-КОНЦЕПТ.4/0.Сатин</t>
  </si>
  <si>
    <t>ДП ЛАДА-КОНЦЕПТ.4/4.Сатин</t>
  </si>
  <si>
    <t>ДП ЛАДА-НОВА.6А/1.Сатин</t>
  </si>
  <si>
    <t>ДП ЛАДА-НОВА.6А/5.Сатин</t>
  </si>
  <si>
    <t>ДП ПОЛЛО.3А/5.Бронза</t>
  </si>
  <si>
    <t>ДП ПОЛЛО.4/3.Бронза</t>
  </si>
  <si>
    <t>ДП КУПАВА.2/1.Кризет</t>
  </si>
  <si>
    <t>ДП КУПАВА.2/1.Сатин</t>
  </si>
  <si>
    <t>ДП КУПАВА.3/1.Кризет</t>
  </si>
  <si>
    <t>ДП КУПАВА.3/1.Сатин</t>
  </si>
  <si>
    <t>ДП КУПАВА.4/1.Кризет</t>
  </si>
  <si>
    <t>ДП КУПАВА.4/1.Сатин</t>
  </si>
  <si>
    <t>ДП РУТА.1/1.Кризет</t>
  </si>
  <si>
    <t>ДП РУТА.1/1.Сатин</t>
  </si>
  <si>
    <t>ДП РУТА.2/1.Кризет</t>
  </si>
  <si>
    <t>ДП РУТА.2/1.Сатин</t>
  </si>
  <si>
    <t>ДП РУТА.4/1.Кризет</t>
  </si>
  <si>
    <t>ДП РУТА.4/1.Сатин</t>
  </si>
  <si>
    <t>ДП РУТА.5/1.Кризет</t>
  </si>
  <si>
    <t>ДП РУТА.5/1.Сатин</t>
  </si>
  <si>
    <t>ДП РУТА-FUSION.14.Сатин</t>
  </si>
  <si>
    <t>Бронза</t>
  </si>
  <si>
    <t>Гр</t>
  </si>
  <si>
    <t>Бр</t>
  </si>
  <si>
    <t>навес</t>
  </si>
  <si>
    <t>шир.мм</t>
  </si>
  <si>
    <t>коробка</t>
  </si>
  <si>
    <t>door_frame</t>
  </si>
  <si>
    <t>КОРОБКА</t>
  </si>
  <si>
    <t>Standard</t>
  </si>
  <si>
    <t>Verto-FIT</t>
  </si>
  <si>
    <t>frame_model</t>
  </si>
  <si>
    <t>frame_nalichnik</t>
  </si>
  <si>
    <t>М60 1кт</t>
  </si>
  <si>
    <t>М60 2кт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</si>
  <si>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</si>
  <si>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</si>
  <si>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</si>
  <si>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</si>
  <si>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</si>
  <si>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</si>
  <si>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</si>
  <si>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</si>
  <si>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</si>
  <si>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</si>
  <si>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</si>
  <si>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размеры ДП-КД</t>
  </si>
  <si>
    <t>фурнитура ДП-КД</t>
  </si>
  <si>
    <t>навеска ДП-КД</t>
  </si>
  <si>
    <t>размеры КД-НАЛ</t>
  </si>
  <si>
    <t>Standard.60</t>
  </si>
  <si>
    <t>Standard.70</t>
  </si>
  <si>
    <t>Standard.80</t>
  </si>
  <si>
    <t>Standard.90</t>
  </si>
  <si>
    <t>Standard.100</t>
  </si>
  <si>
    <t>Verto-FIT.60</t>
  </si>
  <si>
    <t>Verto-FIT.70</t>
  </si>
  <si>
    <t>Verto-FIT.80</t>
  </si>
  <si>
    <t>Verto-FIT.90</t>
  </si>
  <si>
    <t>Verto-FIT.100</t>
  </si>
  <si>
    <t>0</t>
  </si>
  <si>
    <t>покр</t>
  </si>
  <si>
    <t>покрытие для ЦЕН</t>
  </si>
  <si>
    <t>2А/0</t>
  </si>
  <si>
    <t>мод: 2А/0</t>
  </si>
  <si>
    <t>3А/0</t>
  </si>
  <si>
    <t>мод: 3А/0</t>
  </si>
  <si>
    <t>8/0</t>
  </si>
  <si>
    <t>8/2</t>
  </si>
  <si>
    <t>8/3</t>
  </si>
  <si>
    <t>мод: 8/0</t>
  </si>
  <si>
    <t>мод: 8/2</t>
  </si>
  <si>
    <t>мод: 8/3</t>
  </si>
  <si>
    <t>ДП ПОЛЛО.3А/3.Бронза</t>
  </si>
  <si>
    <t>Виставковий стенд П.80.2400*1650</t>
  </si>
  <si>
    <t>Виставковий стенд П.80.2400*1750</t>
  </si>
  <si>
    <t>Виставковий стенд П.80.2400*1850</t>
  </si>
  <si>
    <t>РС Verto-SLIDE.Без планки замка</t>
  </si>
  <si>
    <t>РС Verto-SLIDE.С планкой замка</t>
  </si>
  <si>
    <t>ЦЕНА ВЕНТ.ОТДУШИНЫ</t>
  </si>
  <si>
    <t>СЕРИЯ/ВЕНТ.ОТДУШИНЫ</t>
  </si>
  <si>
    <t>ДП ГЛАСФОРД.</t>
  </si>
  <si>
    <t>ДП ГОРДАНА.</t>
  </si>
  <si>
    <t>ДП КУПАВА.</t>
  </si>
  <si>
    <t>ДП ЛАДА-КОНЦЕПТ.</t>
  </si>
  <si>
    <t>ДП ЛАДА-НОВА.</t>
  </si>
  <si>
    <t>ДП ЛАЙН.</t>
  </si>
  <si>
    <t>ДП РУТА.</t>
  </si>
  <si>
    <t>ДП РУТА-FUSION.</t>
  </si>
  <si>
    <t>ДП СТАНДАРТ.</t>
  </si>
  <si>
    <t>КД Standard-MDF</t>
  </si>
  <si>
    <t>КД Standard-MDF.1</t>
  </si>
  <si>
    <t>Лутка М80</t>
  </si>
  <si>
    <t>ДП ЛАЙН.6.Трипл. мат</t>
  </si>
  <si>
    <t>ДП ЛАЙН.6.Трипл. чер</t>
  </si>
  <si>
    <t>ДП ЛАЙН.7.Трипл. мат</t>
  </si>
  <si>
    <t>ДП ЛАЙН.7.Трипл. чер</t>
  </si>
  <si>
    <t>ДП ГЛАСФОРД.2.Трипл. мат</t>
  </si>
  <si>
    <t>ДП ГЛАСФОРД.2.Трипл. чер</t>
  </si>
  <si>
    <t>ДП ГЛАСФОРД.3.Трипл. мат</t>
  </si>
  <si>
    <t>ДП ГЛАСФОРД.3.Трипл. чер</t>
  </si>
  <si>
    <t>ДП ГЛАСФОРД.4.Трипл. мат</t>
  </si>
  <si>
    <t>ДП ГЛАСФОРД.4.Трипл. чер</t>
  </si>
  <si>
    <t>ДП ГЛАСФОРД.5.Трипл. мат</t>
  </si>
  <si>
    <t>ДП ГЛАСФОРД.5.Трипл. чер</t>
  </si>
  <si>
    <t>ФР Standard.Бронза</t>
  </si>
  <si>
    <t>ДП ЛАДА-НОВА.7/1.Сатин</t>
  </si>
  <si>
    <t>ДП ЛАДА-НОВА.7/2.Сатин</t>
  </si>
  <si>
    <t>ДП ЛАДА-НОВА.8/1.Сатин</t>
  </si>
  <si>
    <t>ДП ПОЛЛО.3/2.Сатин</t>
  </si>
  <si>
    <t>КД Standard-MDF.1.Verto-Cell</t>
  </si>
  <si>
    <t>КД Standard-MDF.1.Резист</t>
  </si>
  <si>
    <t>КД Standard-MDF.1.LINE-3D</t>
  </si>
  <si>
    <t>КД Verto-FIT Plus.A.Verto-Cell</t>
  </si>
  <si>
    <t>КД Verto-FIT Plus.B.Verto-Cell</t>
  </si>
  <si>
    <t>КД Verto-FIT Plus.C.Verto-Cell</t>
  </si>
  <si>
    <t>КД Verto-FIT Plus.D.Verto-Cell</t>
  </si>
  <si>
    <t>КД Verto-FIT Plus.E.Verto-Cell</t>
  </si>
  <si>
    <t>КД Verto-FIT Plus.F.Verto-Cell</t>
  </si>
  <si>
    <t>КД Verto-FIT Plus.G.Verto-Cell</t>
  </si>
  <si>
    <t>КД Verto-FIT Plus.H.Verto-Cell</t>
  </si>
  <si>
    <t>КД Verto-FIT Plus.I.Verto-Cell</t>
  </si>
  <si>
    <t>КД Verto-FIT Plus.A.Резист</t>
  </si>
  <si>
    <t>КД Verto-FIT Plus.B.Резист</t>
  </si>
  <si>
    <t>КД Verto-FIT Plus.C.Резист</t>
  </si>
  <si>
    <t>КД Verto-FIT Plus.D.Резист</t>
  </si>
  <si>
    <t>КД Verto-FIT Plus.E.Резист</t>
  </si>
  <si>
    <t>КД Verto-FIT Plus.F.Резист</t>
  </si>
  <si>
    <t>КД Verto-FIT Plus.G.Резист</t>
  </si>
  <si>
    <t>ДП ЛАДА-НОВА.4/9.Сатин</t>
  </si>
  <si>
    <t>Verto-FIT Comfort</t>
  </si>
  <si>
    <t>Verto-FIT Comfort.60</t>
  </si>
  <si>
    <t>Verto-FIT Comfort.70</t>
  </si>
  <si>
    <t>Verto-FIT Comfort.80</t>
  </si>
  <si>
    <t>Verto-FIT Comfort.90</t>
  </si>
  <si>
    <t>Verto-FIT Comfort.100</t>
  </si>
  <si>
    <t>КД Verto-FIT Comfort.A.Verto-Cell</t>
  </si>
  <si>
    <t>КД Verto-FIT Comfort.B.Verto-Cell</t>
  </si>
  <si>
    <t>КД Verto-FIT Comfort.C.Verto-Cell</t>
  </si>
  <si>
    <t>КД Verto-FIT Comfort.D.Verto-Cell</t>
  </si>
  <si>
    <t>КД Verto-FIT Comfort.E.Verto-Cell</t>
  </si>
  <si>
    <t>КД Verto-FIT Comfort.F.Verto-Cell</t>
  </si>
  <si>
    <t>КД Verto-FIT Comfort.G.Verto-Cell</t>
  </si>
  <si>
    <t>КД Verto-FIT Comfort.H.Verto-Cell</t>
  </si>
  <si>
    <t>КД Verto-FIT Comfort.I.Verto-Cell</t>
  </si>
  <si>
    <t>КД Verto-FIT Comfort.A.Резист</t>
  </si>
  <si>
    <t>КД Verto-FIT Comfort.B.Резист</t>
  </si>
  <si>
    <t>КД Verto-FIT Comfort.C.Резист</t>
  </si>
  <si>
    <t>КД Verto-FIT Comfort.D.Резист</t>
  </si>
  <si>
    <t>КД Verto-FIT Comfort.E.Резист</t>
  </si>
  <si>
    <t>КД Verto-FIT Comfort.F.Резист</t>
  </si>
  <si>
    <t>КД Verto-FIT Comfort.G.Резист</t>
  </si>
  <si>
    <t>КД Verto-FIT Comfort.H.Резист</t>
  </si>
  <si>
    <t>КД Verto-FIT Comfort.I.Резист</t>
  </si>
  <si>
    <t>КД Verto-FIT Comfort.A.LINE-3D</t>
  </si>
  <si>
    <t>КД Verto-FIT Comfort.B.LINE-3D</t>
  </si>
  <si>
    <t>КД Verto-FIT Comfort.C.LINE-3D</t>
  </si>
  <si>
    <t>КД Verto-FIT Comfort.D.LINE-3D</t>
  </si>
  <si>
    <t>КД Verto-FIT Comfort.E.LINE-3D</t>
  </si>
  <si>
    <t>КД Verto-FIT Comfort.F.LINE-3D</t>
  </si>
  <si>
    <t>КД Verto-FIT Comfort.G.LINE-3D</t>
  </si>
  <si>
    <t>КД Verto-FIT Comfort.H.LINE-3D</t>
  </si>
  <si>
    <t>КД Verto-FIT Comfort.I.LINE-3D</t>
  </si>
  <si>
    <t>Завіса-накладна</t>
  </si>
  <si>
    <t>Standard-MDF</t>
  </si>
  <si>
    <t>Standard-MDF.60</t>
  </si>
  <si>
    <t>Standard-MDF.70</t>
  </si>
  <si>
    <t>Standard-MDF.80</t>
  </si>
  <si>
    <t>х2</t>
  </si>
  <si>
    <t>х8</t>
  </si>
  <si>
    <t>08</t>
  </si>
  <si>
    <t>63</t>
  </si>
  <si>
    <t>ДП ЛАДА-КОНЦЕПТ.3/3.Verto-Cell</t>
  </si>
  <si>
    <t>ДП ЛАДА-КОНЦЕПТ.4/0.Verto-Cell</t>
  </si>
  <si>
    <t>ДП ЛАДА-КОНЦЕПТ.4/4.Verto-Cell</t>
  </si>
  <si>
    <t>ДП ЛАДА-КОНЦЕПТ.5/1.Verto-Cell</t>
  </si>
  <si>
    <t>ДП ЛАДА-КОНЦЕПТ.5/2.Verto-Cell</t>
  </si>
  <si>
    <t>ДП ЛАДА-КОНЦЕПТ.5/3.Verto-Cell</t>
  </si>
  <si>
    <t>ДП ЛАДА-НОВА.4/0.Verto-Cell</t>
  </si>
  <si>
    <t>ДП ЛАДА-НОВА.4/3.Verto-Cell</t>
  </si>
  <si>
    <t>ДП ЛАДА-НОВА.4/6.Verto-Cell</t>
  </si>
  <si>
    <t>ДП ЛАДА-НОВА.4/9.Verto-Cell</t>
  </si>
  <si>
    <t>ДП ЛАДА-НОВА.6А/1.Verto-Cell</t>
  </si>
  <si>
    <t>ДП ЛАДА-НОВА.6А/5.Verto-Cell</t>
  </si>
  <si>
    <t>ДП ЛАДА-НОВА.7/1.Verto-Cell</t>
  </si>
  <si>
    <t>ДП ЛАДА-НОВА.7/2.Verto-Cell</t>
  </si>
  <si>
    <t>ДП ГОРДАНА.ВП</t>
  </si>
  <si>
    <t>ДП ЛАДА-КОНЦЕПТ.ВП</t>
  </si>
  <si>
    <t>ДП ЛАДА-НОВА.ВП</t>
  </si>
  <si>
    <t>ДП ПОЛЛО.ВП</t>
  </si>
  <si>
    <t>ДП РУТА.ВП</t>
  </si>
  <si>
    <t>ДП РУТА-FUSION.ВП</t>
  </si>
  <si>
    <t>ДП СТАНДАРТ.ВП</t>
  </si>
  <si>
    <t>мод: 6/0</t>
  </si>
  <si>
    <t>мод: 6/1</t>
  </si>
  <si>
    <t>мод: 6/3</t>
  </si>
  <si>
    <t>мод: 6/6</t>
  </si>
  <si>
    <t>мод: 6А/1</t>
  </si>
  <si>
    <t>мод: 6А/5</t>
  </si>
  <si>
    <t>мод: 2А/1</t>
  </si>
  <si>
    <t>мод: 3А/1</t>
  </si>
  <si>
    <t>мод: А</t>
  </si>
  <si>
    <t>мод: Б</t>
  </si>
  <si>
    <t>мод: 1/2</t>
  </si>
  <si>
    <t>мод: 3/4</t>
  </si>
  <si>
    <t>мод: 3/6</t>
  </si>
  <si>
    <t>мод: 4/5</t>
  </si>
  <si>
    <t>мод: 4/6</t>
  </si>
  <si>
    <t>мод: 4/9</t>
  </si>
  <si>
    <t>мод: 1/А</t>
  </si>
  <si>
    <t>мод: 1/Б</t>
  </si>
  <si>
    <t>мод: 2/А</t>
  </si>
  <si>
    <t>мод: 2/Б</t>
  </si>
  <si>
    <t>мод: 1</t>
  </si>
  <si>
    <t>мод: 2</t>
  </si>
  <si>
    <t>мод: 3</t>
  </si>
  <si>
    <t>мод: 4</t>
  </si>
  <si>
    <t>мод: 5</t>
  </si>
  <si>
    <t>мод: 6</t>
  </si>
  <si>
    <t>форма</t>
  </si>
  <si>
    <t>лист1</t>
  </si>
  <si>
    <t>ИСПОЛНЕНИЕ/РАЗМЕР</t>
  </si>
  <si>
    <t>СЕРИЯ/ФУРНИТУРА</t>
  </si>
  <si>
    <t>итого</t>
  </si>
  <si>
    <t>33</t>
  </si>
  <si>
    <t>34</t>
  </si>
  <si>
    <t>ДП100</t>
  </si>
  <si>
    <t>КД Verto-FIT Comfort</t>
  </si>
  <si>
    <t>КД Verto-FIT Comfort.A</t>
  </si>
  <si>
    <t>КД Verto-FIT Comfort.B</t>
  </si>
  <si>
    <t>КД Verto-FIT Comfort.C</t>
  </si>
  <si>
    <t>КД Verto-FIT Comfort.D</t>
  </si>
  <si>
    <t>КД Verto-FIT Comfort.E</t>
  </si>
  <si>
    <t>КД Verto-FIT Comfort.F</t>
  </si>
  <si>
    <t>КД Verto-FIT Comfort.G</t>
  </si>
  <si>
    <t>КД Verto-FIT Comfort.H</t>
  </si>
  <si>
    <t>КД Verto-FIT Comfort.I</t>
  </si>
  <si>
    <t>Лутка РК075</t>
  </si>
  <si>
    <t>Лутка РК095</t>
  </si>
  <si>
    <t>Лутка РК120</t>
  </si>
  <si>
    <t>Лутка РК140</t>
  </si>
  <si>
    <t>Лутка РК160</t>
  </si>
  <si>
    <t>Лутка РК180</t>
  </si>
  <si>
    <t>Лутка РК200</t>
  </si>
  <si>
    <t>Лутка РК220</t>
  </si>
  <si>
    <t>Лутка РК240</t>
  </si>
  <si>
    <t>ДП ЛАДА-КОНЦЕПТ.4/4</t>
  </si>
  <si>
    <t>ДП ЛАДА-КОНЦЕПТ.5/1</t>
  </si>
  <si>
    <t>ДП ЛАДА-КОНЦЕПТ.5/2</t>
  </si>
  <si>
    <t>ДП ЛАДА-КОНЦЕПТ.5/3</t>
  </si>
  <si>
    <t>ДП ЛАДА-ЛОФТ.1/0</t>
  </si>
  <si>
    <t>ДП Лада-Лофт</t>
  </si>
  <si>
    <t>ДП ЛАДА-ЛОФТ.1/1</t>
  </si>
  <si>
    <t>ДП ЛАДА-ЛОФТ.3/0</t>
  </si>
  <si>
    <t>ДП ЛАДА-ЛОФТ.3/1</t>
  </si>
  <si>
    <t>ДП ЛАДА-ЛОФТ.4/0</t>
  </si>
  <si>
    <t>ДП ЛАДА-ЛОФТ.5/0</t>
  </si>
  <si>
    <t>ДП ЛАДА-ЛОФТ.5/1</t>
  </si>
  <si>
    <t>ДП ЛАДА-ЛОФТ.6/0</t>
  </si>
  <si>
    <t>ДП ЛАДА-ЛОФТ.6/1</t>
  </si>
  <si>
    <t>ДП ЛАДА-ЛОФТ</t>
  </si>
  <si>
    <t>ДП ЛАДА-ЛОФТ.4/1</t>
  </si>
  <si>
    <t>ДП ЛАДА-ЛОФТ.6/1.LINE-3D</t>
  </si>
  <si>
    <t>ДП ЛАДА-ЛОФТ.6/0.LINE-3D</t>
  </si>
  <si>
    <t>ДП ЛАДА-ЛОФТ.5/1.LINE-3D</t>
  </si>
  <si>
    <t>ДП ЛАДА-ЛОФТ.5/0.LINE-3D</t>
  </si>
  <si>
    <t>ДП ЛАДА-ЛОФТ.4/1.LINE-3D</t>
  </si>
  <si>
    <t>ДП ЛАДА-ЛОФТ.4/0.LINE-3D</t>
  </si>
  <si>
    <t>ДП ЛАДА-ЛОФТ.3/1.LINE-3D</t>
  </si>
  <si>
    <t>ДП ЛАДА-ЛОФТ.3/0.LINE-3D</t>
  </si>
  <si>
    <t>ДП ЛАДА-ЛОФТ.1/1.LINE-3D</t>
  </si>
  <si>
    <t>ДП ЛАДА-ЛОФТ.1/0.LINE-3D</t>
  </si>
  <si>
    <t>ДП ЛАДА-ЛОФТ.1/0.Verto-Cell</t>
  </si>
  <si>
    <t>ДП ЛАДА-ЛОФТ.1/1.Verto-Cell</t>
  </si>
  <si>
    <t>ДП ЛАДА-ЛОФТ.3/0.Verto-Cell</t>
  </si>
  <si>
    <t>ДП ЛАДА-ЛОФТ.3/1.Verto-Cell</t>
  </si>
  <si>
    <t>ДП ЛАДА-ЛОФТ.4/0.Verto-Cell</t>
  </si>
  <si>
    <t>ДП ЛАДА-ЛОФТ.4/1.Verto-Cell</t>
  </si>
  <si>
    <t>ДП ЛАДА-ЛОФТ.5/0.Verto-Cell</t>
  </si>
  <si>
    <t>ДП ЛАДА-ЛОФТ.5/1.Verto-Cell</t>
  </si>
  <si>
    <t>ДП ЛАДА-ЛОФТ.6/0.Verto-Cell</t>
  </si>
  <si>
    <t>ДП ЛАДА-ЛОФТ.6/1.Verto-Cell</t>
  </si>
  <si>
    <t>Планка Verto-FIT 200мм.Verto-Cell</t>
  </si>
  <si>
    <t>Планка Verto-FIT 200мм.Резист</t>
  </si>
  <si>
    <t>Планка Verto-FIT 200мм.LINE-3D</t>
  </si>
  <si>
    <t>Лиштва М80</t>
  </si>
  <si>
    <t>Планка Verto-FIT 200мм</t>
  </si>
  <si>
    <t>Дошивка Р200</t>
  </si>
  <si>
    <t>Планка Verto-FIT 200мм.60</t>
  </si>
  <si>
    <t>Планка Verto-FIT 200мм.70</t>
  </si>
  <si>
    <t>Планка Verto-FIT 200мм.80</t>
  </si>
  <si>
    <t>Планка Verto-FIT 200мм.90</t>
  </si>
  <si>
    <t>Планка Verto-FIT 200мм.100</t>
  </si>
  <si>
    <t>Планка Verto-FIT 200мм.(100)</t>
  </si>
  <si>
    <t>Планка Verto-FIT 200мм.(110)</t>
  </si>
  <si>
    <t>Планка Verto-FIT 200мм.(120)</t>
  </si>
  <si>
    <t>Планка Verto-FIT 200мм.(130)</t>
  </si>
  <si>
    <t>Планка Verto-FIT 200мм.(140)</t>
  </si>
  <si>
    <t>Планка Verto-FIT 200мм.(150)</t>
  </si>
  <si>
    <t>Планка Verto-FIT 200мм.(160)</t>
  </si>
  <si>
    <t>Планка Verto-FIT 200мм.(170)</t>
  </si>
  <si>
    <t>Планка Verto-FIT 200мм.(180)</t>
  </si>
  <si>
    <t>М80 1кт</t>
  </si>
  <si>
    <t>М80 2кт</t>
  </si>
  <si>
    <t>ДП ЛАДА-ЛОФТ.1/1.Сатин</t>
  </si>
  <si>
    <t>ДП ЛАДА-ЛОФТ.3/1.Сатин</t>
  </si>
  <si>
    <t>ДП ЛАДА-ЛОФТ.4/1.Сатин</t>
  </si>
  <si>
    <t>ДП ЛАДА-ЛОФТ.5/1.Сатин</t>
  </si>
  <si>
    <t>ДП ЛАДА-ЛОФТ.6/1.Сатин</t>
  </si>
  <si>
    <t>ДП ЛАДА-ЛОФТ.1/1.Бронза</t>
  </si>
  <si>
    <t>ДП ЛАДА-ЛОФТ.3/1.Бронза</t>
  </si>
  <si>
    <t>ДП ЛАДА-ЛОФТ.4/1.Бронза</t>
  </si>
  <si>
    <t>ДП ЛАДА-ЛОФТ.5/1.Бронза</t>
  </si>
  <si>
    <t>ДП ЛАДА-ЛОФТ.6/1.Бронза</t>
  </si>
  <si>
    <t>ДП ЛАДА-ЛОФТ.Ручка-Захват</t>
  </si>
  <si>
    <t>ДП ЛАДА-ЛОФТ.</t>
  </si>
  <si>
    <t>ДП ЛАДА-ЛОФТ.ВП</t>
  </si>
  <si>
    <t>ДП ЛАДА-ЛОФТ.100</t>
  </si>
  <si>
    <t>ДП ЛАДА-ЛОФТ.Ручка-Замок</t>
  </si>
  <si>
    <t>ДП ЛАДА-ЛОФТ.4/0.Сатин</t>
  </si>
  <si>
    <t>ДП ЛАДА-ЛОФТ.4/0.Бронза</t>
  </si>
  <si>
    <t>ДП ЛАДА-ЛОФТ.5/0.Сатин</t>
  </si>
  <si>
    <t>ДП ЛАДА-ЛОФТ.5/0.Бронза</t>
  </si>
  <si>
    <t>ДП ЛАДА-ЛОФТ.6/0.Сатин</t>
  </si>
  <si>
    <t>ДП ЛАДА-ЛОФТ.6/0.Бронза</t>
  </si>
  <si>
    <t>ДП Тренд</t>
  </si>
  <si>
    <t>ДП Модерн</t>
  </si>
  <si>
    <t>ДП ТРЕНД.</t>
  </si>
  <si>
    <t>ДП ТРЕНД.ВП</t>
  </si>
  <si>
    <t>ДП МОДЕРН.</t>
  </si>
  <si>
    <t>ДП МОДЕРН.ВП</t>
  </si>
  <si>
    <t>ДП ТРЕНД.100</t>
  </si>
  <si>
    <t>ДП МОДЕРН.100</t>
  </si>
  <si>
    <t>ДП ТРЕНД.Ручка-Замок</t>
  </si>
  <si>
    <t>ДП ТРЕНД.Ручка-Захват</t>
  </si>
  <si>
    <t>ДП ТРЕНД.5/0</t>
  </si>
  <si>
    <t>ДП ТРЕНД.5/1</t>
  </si>
  <si>
    <t>ДП ТРЕНД.5/2</t>
  </si>
  <si>
    <t>ДП ТРЕНД.5/3</t>
  </si>
  <si>
    <t>ДП ТРЕНД.5/4</t>
  </si>
  <si>
    <t>ДП ТРЕНД.5/5</t>
  </si>
  <si>
    <t>ДП ТРЕНД.5А/1</t>
  </si>
  <si>
    <t>ДП ТРЕНД.5А/2</t>
  </si>
  <si>
    <t>ДП ТРЕНД.5А/3</t>
  </si>
  <si>
    <t>ДП ТРЕНД.5Б/3</t>
  </si>
  <si>
    <t>ДП МОДЕРН.3/0</t>
  </si>
  <si>
    <t>ДП МОДЕРН.3/1</t>
  </si>
  <si>
    <t>ДП МОДЕРН.3/2</t>
  </si>
  <si>
    <t>ДП МОДЕРН.3/3</t>
  </si>
  <si>
    <t>ДП МОДЕРН.3А/1</t>
  </si>
  <si>
    <t>ДП МОДЕРН.3А/2</t>
  </si>
  <si>
    <t>ДП МОДЕРН.1/0</t>
  </si>
  <si>
    <t>ДП МОДЕРН.1/1</t>
  </si>
  <si>
    <t>КД Verto-FIT.B+</t>
  </si>
  <si>
    <t>КД Verto-FIT Plus.B+</t>
  </si>
  <si>
    <t>Лутка РП100</t>
  </si>
  <si>
    <t>Лутка Р100</t>
  </si>
  <si>
    <t>B+</t>
  </si>
  <si>
    <t>мод: B+</t>
  </si>
  <si>
    <t>Зр</t>
  </si>
  <si>
    <t>ДП ТРЕНД</t>
  </si>
  <si>
    <t>5А/1</t>
  </si>
  <si>
    <t>5А/2</t>
  </si>
  <si>
    <t>5А/3</t>
  </si>
  <si>
    <t>5Б/3</t>
  </si>
  <si>
    <t>ДП МОДЕРН</t>
  </si>
  <si>
    <t>ДП ТРЕНД.5/1.Сатин</t>
  </si>
  <si>
    <t>ДП ТРЕНД.5/1.Бронза</t>
  </si>
  <si>
    <t>ДП ТРЕНД.5/2.Сатин</t>
  </si>
  <si>
    <t>ДП ТРЕНД.5/2.Бронза</t>
  </si>
  <si>
    <t>ДП ТРЕНД.5/3.Сатин</t>
  </si>
  <si>
    <t>ДП ТРЕНД.5/3.Бронза</t>
  </si>
  <si>
    <t>ДП ТРЕНД.5/4.Сатин</t>
  </si>
  <si>
    <t>ДП ТРЕНД.5/4.Бронза</t>
  </si>
  <si>
    <t>ДП ТРЕНД.5А/1.Сатин</t>
  </si>
  <si>
    <t>ДП ТРЕНД.5А/3.Бронза</t>
  </si>
  <si>
    <t>ДП ТРЕНД.5А/1.Бронза</t>
  </si>
  <si>
    <t>ДП ТРЕНД.5А/2.Сатин</t>
  </si>
  <si>
    <t>ДП ТРЕНД.5А/2.Бронза</t>
  </si>
  <si>
    <t>ДП ТРЕНД.5А/3.Сатин</t>
  </si>
  <si>
    <t>ДП ТРЕНД.5Б/3.Сатин</t>
  </si>
  <si>
    <t>ДП ТРЕНД.5Б/3.Бронза</t>
  </si>
  <si>
    <t>ДП МОДЕРН.3/1.Сатин</t>
  </si>
  <si>
    <t>ДП МОДЕРН.3/1.Бронза</t>
  </si>
  <si>
    <t>ДП МОДЕРН.3/2.Сатин</t>
  </si>
  <si>
    <t>ДП МОДЕРН.3/2.Бронза</t>
  </si>
  <si>
    <t>ДП МОДЕРН.3/3.Сатин</t>
  </si>
  <si>
    <t>ДП МОДЕРН.3/3.Бронза</t>
  </si>
  <si>
    <t>ДП МОДЕРН.1/1.Сатин</t>
  </si>
  <si>
    <t>ДП МОДЕРН.1/1.Бронза</t>
  </si>
  <si>
    <t>ДП МОДЕРН.3А/1.Сатин</t>
  </si>
  <si>
    <t>ДП МОДЕРН.3А/1.Бронза</t>
  </si>
  <si>
    <t>ДП МОДЕРН.3А/2.Сатин</t>
  </si>
  <si>
    <t>ДП МОДЕРН.3А/2.Бронза</t>
  </si>
  <si>
    <t>ДП ТРЕНД.5/0.Verto-Cell</t>
  </si>
  <si>
    <t>ДП ТРЕНД.5/1.Verto-Cell</t>
  </si>
  <si>
    <t>ДП ТРЕНД.5/2.Verto-Cell</t>
  </si>
  <si>
    <t>ДП ТРЕНД.5/3.Verto-Cell</t>
  </si>
  <si>
    <t>ДП ТРЕНД.5/4.Verto-Cell</t>
  </si>
  <si>
    <t>ДП ТРЕНД.5/5.Verto-Cell</t>
  </si>
  <si>
    <t>ДП ТРЕНД.5А/1.Verto-Cell</t>
  </si>
  <si>
    <t>ДП ТРЕНД.5А/2.Verto-Cell</t>
  </si>
  <si>
    <t>ДП ТРЕНД.5А/3.Verto-Cell</t>
  </si>
  <si>
    <t>ДП ТРЕНД.5Б/3.Verto-Cell</t>
  </si>
  <si>
    <t>ДП ТРЕНД.5/0.LINE-3D</t>
  </si>
  <si>
    <t>ДП ТРЕНД.5/1.LINE-3D</t>
  </si>
  <si>
    <t>ДП ТРЕНД.5/2.LINE-3D</t>
  </si>
  <si>
    <t>ДП ТРЕНД.5/4.LINE-3D</t>
  </si>
  <si>
    <t>ДП ТРЕНД.5А/2.LINE-3D</t>
  </si>
  <si>
    <t>ДП ТРЕНД.5А/3.LINE-3D</t>
  </si>
  <si>
    <t>ДП ТРЕНД.5Б/3.LINE-3D</t>
  </si>
  <si>
    <t>ДП ТРЕНД.5А/1.LINE-3D</t>
  </si>
  <si>
    <t>ДП ТРЕНД.5/5.LINE-3D</t>
  </si>
  <si>
    <t>ДП ТРЕНД.5/3.LINE-3D</t>
  </si>
  <si>
    <t>ДП МОДЕРН.1/0.Verto-Cell</t>
  </si>
  <si>
    <t>ДП МОДЕРН.1/1.Verto-Cell</t>
  </si>
  <si>
    <t>ДП МОДЕРН.3/0.Verto-Cell</t>
  </si>
  <si>
    <t>ДП МОДЕРН.3/1.Verto-Cell</t>
  </si>
  <si>
    <t>ДП МОДЕРН.3/2.Verto-Cell</t>
  </si>
  <si>
    <t>ДП МОДЕРН.3/3.Verto-Cell</t>
  </si>
  <si>
    <t>ДП МОДЕРН.3А/1.Verto-Cell</t>
  </si>
  <si>
    <t>ДП МОДЕРН.3А/2.Verto-Cell</t>
  </si>
  <si>
    <t>ДП МОДЕРН.1/0.LINE-3D</t>
  </si>
  <si>
    <t>ДП МОДЕРН.1/1.LINE-3D</t>
  </si>
  <si>
    <t>ДП МОДЕРН.3/0.LINE-3D</t>
  </si>
  <si>
    <t>ДП МОДЕРН.3/1.LINE-3D</t>
  </si>
  <si>
    <t>ДП МОДЕРН.3/2.LINE-3D</t>
  </si>
  <si>
    <t>ДП МОДЕРН.3/3.LINE-3D</t>
  </si>
  <si>
    <t>ДП МОДЕРН.3А/1.LINE-3D</t>
  </si>
  <si>
    <t>ДП МОДЕРН.3А/2.LINE-3D</t>
  </si>
  <si>
    <t>КД Verto-FIT.B+.Verto-Cell</t>
  </si>
  <si>
    <t>КД Verto-FIT.B+.Резист</t>
  </si>
  <si>
    <t>КД Verto-FIT.B+.LINE-3D</t>
  </si>
  <si>
    <t>КД Verto-FIT Comfort.B+</t>
  </si>
  <si>
    <t>Лутка РК115</t>
  </si>
  <si>
    <t>Планка Verto-FIT Comfort 200мм</t>
  </si>
  <si>
    <t>Дошивка РК200</t>
  </si>
  <si>
    <t>мод: 5А/1</t>
  </si>
  <si>
    <t>мод: 5А/2</t>
  </si>
  <si>
    <t>мод: 5А/3</t>
  </si>
  <si>
    <t>мод: 5Б/3</t>
  </si>
  <si>
    <t>Планка Verto-FIT Comfort 200мм.60</t>
  </si>
  <si>
    <t>Планка Verto-FIT Comfort 200мм.70</t>
  </si>
  <si>
    <t>Планка Verto-FIT Comfort 200мм.80</t>
  </si>
  <si>
    <t>Планка Verto-FIT Comfort 200мм.90</t>
  </si>
  <si>
    <t>Планка Verto-FIT Comfort 200мм.100</t>
  </si>
  <si>
    <t>ФР Verto-FIT.B+</t>
  </si>
  <si>
    <t>КД Verto-FIT Plus.B+.Verto-Cell</t>
  </si>
  <si>
    <t>КД Verto-FIT Plus.B+.Резист</t>
  </si>
  <si>
    <t>КД Verto-FIT Plus.B+.LINE-3D</t>
  </si>
  <si>
    <t>КД Verto-FIT Comfort.B+.Verto-Cell</t>
  </si>
  <si>
    <t>КД Verto-FIT Comfort.B+.Резист</t>
  </si>
  <si>
    <t>КД Verto-FIT Comfort.B+.LINE-3D</t>
  </si>
  <si>
    <t>ФР Verto-FIT.B+.Verto-Cell</t>
  </si>
  <si>
    <t>ФР Verto-FIT.B+.LINE-3D</t>
  </si>
  <si>
    <t>Планка Verto-FIT Comfort 200мм.Verto-Cell</t>
  </si>
  <si>
    <t>Планка Verto-FIT Comfort 200мм.Резист</t>
  </si>
  <si>
    <t>Планка Verto-FIT Comfort 200мм.LINE-3D</t>
  </si>
  <si>
    <t>Фрамуга Р100</t>
  </si>
  <si>
    <t>Фрамуга: Verto-FIT (на ширину 100-120мм)</t>
  </si>
  <si>
    <t>ДП ТРЕНД.5/5.Сатин</t>
  </si>
  <si>
    <t>ДП ТРЕНД.5/5.Бронза</t>
  </si>
  <si>
    <t>Дошивка М200</t>
  </si>
  <si>
    <t>20-00</t>
  </si>
  <si>
    <t>шт.</t>
  </si>
  <si>
    <t>119 Дуб ретро</t>
  </si>
  <si>
    <t>120 Дуб невада</t>
  </si>
  <si>
    <t>Verto-Cell Plus</t>
  </si>
  <si>
    <t>1/3</t>
  </si>
  <si>
    <t>мод: 1/3</t>
  </si>
  <si>
    <t>3/5</t>
  </si>
  <si>
    <t>мод: 3/5</t>
  </si>
  <si>
    <t>4/7</t>
  </si>
  <si>
    <t>4/8</t>
  </si>
  <si>
    <t>5/6</t>
  </si>
  <si>
    <t>мод: 4/7</t>
  </si>
  <si>
    <t>мод: 4/8</t>
  </si>
  <si>
    <t>мод: 5/6</t>
  </si>
  <si>
    <t>6/2</t>
  </si>
  <si>
    <t>6/4</t>
  </si>
  <si>
    <t>мод: 6/2</t>
  </si>
  <si>
    <t>мод: 6/4</t>
  </si>
  <si>
    <t>8/4</t>
  </si>
  <si>
    <t>8/5</t>
  </si>
  <si>
    <t>мод: 8/4</t>
  </si>
  <si>
    <t>мод: 8/5</t>
  </si>
  <si>
    <t>ДП Лада A</t>
  </si>
  <si>
    <t>ДП Лада B</t>
  </si>
  <si>
    <t>ДП Лада C</t>
  </si>
  <si>
    <t>ДП Лада D</t>
  </si>
  <si>
    <t>ДП ЛАДА B.1/0</t>
  </si>
  <si>
    <t>ДП ЛАДА B.1/1</t>
  </si>
  <si>
    <t>ДП ЛАДА B.1/2</t>
  </si>
  <si>
    <t>ДП ЛАДА B.1/3</t>
  </si>
  <si>
    <t>ДП ЛАДА B.2/0</t>
  </si>
  <si>
    <t>ДП ЛАДА B.2/1</t>
  </si>
  <si>
    <t>ДП ЛАДА B.2/2</t>
  </si>
  <si>
    <t>ДП ЛАДА A.2А/0</t>
  </si>
  <si>
    <t>ДП ЛАДА A.2А/1</t>
  </si>
  <si>
    <t>ДП ЛАДА B.3/0</t>
  </si>
  <si>
    <t>ДП ЛАДА B.3/1</t>
  </si>
  <si>
    <t>ДП ЛАДА B.3/2</t>
  </si>
  <si>
    <t>ДП ЛАДА B.3/3</t>
  </si>
  <si>
    <t>ДП ЛАДА B.3/4</t>
  </si>
  <si>
    <t>ДП ЛАДА B.3/5</t>
  </si>
  <si>
    <t>ДП ЛАДА A.3А/0</t>
  </si>
  <si>
    <t>ДП ЛАДА A.3А/1</t>
  </si>
  <si>
    <t>ДП ЛАДА A.3А/2</t>
  </si>
  <si>
    <t>ДП ЛАДА C.4/0</t>
  </si>
  <si>
    <t>ДП ЛАДА C.4/1</t>
  </si>
  <si>
    <t>ДП ЛАДА C.4/2</t>
  </si>
  <si>
    <t>ДП ЛАДА C.4/3</t>
  </si>
  <si>
    <t>ДП ЛАДА C.4/4</t>
  </si>
  <si>
    <t>ДП ЛАДА C.4/5</t>
  </si>
  <si>
    <t>ДП ЛАДА C.4/6</t>
  </si>
  <si>
    <t>ДП ЛАДА C.4/7</t>
  </si>
  <si>
    <t>ДП ЛАДА C.4/8</t>
  </si>
  <si>
    <t>ДП ЛАДА C.5/0</t>
  </si>
  <si>
    <t>ДП ЛАДА C.5/1</t>
  </si>
  <si>
    <t>ДП ЛАДА C.5/2</t>
  </si>
  <si>
    <t>ДП ЛАДА C.5/3</t>
  </si>
  <si>
    <t>ДП ЛАДА C.5/4</t>
  </si>
  <si>
    <t>ДП ЛАДА C.5/5</t>
  </si>
  <si>
    <t>ДП ЛАДА C.5/6</t>
  </si>
  <si>
    <t>ДП ЛАДА D.6/0</t>
  </si>
  <si>
    <t>ДП ЛАДА D.6/1</t>
  </si>
  <si>
    <t>ДП ЛАДА D.6/2</t>
  </si>
  <si>
    <t>ДП ЛАДА D.6/3</t>
  </si>
  <si>
    <t>ДП ЛАДА D.6/4</t>
  </si>
  <si>
    <t>ДП ЛАДА D.7/0</t>
  </si>
  <si>
    <t>ДП ЛАДА D.7/1</t>
  </si>
  <si>
    <t>ДП ЛАДА D.7/2</t>
  </si>
  <si>
    <t>ДП ЛАДА A.8/0</t>
  </si>
  <si>
    <t>ДП ЛАДА A.8/1</t>
  </si>
  <si>
    <t>ДП ЛАДА A.8/2</t>
  </si>
  <si>
    <t>ДП ЛАДА A.8/3</t>
  </si>
  <si>
    <t>ДП ЛАДА A.8/4</t>
  </si>
  <si>
    <t>ДП ЛАДА A.8/5</t>
  </si>
  <si>
    <t>ДП ЛАДА B</t>
  </si>
  <si>
    <t>ДП ЛАДА A</t>
  </si>
  <si>
    <t>ДП ЛАДА D</t>
  </si>
  <si>
    <t>ДП ЛАДА C</t>
  </si>
  <si>
    <t>1/4</t>
  </si>
  <si>
    <t>1/5</t>
  </si>
  <si>
    <t>1/6</t>
  </si>
  <si>
    <t>1/7</t>
  </si>
  <si>
    <t>1/8</t>
  </si>
  <si>
    <t>мод: 1/4</t>
  </si>
  <si>
    <t>мод: 1/5</t>
  </si>
  <si>
    <t>мод: 1/6</t>
  </si>
  <si>
    <t>мод: 1/7</t>
  </si>
  <si>
    <t>мод: 1/8</t>
  </si>
  <si>
    <t>2/3</t>
  </si>
  <si>
    <t>мод: 2/3</t>
  </si>
  <si>
    <t>мод: 2/4</t>
  </si>
  <si>
    <t>2/4</t>
  </si>
  <si>
    <t>КД Verto-FIT.A.Verto-Cell Plus</t>
  </si>
  <si>
    <t>КД Verto-FIT.B.Verto-Cell Plus</t>
  </si>
  <si>
    <t>КД Verto-FIT.B+.Verto-Cell Plus</t>
  </si>
  <si>
    <t>КД Verto-FIT.C.Verto-Cell Plus</t>
  </si>
  <si>
    <t>КД Verto-FIT.D.Verto-Cell Plus</t>
  </si>
  <si>
    <t>КД Verto-FIT.E.Verto-Cell Plus</t>
  </si>
  <si>
    <t>КД Verto-FIT.F.Verto-Cell Plus</t>
  </si>
  <si>
    <t>КД Verto-FIT.G.Verto-Cell Plus</t>
  </si>
  <si>
    <t>КД Verto-FIT.H.Verto-Cell Plus</t>
  </si>
  <si>
    <t>КД Verto-FIT.I.Verto-Cell Plus</t>
  </si>
  <si>
    <t>КД Standard-MDF.1.Verto-Cell Plus</t>
  </si>
  <si>
    <t>КД Standard.1.Verto-Cell Plus</t>
  </si>
  <si>
    <t>КД Verto-FIT Plus.A.Verto-Cell Plus</t>
  </si>
  <si>
    <t>КД Verto-FIT Plus.B.Verto-Cell Plus</t>
  </si>
  <si>
    <t>КД Verto-FIT Plus.B+.Verto-Cell Plus</t>
  </si>
  <si>
    <t>КД Verto-FIT Plus.C.Verto-Cell Plus</t>
  </si>
  <si>
    <t>КД Verto-FIT Plus.D.Verto-Cell Plus</t>
  </si>
  <si>
    <t>КД Verto-FIT Plus.E.Verto-Cell Plus</t>
  </si>
  <si>
    <t>КД Verto-FIT Plus.F.Verto-Cell Plus</t>
  </si>
  <si>
    <t>КД Verto-FIT Plus.G.Verto-Cell Plus</t>
  </si>
  <si>
    <t>КД Verto-FIT Plus.H.Verto-Cell Plus</t>
  </si>
  <si>
    <t>КД Verto-FIT Plus.I.Verto-Cell Plus</t>
  </si>
  <si>
    <t>КД Verto-FIT Comfort.A.Verto-Cell Plus</t>
  </si>
  <si>
    <t>КД Verto-FIT Comfort.B.Verto-Cell Plus</t>
  </si>
  <si>
    <t>КД Verto-FIT Comfort.B+.Verto-Cell Plus</t>
  </si>
  <si>
    <t>КД Verto-FIT Comfort.C.Verto-Cell Plus</t>
  </si>
  <si>
    <t>КД Verto-FIT Comfort.D.Verto-Cell Plus</t>
  </si>
  <si>
    <t>КД Verto-FIT Comfort.E.Verto-Cell Plus</t>
  </si>
  <si>
    <t>КД Verto-FIT Comfort.F.Verto-Cell Plus</t>
  </si>
  <si>
    <t>КД Verto-FIT Comfort.G.Verto-Cell Plus</t>
  </si>
  <si>
    <t>КД Verto-FIT Comfort.H.Verto-Cell Plus</t>
  </si>
  <si>
    <t>КД Verto-FIT Comfort.I.Verto-Cell Plus</t>
  </si>
  <si>
    <t>ДП ЛАДА B.1/0.Verto-Cell</t>
  </si>
  <si>
    <t>ДП ЛАДА B.1/1.Verto-Cell</t>
  </si>
  <si>
    <t>ДП ЛАДА B.1/2.Verto-Cell</t>
  </si>
  <si>
    <t>ДП ЛАДА B.1/3.Verto-Cell</t>
  </si>
  <si>
    <t>ДП ЛАДА B.2/0.Verto-Cell</t>
  </si>
  <si>
    <t>ДП ЛАДА B.2/1.Verto-Cell</t>
  </si>
  <si>
    <t>ДП ЛАДА B.2/2.Verto-Cell</t>
  </si>
  <si>
    <t>ДП ЛАДА A.2А/0.Verto-Cell</t>
  </si>
  <si>
    <t>ДП ЛАДА A.2А/1.Verto-Cell</t>
  </si>
  <si>
    <t>ДП ЛАДА B.3/0.Verto-Cell</t>
  </si>
  <si>
    <t>ДП ЛАДА B.3/1.Verto-Cell</t>
  </si>
  <si>
    <t>ДП ЛАДА B.3/2.Verto-Cell</t>
  </si>
  <si>
    <t>ДП ЛАДА B.3/3.Verto-Cell</t>
  </si>
  <si>
    <t>ДП ЛАДА B.3/4.Verto-Cell</t>
  </si>
  <si>
    <t>ДП ЛАДА B.3/5.Verto-Cell</t>
  </si>
  <si>
    <t>ДП ЛАДА A.3А/0.Verto-Cell</t>
  </si>
  <si>
    <t>ДП ЛАДА A.3А/1.Verto-Cell</t>
  </si>
  <si>
    <t>ДП ЛАДА A.3А/2.Verto-Cell</t>
  </si>
  <si>
    <t>ДП ЛАДА C.4/0.Verto-Cell</t>
  </si>
  <si>
    <t>ДП ЛАДА C.4/1.Verto-Cell</t>
  </si>
  <si>
    <t>ДП ЛАДА C.4/2.Verto-Cell</t>
  </si>
  <si>
    <t>ДП ЛАДА C.4/3.Verto-Cell</t>
  </si>
  <si>
    <t>ДП ЛАДА C.4/4.Verto-Cell</t>
  </si>
  <si>
    <t>ДП ЛАДА C.4/5.Verto-Cell</t>
  </si>
  <si>
    <t>ДП ЛАДА C.4/6.Verto-Cell</t>
  </si>
  <si>
    <t>ДП ЛАДА C.4/7.Verto-Cell</t>
  </si>
  <si>
    <t>ДП ЛАДА C.4/8.Verto-Cell</t>
  </si>
  <si>
    <t>ДП ЛАДА C.5/0.Verto-Cell</t>
  </si>
  <si>
    <t>ДП ЛАДА C.5/1.Verto-Cell</t>
  </si>
  <si>
    <t>ДП ЛАДА C.5/2.Verto-Cell</t>
  </si>
  <si>
    <t>ДП ЛАДА C.5/3.Verto-Cell</t>
  </si>
  <si>
    <t>ДП ЛАДА C.5/4.Verto-Cell</t>
  </si>
  <si>
    <t>ДП ЛАДА C.5/5.Verto-Cell</t>
  </si>
  <si>
    <t>ДП ЛАДА C.5/6.Verto-Cell</t>
  </si>
  <si>
    <t>ДП ЛАДА D.6/0.Verto-Cell</t>
  </si>
  <si>
    <t>ДП ЛАДА D.6/1.Verto-Cell</t>
  </si>
  <si>
    <t>ДП ЛАДА D.6/2.Verto-Cell</t>
  </si>
  <si>
    <t>ДП ЛАДА D.6/3.Verto-Cell</t>
  </si>
  <si>
    <t>ДП ЛАДА D.6/4.Verto-Cell</t>
  </si>
  <si>
    <t>ДП ЛАДА D.7/0.Verto-Cell</t>
  </si>
  <si>
    <t>ДП ЛАДА D.7/1.Verto-Cell</t>
  </si>
  <si>
    <t>ДП ЛАДА D.7/2.Verto-Cell</t>
  </si>
  <si>
    <t>ДП ЛАДА A.8/0.Verto-Cell</t>
  </si>
  <si>
    <t>ДП ЛАДА A.8/1.Verto-Cell</t>
  </si>
  <si>
    <t>ДП ЛАДА A.8/2.Verto-Cell</t>
  </si>
  <si>
    <t>ДП ЛАДА A.8/3.Verto-Cell</t>
  </si>
  <si>
    <t>ДП ЛАДА A.8/4.Verto-Cell</t>
  </si>
  <si>
    <t>ДП ЛАДА A.8/5.Verto-Cell</t>
  </si>
  <si>
    <t>ДП ЛАДА B.1/0.LINE-3D</t>
  </si>
  <si>
    <t>ДП ЛАДА B.1/1.LINE-3D</t>
  </si>
  <si>
    <t>ДП ЛАДА B.1/2.LINE-3D</t>
  </si>
  <si>
    <t>ДП ЛАДА B.1/3.LINE-3D</t>
  </si>
  <si>
    <t>ДП ЛАДА B.2/0.LINE-3D</t>
  </si>
  <si>
    <t>ДП ЛАДА B.2/1.LINE-3D</t>
  </si>
  <si>
    <t>ДП ЛАДА B.2/2.LINE-3D</t>
  </si>
  <si>
    <t>ДП ЛАДА A.2А/0.LINE-3D</t>
  </si>
  <si>
    <t>ДП ЛАДА A.2А/1.LINE-3D</t>
  </si>
  <si>
    <t>ДП ЛАДА B.3/0.LINE-3D</t>
  </si>
  <si>
    <t>ДП ЛАДА B.3/1.LINE-3D</t>
  </si>
  <si>
    <t>ДП ЛАДА B.3/2.LINE-3D</t>
  </si>
  <si>
    <t>ДП ЛАДА B.3/3.LINE-3D</t>
  </si>
  <si>
    <t>ДП ЛАДА B.3/4.LINE-3D</t>
  </si>
  <si>
    <t>ДП ЛАДА B.3/5.LINE-3D</t>
  </si>
  <si>
    <t>ДП ЛАДА A.3А/0.LINE-3D</t>
  </si>
  <si>
    <t>ДП ЛАДА A.3А/1.LINE-3D</t>
  </si>
  <si>
    <t>ДП ЛАДА A.3А/2.LINE-3D</t>
  </si>
  <si>
    <t>ДП ЛАДА C.4/0.LINE-3D</t>
  </si>
  <si>
    <t>ДП ЛАДА C.4/1.LINE-3D</t>
  </si>
  <si>
    <t>ДП ЛАДА C.4/2.LINE-3D</t>
  </si>
  <si>
    <t>ДП ЛАДА C.4/3.LINE-3D</t>
  </si>
  <si>
    <t>ДП ЛАДА C.4/4.LINE-3D</t>
  </si>
  <si>
    <t>ДП ЛАДА C.4/5.LINE-3D</t>
  </si>
  <si>
    <t>ДП ЛАДА C.4/6.LINE-3D</t>
  </si>
  <si>
    <t>ДП ЛАДА C.4/7.LINE-3D</t>
  </si>
  <si>
    <t>ДП ЛАДА C.4/8.LINE-3D</t>
  </si>
  <si>
    <t>ДП ЛАДА C.5/0.LINE-3D</t>
  </si>
  <si>
    <t>ДП ЛАДА C.5/1.LINE-3D</t>
  </si>
  <si>
    <t>ДП ЛАДА C.5/2.LINE-3D</t>
  </si>
  <si>
    <t>ДП ЛАДА C.5/3.LINE-3D</t>
  </si>
  <si>
    <t>ДП ЛАДА C.5/4.LINE-3D</t>
  </si>
  <si>
    <t>ДП ЛАДА C.5/5.LINE-3D</t>
  </si>
  <si>
    <t>ДП ЛАДА C.5/6.LINE-3D</t>
  </si>
  <si>
    <t>ДП ЛАДА D.6/0.LINE-3D</t>
  </si>
  <si>
    <t>ДП ЛАДА D.6/1.LINE-3D</t>
  </si>
  <si>
    <t>ДП ЛАДА D.6/2.LINE-3D</t>
  </si>
  <si>
    <t>ДП ЛАДА D.6/3.LINE-3D</t>
  </si>
  <si>
    <t>ДП ЛАДА D.6/4.LINE-3D</t>
  </si>
  <si>
    <t>ДП ЛАДА D.7/0.LINE-3D</t>
  </si>
  <si>
    <t>ДП ЛАДА D.7/1.LINE-3D</t>
  </si>
  <si>
    <t>ДП ЛАДА D.7/2.LINE-3D</t>
  </si>
  <si>
    <t>ДП ЛАДА A.8/0.LINE-3D</t>
  </si>
  <si>
    <t>ДП ЛАДА A.8/1.LINE-3D</t>
  </si>
  <si>
    <t>ДП ЛАДА A.8/2.LINE-3D</t>
  </si>
  <si>
    <t>ДП ЛАДА A.8/3.LINE-3D</t>
  </si>
  <si>
    <t>ДП ЛАДА A.8/4.LINE-3D</t>
  </si>
  <si>
    <t>ДП ЛАДА A.8/5.LINE-3D</t>
  </si>
  <si>
    <t>РС Verto-SLIDE.1.Verto-Cell Plus</t>
  </si>
  <si>
    <t>ФР Standard.1.Verto-Cell Plus</t>
  </si>
  <si>
    <t>ФР Verto-FIT.A.Verto-Cell Plus</t>
  </si>
  <si>
    <t>ФР Verto-FIT.B.Verto-Cell Plus</t>
  </si>
  <si>
    <t>ФР Verto-FIT.B+.Verto-Cell Plus</t>
  </si>
  <si>
    <t>ФР Verto-FIT.C.Verto-Cell Plus</t>
  </si>
  <si>
    <t>ФР Verto-FIT.D.Verto-Cell Plus</t>
  </si>
  <si>
    <t>ФР Verto-FIT.E.Verto-Cell Plus</t>
  </si>
  <si>
    <t>ФР Verto-FIT.F.Verto-Cell Plus</t>
  </si>
  <si>
    <t>ФР Verto-FIT.G.Verto-Cell Plus</t>
  </si>
  <si>
    <t>ФР Verto-FIT.H.Verto-Cell Plus</t>
  </si>
  <si>
    <t>ФР Verto-FIT.I.Verto-Cell Plus</t>
  </si>
  <si>
    <t>Планка Verto-FIT 80мм.Verto-Cell Plus</t>
  </si>
  <si>
    <t>Планка Verto-FIT 160мм.Verto-Cell Plus</t>
  </si>
  <si>
    <t>Планка Verto-FIT 200мм.Verto-Cell Plus</t>
  </si>
  <si>
    <t>Планка Verto-FIT Comfort 80мм.Verto-Cell Plus</t>
  </si>
  <si>
    <t>Планка Verto-FIT Comfort 160мм.Verto-Cell Plus</t>
  </si>
  <si>
    <t>Планка Verto-FIT Comfort 200мм.Verto-Cell Plus</t>
  </si>
  <si>
    <t>ДП ЛАДА B.1/0.Сатин</t>
  </si>
  <si>
    <t>ДП ЛАДА B.1/1.Сатин</t>
  </si>
  <si>
    <t>ДП ЛАДА B.1/2.Сатин</t>
  </si>
  <si>
    <t>ДП ЛАДА B.2/0.Сатин</t>
  </si>
  <si>
    <t>ДП ЛАДА B.2/1.Сатин</t>
  </si>
  <si>
    <t>ДП ЛАДА A.2А/1.Сатин</t>
  </si>
  <si>
    <t>ДП ЛАДА B.3/0.Сатин</t>
  </si>
  <si>
    <t>ДП ЛАДА B.3/1.Сатин</t>
  </si>
  <si>
    <t>ДП ЛАДА B.3/2.Сатин</t>
  </si>
  <si>
    <t>ДП ЛАДА B.3/3.Сатин</t>
  </si>
  <si>
    <t>ДП ЛАДА B.3/4.Сатин</t>
  </si>
  <si>
    <t>ДП ЛАДА A.3А/1.Сатин</t>
  </si>
  <si>
    <t>ДП ЛАДА A.3А/2.Сатин</t>
  </si>
  <si>
    <t>ДП ЛАДА C.4/1.Сатин</t>
  </si>
  <si>
    <t>ДП ЛАДА C.4/2.Сатин</t>
  </si>
  <si>
    <t>ДП ЛАДА C.4/3.Сатин</t>
  </si>
  <si>
    <t>ДП ЛАДА C.4/4.Сатин</t>
  </si>
  <si>
    <t>ДП ЛАДА C.4/5.Сатин</t>
  </si>
  <si>
    <t>ДП ЛАДА C.4/6.Сатин</t>
  </si>
  <si>
    <t>ДП ЛАДА C.4/7.Сатин</t>
  </si>
  <si>
    <t>ДП ЛАДА C.4/8.Сатин</t>
  </si>
  <si>
    <t>ДП ЛАДА C.5/0.Сатин</t>
  </si>
  <si>
    <t>ДП ЛАДА C.5/1.Сатин</t>
  </si>
  <si>
    <t>ДП ЛАДА C.5/2.Сатин</t>
  </si>
  <si>
    <t>ДП ЛАДА C.5/3.Сатин</t>
  </si>
  <si>
    <t>ДП ЛАДА C.5/4.Сатин</t>
  </si>
  <si>
    <t>ДП ЛАДА C.5/5.Сатин</t>
  </si>
  <si>
    <t>ДП ЛАДА C.5/6.Сатин</t>
  </si>
  <si>
    <t>ДП ЛАДА D.6/1.Сатин</t>
  </si>
  <si>
    <t>ДП ЛАДА D.6/2.Сатин</t>
  </si>
  <si>
    <t>ДП ЛАДА D.6/3.Сатин</t>
  </si>
  <si>
    <t>ДП ЛАДА D.6/4.Сатин</t>
  </si>
  <si>
    <t>ДП ЛАДА D.7/0.Сатин</t>
  </si>
  <si>
    <t>ДП ЛАДА D.7/1.Сатин</t>
  </si>
  <si>
    <t>ДП ЛАДА D.7/2.Сатин</t>
  </si>
  <si>
    <t>ДП ЛАДА A.8/1.Сатин</t>
  </si>
  <si>
    <t>ДП ЛАДА A.8/2.Сатин</t>
  </si>
  <si>
    <t>ДП ЛАДА A.8/3.Сатин</t>
  </si>
  <si>
    <t>ДП ЛАДА A.8/4.Сатин</t>
  </si>
  <si>
    <t>ДП ЛАДА A.8/5.Сатин</t>
  </si>
  <si>
    <t>ДП ЛАДА A.8/5.Бронза</t>
  </si>
  <si>
    <t>ДП ЛАДА A.8/4.Бронза</t>
  </si>
  <si>
    <t>ДП ЛАДА A.8/3.Бронза</t>
  </si>
  <si>
    <t>ДП ЛАДА A.8/2.Бронза</t>
  </si>
  <si>
    <t>ДП ЛАДА A.8/1.Бронза</t>
  </si>
  <si>
    <t>ДП ЛАДА D.7/2.Бронза</t>
  </si>
  <si>
    <t>ДП ЛАДА D.7/1.Бронза</t>
  </si>
  <si>
    <t>ДП ЛАДА D.7/0.Бронза</t>
  </si>
  <si>
    <t>ДП ЛАДА D.6/4.Бронза</t>
  </si>
  <si>
    <t>ДП ЛАДА D.6/3.Бронза</t>
  </si>
  <si>
    <t>ДП ЛАДА D.6/2.Бронза</t>
  </si>
  <si>
    <t>ДП ЛАДА D.6/1.Бронза</t>
  </si>
  <si>
    <t>ДП ЛАДА C.5/6.Бронза</t>
  </si>
  <si>
    <t>ДП ЛАДА C.5/5.Бронза</t>
  </si>
  <si>
    <t>ДП ЛАДА C.5/4.Бронза</t>
  </si>
  <si>
    <t>ДП ЛАДА C.5/3.Бронза</t>
  </si>
  <si>
    <t>ДП ЛАДА C.5/2.Бронза</t>
  </si>
  <si>
    <t>ДП ЛАДА C.5/1.Бронза</t>
  </si>
  <si>
    <t>ДП ЛАДА C.5/0.Бронза</t>
  </si>
  <si>
    <t>ДП ЛАДА C.4/8.Бронза</t>
  </si>
  <si>
    <t>ДП ЛАДА C.4/7.Бронза</t>
  </si>
  <si>
    <t>ДП ЛАДА C.4/6.Бронза</t>
  </si>
  <si>
    <t>ДП ЛАДА C.4/5.Бронза</t>
  </si>
  <si>
    <t>ДП ЛАДА C.4/4.Бронза</t>
  </si>
  <si>
    <t>ДП ЛАДА C.4/3.Бронза</t>
  </si>
  <si>
    <t>ДП ЛАДА C.4/2.Бронза</t>
  </si>
  <si>
    <t>ДП ЛАДА C.4/1.Бронза</t>
  </si>
  <si>
    <t>ДП ЛАДА A.3А/2.Бронза</t>
  </si>
  <si>
    <t>ДП ЛАДА A.3А/1.Бронза</t>
  </si>
  <si>
    <t>ДП ЛАДА B.3/4.Бронза</t>
  </si>
  <si>
    <t>ДП ЛАДА B.3/3.Бронза</t>
  </si>
  <si>
    <t>ДП ЛАДА B.3/2.Бронза</t>
  </si>
  <si>
    <t>ДП ЛАДА B.3/1.Бронза</t>
  </si>
  <si>
    <t>ДП ЛАДА B.3/0.Бронза</t>
  </si>
  <si>
    <t>ДП ЛАДА A.2А/1.Бронза</t>
  </si>
  <si>
    <t>ДП ЛАДА B.2/1.Бронза</t>
  </si>
  <si>
    <t>ДП ЛАДА B.2/0.Бронза</t>
  </si>
  <si>
    <t>ДП ЛАДА B.1/2.Бронза</t>
  </si>
  <si>
    <t>ДП ЛАДА B.1/1.Бронза</t>
  </si>
  <si>
    <t>ДП ЛАДА B.1/0.Бронза</t>
  </si>
  <si>
    <t>ДП ЛАДА A.Ручка-Захват</t>
  </si>
  <si>
    <t>ДП ЛАДА A.Ручка-Замок</t>
  </si>
  <si>
    <t>ДП ЛАДА B.Ручка-Захват</t>
  </si>
  <si>
    <t>ДП ЛАДА B.Ручка-Замок</t>
  </si>
  <si>
    <t>ДП ЛАДА C.Ручка-Захват</t>
  </si>
  <si>
    <t>ДП ЛАДА C.Ручка-Замок</t>
  </si>
  <si>
    <t>ДП ЛАДА D.Ручка-Захват</t>
  </si>
  <si>
    <t>ДП ЛАДА D.Ручка-Замок</t>
  </si>
  <si>
    <t>ДП ЛАДА A.</t>
  </si>
  <si>
    <t>ДП ЛАДА A.ВП</t>
  </si>
  <si>
    <t>ДП ЛАДА B.</t>
  </si>
  <si>
    <t>ДП ЛАДА B.ВП</t>
  </si>
  <si>
    <t>ДП ЛАДА C.</t>
  </si>
  <si>
    <t>ДП ЛАДА C.ВП</t>
  </si>
  <si>
    <t>ДП ЛАДА D.</t>
  </si>
  <si>
    <t>ДП ЛАДА D.ВП</t>
  </si>
  <si>
    <t>ДП ЛАДА A.100</t>
  </si>
  <si>
    <t>ДП ЛАДА B.100</t>
  </si>
  <si>
    <t>ДП ЛАДА C.100</t>
  </si>
  <si>
    <t>ДП ЛАДА D.100</t>
  </si>
  <si>
    <t>ДП Лада</t>
  </si>
  <si>
    <t>Л1/0</t>
  </si>
  <si>
    <t>Л1/1</t>
  </si>
  <si>
    <t>Л3/0</t>
  </si>
  <si>
    <t>Л3/1</t>
  </si>
  <si>
    <t>Л3/2</t>
  </si>
  <si>
    <t>Л4/0</t>
  </si>
  <si>
    <t>Л4/1</t>
  </si>
  <si>
    <t>Л5/0</t>
  </si>
  <si>
    <t>Л5/1</t>
  </si>
  <si>
    <t>Л6/0</t>
  </si>
  <si>
    <t>Л6/1</t>
  </si>
  <si>
    <t>мод: Л1/0</t>
  </si>
  <si>
    <t>мод: Л1/1</t>
  </si>
  <si>
    <t>мод: Л3/0</t>
  </si>
  <si>
    <t>мод: Л3/1</t>
  </si>
  <si>
    <t>мод: Л3/2</t>
  </si>
  <si>
    <t>мод: Л4/0</t>
  </si>
  <si>
    <t>мод: Л4/1</t>
  </si>
  <si>
    <t>мод: Л5/0</t>
  </si>
  <si>
    <t>мод: Л5/1</t>
  </si>
  <si>
    <t>мод: Л6/0</t>
  </si>
  <si>
    <t>мод: Л6/1</t>
  </si>
  <si>
    <t>фальц</t>
  </si>
  <si>
    <t>купе</t>
  </si>
  <si>
    <t>б/з фальц</t>
  </si>
  <si>
    <t>фальц.</t>
  </si>
  <si>
    <t>б/з фальц.</t>
  </si>
  <si>
    <t>купе.</t>
  </si>
  <si>
    <t>фальц,</t>
  </si>
  <si>
    <t>фальц..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</si>
  <si>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</si>
  <si>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</si>
  <si>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</si>
  <si>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</si>
  <si>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</si>
  <si>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</si>
  <si>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</si>
  <si>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</si>
  <si>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</si>
  <si>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</si>
  <si>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</si>
  <si>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</si>
  <si>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20-04ч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</si>
  <si>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</si>
  <si>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</si>
  <si>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</si>
  <si>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</si>
  <si>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</si>
  <si>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</si>
  <si>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</si>
  <si>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</si>
  <si>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</si>
  <si>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</si>
  <si>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</si>
  <si>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</si>
  <si>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00V</t>
  </si>
  <si>
    <t>03V</t>
  </si>
  <si>
    <t>04V</t>
  </si>
  <si>
    <t>01V</t>
  </si>
  <si>
    <t>06V</t>
  </si>
  <si>
    <t>02V</t>
  </si>
  <si>
    <t>08V</t>
  </si>
  <si>
    <t>00R</t>
  </si>
  <si>
    <t>03R</t>
  </si>
  <si>
    <t>04R</t>
  </si>
  <si>
    <t>01R</t>
  </si>
  <si>
    <t>06R</t>
  </si>
  <si>
    <t>02R</t>
  </si>
  <si>
    <t>08R</t>
  </si>
  <si>
    <t>30V</t>
  </si>
  <si>
    <t>33V</t>
  </si>
  <si>
    <t>34V</t>
  </si>
  <si>
    <t>31V</t>
  </si>
  <si>
    <t>36V</t>
  </si>
  <si>
    <t>32V</t>
  </si>
  <si>
    <t>38V</t>
  </si>
  <si>
    <t>30R</t>
  </si>
  <si>
    <t>33R</t>
  </si>
  <si>
    <t>34R</t>
  </si>
  <si>
    <t>31R</t>
  </si>
  <si>
    <t>36R</t>
  </si>
  <si>
    <t>32R</t>
  </si>
  <si>
    <t>38R</t>
  </si>
  <si>
    <t>х2V</t>
  </si>
  <si>
    <t>х8V</t>
  </si>
  <si>
    <t>х2R</t>
  </si>
  <si>
    <t>х8R</t>
  </si>
  <si>
    <t>60V</t>
  </si>
  <si>
    <t>63V</t>
  </si>
  <si>
    <t>РАЗДЕЛ ТОЛЬКО ДЛЯ КОРОБОК И РС</t>
  </si>
  <si>
    <t>В FORM!!</t>
  </si>
  <si>
    <t>что это?</t>
  </si>
  <si>
    <t>20-04</t>
  </si>
  <si>
    <t>ч</t>
  </si>
  <si>
    <t>т</t>
  </si>
  <si>
    <t>V</t>
  </si>
  <si>
    <t>R</t>
  </si>
  <si>
    <t>МОДЕЛЬ ПОЛОТНА</t>
  </si>
  <si>
    <t>актуальна на дату:</t>
  </si>
  <si>
    <t>для коробки Verto-FIT Comfort</t>
  </si>
  <si>
    <t>Лутка Рххх</t>
  </si>
  <si>
    <t>Лутка РПххх</t>
  </si>
  <si>
    <t>Лутка РКххх</t>
  </si>
  <si>
    <t>ФРАМУГИ</t>
  </si>
  <si>
    <t>Фрамуга Д80.245-665.01.108.Жл</t>
  </si>
  <si>
    <t>ххх-ххх</t>
  </si>
  <si>
    <t>Фрамуга Рххх</t>
  </si>
  <si>
    <t>Фрамуга STANDARD (на ширину 80мм)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</si>
  <si>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</si>
  <si>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</si>
  <si>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</si>
  <si>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</si>
  <si>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</si>
  <si>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</si>
  <si>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СТАНДАРТ.1/А.Бронза</t>
  </si>
  <si>
    <t>ДП СТАНДАРТ.1/Б.Бронза</t>
  </si>
  <si>
    <t>ДП СТАНДАРТ.2/А.Бронза</t>
  </si>
  <si>
    <t>ДП СТАНДАРТ.2/Б.Бронза</t>
  </si>
  <si>
    <t>ДП СТАНДАРТ.3/1.Бронза</t>
  </si>
  <si>
    <t>ДП СТАНДАРТ.4/1.Бронза</t>
  </si>
  <si>
    <t>ДП СТАНДАРТ.4/2.Бронза</t>
  </si>
  <si>
    <t>ДП КУПАВА.1/1.Бронза</t>
  </si>
  <si>
    <t>ДП КУПАВА.2/1.Бронза</t>
  </si>
  <si>
    <t>ДП КУПАВА.3/1.Бронза</t>
  </si>
  <si>
    <t>ДП КУПАВА.4/1.Бронза</t>
  </si>
  <si>
    <t>ДП РУТА.1/1.Бронза</t>
  </si>
  <si>
    <t>ДП РУТА.2/1.Бронза</t>
  </si>
  <si>
    <t>ДП РУТА.4/1.Бронза</t>
  </si>
  <si>
    <t>ДП РУТА.5/1.Бронза</t>
  </si>
  <si>
    <t>ДП РУТА-FUSION.14.Бронза</t>
  </si>
  <si>
    <t>ДП ГОРДАНА.1/1.Бронза</t>
  </si>
  <si>
    <t>ДП ГОРДАНА.2/1.Бронза</t>
  </si>
  <si>
    <t>ДП ГОРДАНА.4.Бронза</t>
  </si>
  <si>
    <t>ДП ГОРДАНА.5.Бронза</t>
  </si>
  <si>
    <t>ДП ГОРДАНА.6.Бронза</t>
  </si>
  <si>
    <t>122 Сосна аз.</t>
  </si>
  <si>
    <t>125 Дуб катан.</t>
  </si>
  <si>
    <t>452 Бетон тем.</t>
  </si>
  <si>
    <t>Лофт</t>
  </si>
  <si>
    <t>КД Standard-MDF.1.Лофт</t>
  </si>
  <si>
    <t>КД Standard.1.Лофт</t>
  </si>
  <si>
    <t>КД Verto-FIT.A.Лофт</t>
  </si>
  <si>
    <t>КД Verto-FIT.B.Лофт</t>
  </si>
  <si>
    <t>КД Verto-FIT.B+.Лофт</t>
  </si>
  <si>
    <t>КД Verto-FIT.C.Лофт</t>
  </si>
  <si>
    <t>КД Verto-FIT.D.Лофт</t>
  </si>
  <si>
    <t>КД Verto-FIT.E.Лофт</t>
  </si>
  <si>
    <t>КД Verto-FIT.F.Лофт</t>
  </si>
  <si>
    <t>КД Verto-FIT.G.Лофт</t>
  </si>
  <si>
    <t>КД Verto-FIT.H.Лофт</t>
  </si>
  <si>
    <t>КД Verto-FIT.I.Лофт</t>
  </si>
  <si>
    <t>КД Verto-FIT Plus.A.Лофт</t>
  </si>
  <si>
    <t>КД Verto-FIT Plus.B.Лофт</t>
  </si>
  <si>
    <t>КД Verto-FIT Plus.B+.Лофт</t>
  </si>
  <si>
    <t>КД Verto-FIT Plus.C.Лофт</t>
  </si>
  <si>
    <t>КД Verto-FIT Plus.D.Лофт</t>
  </si>
  <si>
    <t>КД Verto-FIT Plus.E.Лофт</t>
  </si>
  <si>
    <t>КД Verto-FIT Plus.F.Лофт</t>
  </si>
  <si>
    <t>КД Verto-FIT Plus.G.Лофт</t>
  </si>
  <si>
    <t>КД Verto-FIT Plus.H.Лофт</t>
  </si>
  <si>
    <t>КД Verto-FIT Plus.I.Лофт</t>
  </si>
  <si>
    <t>КД Verto-FIT Comfort.A.Лофт</t>
  </si>
  <si>
    <t>КД Verto-FIT Comfort.B.Лофт</t>
  </si>
  <si>
    <t>КД Verto-FIT Comfort.B+.Лофт</t>
  </si>
  <si>
    <t>КД Verto-FIT Comfort.C.Лофт</t>
  </si>
  <si>
    <t>КД Verto-FIT Comfort.D.Лофт</t>
  </si>
  <si>
    <t>КД Verto-FIT Comfort.E.Лофт</t>
  </si>
  <si>
    <t>КД Verto-FIT Comfort.F.Лофт</t>
  </si>
  <si>
    <t>КД Verto-FIT Comfort.G.Лофт</t>
  </si>
  <si>
    <t>КД Verto-FIT Comfort.H.Лофт</t>
  </si>
  <si>
    <t>КД Verto-FIT Comfort.I.Лофт</t>
  </si>
  <si>
    <t>РС Verto-SLIDE.1.Лофт</t>
  </si>
  <si>
    <t>ФР Standard.1.Лофт</t>
  </si>
  <si>
    <t>ФР Verto-FIT.A.Лофт</t>
  </si>
  <si>
    <t>ФР Verto-FIT.B.Лофт</t>
  </si>
  <si>
    <t>ФР Verto-FIT.B+.Лофт</t>
  </si>
  <si>
    <t>ФР Verto-FIT.C.Лофт</t>
  </si>
  <si>
    <t>ФР Verto-FIT.D.Лофт</t>
  </si>
  <si>
    <t>ФР Verto-FIT.E.Лофт</t>
  </si>
  <si>
    <t>ФР Verto-FIT.F.Лофт</t>
  </si>
  <si>
    <t>ФР Verto-FIT.G.Лофт</t>
  </si>
  <si>
    <t>ФР Verto-FIT.H.Лофт</t>
  </si>
  <si>
    <t>ФР Verto-FIT.I.Лофт</t>
  </si>
  <si>
    <t>Планка Verto-FIT 80мм.Лофт</t>
  </si>
  <si>
    <t>Планка Verto-FIT 160мм.Лофт</t>
  </si>
  <si>
    <t>Планка Verto-FIT 200мм.Лофт</t>
  </si>
  <si>
    <t>Планка Verto-FIT Comfort 80мм.Лофт</t>
  </si>
  <si>
    <t>Планка Verto-FIT Comfort 160мм.Лофт</t>
  </si>
  <si>
    <t>Планка Verto-FIT Comfort 200мм.Лофт</t>
  </si>
  <si>
    <t>Ручка дверна HANDY срібло</t>
  </si>
  <si>
    <t>Ручка дверна HANDY срібло мат</t>
  </si>
  <si>
    <t>Ручка OFFICE (античная латунь)</t>
  </si>
  <si>
    <t>Ручка дверна OFFICE латунь ант</t>
  </si>
  <si>
    <t>152 Капучино</t>
  </si>
  <si>
    <t>154 Антрацит</t>
  </si>
  <si>
    <t>Uni-Mat</t>
  </si>
  <si>
    <t>Uni-Mat.</t>
  </si>
  <si>
    <t>ДП СТАНДАРТ.1/А.Uni-Mat</t>
  </si>
  <si>
    <t>ДП СТАНДАРТ.1/Б.Uni-Mat</t>
  </si>
  <si>
    <t>ДП СТАНДАРТ.2/А.Uni-Mat</t>
  </si>
  <si>
    <t>ДП СТАНДАРТ.2/Б.Uni-Mat</t>
  </si>
  <si>
    <t>ДП СТАНДАРТ.3/0.Uni-Mat</t>
  </si>
  <si>
    <t>ДП СТАНДАРТ.3/1.Uni-Mat</t>
  </si>
  <si>
    <t>ДП СТАНДАРТ.4/0.Uni-Mat</t>
  </si>
  <si>
    <t>ДП СТАНДАРТ.4/1.Uni-Mat</t>
  </si>
  <si>
    <t>ДП СТАНДАРТ.4/2.Uni-Mat</t>
  </si>
  <si>
    <t>ДП КУПАВА.3/0.Uni-Mat</t>
  </si>
  <si>
    <t>ДП КУПАВА.3/1.Uni-Mat</t>
  </si>
  <si>
    <t>ДП КУПАВА.4/0.Uni-Mat</t>
  </si>
  <si>
    <t>ДП КУПАВА.4/1.Uni-Mat</t>
  </si>
  <si>
    <t>ДП ЛАДА A.2А/0.Uni-Mat.</t>
  </si>
  <si>
    <t>ДП ЛАДА A.2А/1.Uni-Mat.</t>
  </si>
  <si>
    <t>ДП ЛАДА A.3А/0.Uni-Mat.</t>
  </si>
  <si>
    <t>ДП ЛАДА A.3А/1.Uni-Mat.</t>
  </si>
  <si>
    <t>ДП ЛАДА A.3А/2.Uni-Mat.</t>
  </si>
  <si>
    <t>ДП ЛАДА A.8/0.Uni-Mat.</t>
  </si>
  <si>
    <t>ДП ЛАДА A.8/1.Uni-Mat.</t>
  </si>
  <si>
    <t>ДП ЛАДА A.8/2.Uni-Mat.</t>
  </si>
  <si>
    <t>ДП ЛАДА A.8/3.Uni-Mat.</t>
  </si>
  <si>
    <t>ДП ЛАДА A.8/4.Uni-Mat.</t>
  </si>
  <si>
    <t>ДП ЛАДА A.8/5.Uni-Mat.</t>
  </si>
  <si>
    <t>ДП ЛАДА B.1/0.Uni-Mat.</t>
  </si>
  <si>
    <t>ДП ЛАДА B.1/1.Uni-Mat.</t>
  </si>
  <si>
    <t>ДП ЛАДА B.1/2.Uni-Mat.</t>
  </si>
  <si>
    <t>ДП ЛАДА B.1/3.Uni-Mat.</t>
  </si>
  <si>
    <t>ДП ЛАДА B.2/0.Uni-Mat.</t>
  </si>
  <si>
    <t>ДП ЛАДА B.2/1.Uni-Mat.</t>
  </si>
  <si>
    <t>ДП ЛАДА B.2/2.Uni-Mat.</t>
  </si>
  <si>
    <t>ДП ЛАДА B.3/0.Uni-Mat.</t>
  </si>
  <si>
    <t>ДП ЛАДА B.3/1.Uni-Mat.</t>
  </si>
  <si>
    <t>ДП ЛАДА B.3/2.Uni-Mat.</t>
  </si>
  <si>
    <t>ДП ЛАДА B.3/3.Uni-Mat.</t>
  </si>
  <si>
    <t>ДП ЛАДА B.3/4.Uni-Mat.</t>
  </si>
  <si>
    <t>ДП ЛАДА B.3/5.Uni-Mat.</t>
  </si>
  <si>
    <t>ДП ЛАДА C.4/0.Uni-Mat.</t>
  </si>
  <si>
    <t>ДП ЛАДА C.4/1.Uni-Mat.</t>
  </si>
  <si>
    <t>ДП ЛАДА C.4/2.Uni-Mat.</t>
  </si>
  <si>
    <t>ДП ЛАДА C.4/3.Uni-Mat.</t>
  </si>
  <si>
    <t>ДП ЛАДА C.4/4.Uni-Mat.</t>
  </si>
  <si>
    <t>ДП ЛАДА C.4/5.Uni-Mat.</t>
  </si>
  <si>
    <t>ДП ЛАДА C.4/6.Uni-Mat.</t>
  </si>
  <si>
    <t>ДП ЛАДА C.4/7.Uni-Mat.</t>
  </si>
  <si>
    <t>ДП ЛАДА C.4/8.Uni-Mat.</t>
  </si>
  <si>
    <t>ДП ЛАДА C.5/0.Uni-Mat.</t>
  </si>
  <si>
    <t>ДП ЛАДА C.5/1.Uni-Mat.</t>
  </si>
  <si>
    <t>ДП ЛАДА C.5/2.Uni-Mat.</t>
  </si>
  <si>
    <t>ДП ЛАДА C.5/3.Uni-Mat.</t>
  </si>
  <si>
    <t>ДП ЛАДА C.5/4.Uni-Mat.</t>
  </si>
  <si>
    <t>ДП ЛАДА C.5/5.Uni-Mat.</t>
  </si>
  <si>
    <t>ДП ЛАДА C.5/6.Uni-Mat.</t>
  </si>
  <si>
    <t>ДП ЛАДА D.6/0.Uni-Mat.</t>
  </si>
  <si>
    <t>ДП ЛАДА D.6/1.Uni-Mat.</t>
  </si>
  <si>
    <t>ДП ЛАДА D.6/2.Uni-Mat.</t>
  </si>
  <si>
    <t>ДП ЛАДА D.6/3.Uni-Mat.</t>
  </si>
  <si>
    <t>ДП ЛАДА D.6/4.Uni-Mat.</t>
  </si>
  <si>
    <t>ДП ЛАДА D.7/0.Uni-Mat.</t>
  </si>
  <si>
    <t>ДП ЛАДА D.7/1.Uni-Mat.</t>
  </si>
  <si>
    <t>ДП ЛАДА D.7/2.Uni-Mat.</t>
  </si>
  <si>
    <t>ДП ЛАДА-КОНЦЕПТ.2/0.Uni-Mat.</t>
  </si>
  <si>
    <t>ДП ЛАДА-КОНЦЕПТ.2/2.Uni-Mat.</t>
  </si>
  <si>
    <t>ДП ЛАДА-КОНЦЕПТ.3/0.Uni-Mat.</t>
  </si>
  <si>
    <t>ДП ЛАДА-КОНЦЕПТ.3/3.Uni-Mat.</t>
  </si>
  <si>
    <t>ДП ЛАДА-КОНЦЕПТ.4/0.Uni-Mat.</t>
  </si>
  <si>
    <t>ДП ЛАДА-КОНЦЕПТ.4/4.Uni-Mat.</t>
  </si>
  <si>
    <t>ДП ЛАДА-КОНЦЕПТ.5/1.Uni-Mat.</t>
  </si>
  <si>
    <t>ДП ЛАДА-КОНЦЕПТ.5/2.Uni-Mat.</t>
  </si>
  <si>
    <t>ДП ЛАДА-КОНЦЕПТ.5/3.Uni-Mat.</t>
  </si>
  <si>
    <t>ДП ЛАДА-НОВА.4/0.Uni-Mat.</t>
  </si>
  <si>
    <t>ДП ЛАДА-НОВА.4/3.Uni-Mat.</t>
  </si>
  <si>
    <t>ДП ЛАДА-НОВА.4/6.Uni-Mat.</t>
  </si>
  <si>
    <t>ДП ЛАДА-НОВА.4/9.Uni-Mat.</t>
  </si>
  <si>
    <t>ДП ЛАДА-НОВА.6А/1.Uni-Mat.</t>
  </si>
  <si>
    <t>ДП ЛАДА-НОВА.6А/5.Uni-Mat.</t>
  </si>
  <si>
    <t>ДП ЛАДА-НОВА.7/1.Uni-Mat.</t>
  </si>
  <si>
    <t>ДП ЛАДА-НОВА.7/2.Uni-Mat.</t>
  </si>
  <si>
    <t>ДП ЛАДА-НОВА.8/1.Uni-Mat.</t>
  </si>
  <si>
    <t>ДП ЛАДА-ЛОФТ.1/0.Uni-Mat.</t>
  </si>
  <si>
    <t>ДП ЛАДА-ЛОФТ.1/1.Uni-Mat.</t>
  </si>
  <si>
    <t>ДП ЛАДА-ЛОФТ.3/0.Uni-Mat.</t>
  </si>
  <si>
    <t>ДП ЛАДА-ЛОФТ.3/1.Uni-Mat.</t>
  </si>
  <si>
    <t>ДП ЛАДА-ЛОФТ.4/0.Uni-Mat.</t>
  </si>
  <si>
    <t>ДП ЛАДА-ЛОФТ.4/1.Uni-Mat.</t>
  </si>
  <si>
    <t>ДП ЛАДА-ЛОФТ.5/0.Uni-Mat.</t>
  </si>
  <si>
    <t>ДП ЛАДА-ЛОФТ.5/1.Uni-Mat.</t>
  </si>
  <si>
    <t>ДП ЛАДА-ЛОФТ.6/0.Uni-Mat.</t>
  </si>
  <si>
    <t>ДП ЛАДА-ЛОФТ.6/1.Uni-Mat.</t>
  </si>
  <si>
    <t>ДП ТРЕНД.5/0.Uni-Mat.</t>
  </si>
  <si>
    <t>ДП ТРЕНД.5/1.Uni-Mat.</t>
  </si>
  <si>
    <t>ДП ТРЕНД.5/2.Uni-Mat.</t>
  </si>
  <si>
    <t>ДП ТРЕНД.5/3.Uni-Mat.</t>
  </si>
  <si>
    <t>ДП ТРЕНД.5/4.Uni-Mat.</t>
  </si>
  <si>
    <t>ДП ТРЕНД.5/5.Uni-Mat.</t>
  </si>
  <si>
    <t>ДП ТРЕНД.5А/1.Uni-Mat.</t>
  </si>
  <si>
    <t>ДП ТРЕНД.5А/2.Uni-Mat.</t>
  </si>
  <si>
    <t>ДП ТРЕНД.5А/3.Uni-Mat.</t>
  </si>
  <si>
    <t>ДП ТРЕНД.5Б/3.Uni-Mat.</t>
  </si>
  <si>
    <t>ДП ПОЛЛО.3/0.Uni-Mat.</t>
  </si>
  <si>
    <t>ДП ПОЛЛО.3/2.Uni-Mat.</t>
  </si>
  <si>
    <t>ДП ПОЛЛО.3/4.Uni-Mat.</t>
  </si>
  <si>
    <t>ДП ПОЛЛО.3/6.Uni-Mat.</t>
  </si>
  <si>
    <t>ДП ПОЛЛО.3А/3.Uni-Mat.</t>
  </si>
  <si>
    <t>ДП ПОЛЛО.3А/5.Uni-Mat.</t>
  </si>
  <si>
    <t>ДП ПОЛЛО.4/3.Uni-Mat.</t>
  </si>
  <si>
    <t>ДП МОДЕРН.1/0.Uni-Mat.</t>
  </si>
  <si>
    <t>ДП МОДЕРН.1/1.Uni-Mat.</t>
  </si>
  <si>
    <t>ДП МОДЕРН.3/0.Uni-Mat.</t>
  </si>
  <si>
    <t>ДП МОДЕРН.3/1.Uni-Mat.</t>
  </si>
  <si>
    <t>ДП МОДЕРН.3/2.Uni-Mat.</t>
  </si>
  <si>
    <t>ДП МОДЕРН.3/3.Uni-Mat.</t>
  </si>
  <si>
    <t>ДП МОДЕРН.3А/1.Uni-Mat.</t>
  </si>
  <si>
    <t>ДП МОДЕРН.3А/2.Uni-Mat.</t>
  </si>
  <si>
    <t>КД Standard-MDF.1.Uni-Mat</t>
  </si>
  <si>
    <t>КД Standard.1.Uni-Mat</t>
  </si>
  <si>
    <t>КД Verto-FIT.A.Uni-Mat</t>
  </si>
  <si>
    <t>КД Verto-FIT.B.Uni-Mat</t>
  </si>
  <si>
    <t>КД Verto-FIT.B+.Uni-Mat</t>
  </si>
  <si>
    <t>КД Verto-FIT.C.Uni-Mat</t>
  </si>
  <si>
    <t>КД Verto-FIT.D.Uni-Mat</t>
  </si>
  <si>
    <t>КД Verto-FIT.E.Uni-Mat</t>
  </si>
  <si>
    <t>КД Verto-FIT.F.Uni-Mat</t>
  </si>
  <si>
    <t>КД Verto-FIT.G.Uni-Mat</t>
  </si>
  <si>
    <t>КД Verto-FIT.H.Uni-Mat</t>
  </si>
  <si>
    <t>КД Verto-FIT.I.Uni-Mat</t>
  </si>
  <si>
    <t>КД Verto-FIT Plus.A.Uni-Mat</t>
  </si>
  <si>
    <t>КД Verto-FIT Plus.B.Uni-Mat</t>
  </si>
  <si>
    <t>КД Verto-FIT Plus.B+.Uni-Mat</t>
  </si>
  <si>
    <t>КД Verto-FIT Plus.C.Uni-Mat</t>
  </si>
  <si>
    <t>КД Verto-FIT Plus.D.Uni-Mat</t>
  </si>
  <si>
    <t>КД Verto-FIT Plus.E.Uni-Mat</t>
  </si>
  <si>
    <t>КД Verto-FIT Plus.F.Uni-Mat</t>
  </si>
  <si>
    <t>КД Verto-FIT Plus.G.Uni-Mat</t>
  </si>
  <si>
    <t>КД Verto-FIT Plus.H.Uni-Mat</t>
  </si>
  <si>
    <t>КД Verto-FIT Plus.I.Uni-Mat</t>
  </si>
  <si>
    <t>КД Verto-FIT Comfort.A.Uni-Mat</t>
  </si>
  <si>
    <t>КД Verto-FIT Comfort.B.Uni-Mat</t>
  </si>
  <si>
    <t>КД Verto-FIT Comfort.B+.Uni-Mat</t>
  </si>
  <si>
    <t>КД Verto-FIT Comfort.C.Uni-Mat</t>
  </si>
  <si>
    <t>КД Verto-FIT Comfort.D.Uni-Mat</t>
  </si>
  <si>
    <t>КД Verto-FIT Comfort.E.Uni-Mat</t>
  </si>
  <si>
    <t>КД Verto-FIT Comfort.F.Uni-Mat</t>
  </si>
  <si>
    <t>КД Verto-FIT Comfort.G.Uni-Mat</t>
  </si>
  <si>
    <t>КД Verto-FIT Comfort.H.Uni-Mat</t>
  </si>
  <si>
    <t>КД Verto-FIT Comfort.I.Uni-Mat</t>
  </si>
  <si>
    <t>РС Verto-SLIDE.1.Uni-Mat</t>
  </si>
  <si>
    <t>ФР Standard.1.Uni-Mat</t>
  </si>
  <si>
    <t>ФР Verto-FIT.A.Uni-Mat</t>
  </si>
  <si>
    <t>ФР Verto-FIT.B.Uni-Mat</t>
  </si>
  <si>
    <t>ФР Verto-FIT.B+.Uni-Mat</t>
  </si>
  <si>
    <t>ФР Verto-FIT.C.Uni-Mat</t>
  </si>
  <si>
    <t>ФР Verto-FIT.D.Uni-Mat</t>
  </si>
  <si>
    <t>ФР Verto-FIT.E.Uni-Mat</t>
  </si>
  <si>
    <t>ФР Verto-FIT.F.Uni-Mat</t>
  </si>
  <si>
    <t>ФР Verto-FIT.G.Uni-Mat</t>
  </si>
  <si>
    <t>ФР Verto-FIT.H.Uni-Mat</t>
  </si>
  <si>
    <t>ФР Verto-FIT.I.Uni-Mat</t>
  </si>
  <si>
    <t>Планка Verto-FIT 80мм.Uni-Mat</t>
  </si>
  <si>
    <t>Планка Verto-FIT 160мм.Uni-Mat</t>
  </si>
  <si>
    <t>Планка Verto-FIT 200мм.Uni-Mat</t>
  </si>
  <si>
    <t>Планка Verto-FIT Comfort 80мм.Uni-Mat</t>
  </si>
  <si>
    <t>Планка Verto-FIT Comfort 160мм.Uni-Mat</t>
  </si>
  <si>
    <t>Планка Verto-FIT Comfort 200мм.Uni-Mat</t>
  </si>
  <si>
    <t>до</t>
  </si>
  <si>
    <t>404 Дуб полярн.</t>
  </si>
  <si>
    <t>Verto-Cell (L)</t>
  </si>
  <si>
    <t>123 Дуб гесато</t>
  </si>
  <si>
    <t>Verto</t>
  </si>
  <si>
    <t>Замок Standard цл прав. (хром)</t>
  </si>
  <si>
    <t>Замок Standard кл прав (хром)</t>
  </si>
  <si>
    <t>Замок Standard ст прав (хром)</t>
  </si>
  <si>
    <t>Замок Standard цл лев (хром)</t>
  </si>
  <si>
    <t>Замок Standard кл лев (хром)</t>
  </si>
  <si>
    <t>Замок Standard ст лев (хром)</t>
  </si>
  <si>
    <t>Дверне Полотно: стандарт</t>
  </si>
  <si>
    <t>Дверне Полотно: купава</t>
  </si>
  <si>
    <t>Дверне Полотно: гордана</t>
  </si>
  <si>
    <t>Дверне Полотно: лада</t>
  </si>
  <si>
    <t>Дверне Полотно: лада-концепт</t>
  </si>
  <si>
    <t>Дверне Полотно: лада-нова</t>
  </si>
  <si>
    <t>Дверне Полотно: лада-лофт</t>
  </si>
  <si>
    <t>Дверне Полотно: тренд</t>
  </si>
  <si>
    <t>Дверне Полотно: модерн</t>
  </si>
  <si>
    <t>Дверне Полотно: полло</t>
  </si>
  <si>
    <t>Дверне Полотно: лайн</t>
  </si>
  <si>
    <t>Дверне Полотно: гласфорд</t>
  </si>
  <si>
    <t>Дверне Полотно: геометрія</t>
  </si>
  <si>
    <t>Дверне Полотно: ідея</t>
  </si>
  <si>
    <t>Дверне Полотно: ідея-лофт</t>
  </si>
  <si>
    <t>Дверне Полотно: ніка</t>
  </si>
  <si>
    <t>Дверне Полотно: ліса</t>
  </si>
  <si>
    <t>Дверне Полотно: міра</t>
  </si>
  <si>
    <t>Дверне Полотно: лінда</t>
  </si>
  <si>
    <t>Дверне Полотно: тіана</t>
  </si>
  <si>
    <t>Дверне Полотно: єва</t>
  </si>
  <si>
    <t>Дверне Полотно: лінея</t>
  </si>
  <si>
    <t>Дверне Полотно: елегант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</si>
  <si>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</si>
  <si>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</si>
  <si>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</si>
  <si>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</si>
  <si>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</si>
  <si>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</si>
  <si>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</si>
  <si>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</si>
  <si>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</si>
  <si>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</si>
  <si>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</si>
  <si>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дверна коробка: Verto-FIT Plus (на ширину 75-95мм)</t>
  </si>
  <si>
    <t>дверна коробка: Verto-FIT Plus (на ширину 95-115мм)</t>
  </si>
  <si>
    <t>дверна коробка: Verto-FIT Plus (на ширину 100-120мм)</t>
  </si>
  <si>
    <t>дверна коробка: Verto-FIT Plus (на ширину 120-140мм)</t>
  </si>
  <si>
    <t>дверна коробка: Verto-FIT Plus (на ширину 140-160мм)</t>
  </si>
  <si>
    <t>дверна коробка: Verto-FIT Plus (на ширину 160-180мм)</t>
  </si>
  <si>
    <t>дверна коробка: Verto-FIT Plus (на ширину 180-200мм)</t>
  </si>
  <si>
    <t>дверна коробка: Verto-FIT Plus (на ширину 200-220мм)</t>
  </si>
  <si>
    <t>дверна коробка: Verto-FIT Plus (на ширину 220-240мм)</t>
  </si>
  <si>
    <t>дверна коробка: Verto-FIT Plus (на ширину 240-260мм)</t>
  </si>
  <si>
    <t>дверна коробка: Verto-FIT Comfort (на ширину 75-95мм)</t>
  </si>
  <si>
    <t>дверна коробка: Verto-FIT Comfort (на ширину 95-115мм)</t>
  </si>
  <si>
    <t>дверна коробка: Verto-FIT Comfort (на ширину 115-135мм)</t>
  </si>
  <si>
    <t>дверна коробка: Verto-FIT Comfort (на ширину 120-140мм)</t>
  </si>
  <si>
    <t>дверна коробка: Verto-FIT Comfort (на ширину 140-160мм)</t>
  </si>
  <si>
    <t>дверна коробка: Verto-FIT Comfort (на ширину 160-180мм)</t>
  </si>
  <si>
    <t>дверна коробка: Verto-FIT Comfort (на ширину 180-200мм)</t>
  </si>
  <si>
    <t>дверна коробка: Verto-FIT Comfort (на ширину 200-220мм)</t>
  </si>
  <si>
    <t>дверна коробка: Verto-FIT Comfort (на ширину 220-240мм)</t>
  </si>
  <si>
    <t>дверна коробка: Verto-FIT Comfort (на ширину 240-260мм)</t>
  </si>
  <si>
    <t>дверна коробка: STANDARD дерев'яна (на ширину 80мм)</t>
  </si>
  <si>
    <t>Розсувна система: Verto-SLIDE</t>
  </si>
  <si>
    <t>Лиштва (пряма): 60мм (МДФ)</t>
  </si>
  <si>
    <t>Лиштва (пряма): 80мм (МДФ)</t>
  </si>
  <si>
    <t>Планка добірна 60мм</t>
  </si>
  <si>
    <t>Планка добірна 110мм</t>
  </si>
  <si>
    <t>Планка добірна 200мм</t>
  </si>
  <si>
    <t>Планка добірна 60мм.100</t>
  </si>
  <si>
    <t>Планка добірна 60мм.200</t>
  </si>
  <si>
    <t>Планка добірна 110мм.100</t>
  </si>
  <si>
    <t>Планка добірна 110мм.200</t>
  </si>
  <si>
    <t>Планка добірна 200мм.100</t>
  </si>
  <si>
    <t>Планка добірна 200мм.200</t>
  </si>
  <si>
    <t>добірна планка: 60 мм (МДФ)</t>
  </si>
  <si>
    <t>добірна планка: 110 мм (МДФ)</t>
  </si>
  <si>
    <t>добірна планка: 200 мм (МДФ)</t>
  </si>
  <si>
    <t>Планка добірна 60мм.Verto-Cell</t>
  </si>
  <si>
    <t>Планка добірна 60мм.Verto-Cell Plus</t>
  </si>
  <si>
    <t>Планка добірна 60мм.Uni-Mat</t>
  </si>
  <si>
    <t>Планка добірна 60мм.Резист</t>
  </si>
  <si>
    <t>Планка добірна 60мм.LINE-3D</t>
  </si>
  <si>
    <t>Планка добірна 60мм.Лофт</t>
  </si>
  <si>
    <t>Планка добірна 110мм.Verto-Cell</t>
  </si>
  <si>
    <t>Планка добірна 110мм.Verto-Cell Plus</t>
  </si>
  <si>
    <t>Планка добірна 110мм.Uni-Mat</t>
  </si>
  <si>
    <t>Планка добірна 110мм.Резист</t>
  </si>
  <si>
    <t>Планка добірна 110мм.LINE-3D</t>
  </si>
  <si>
    <t>Планка добірна 110мм.Лофт</t>
  </si>
  <si>
    <t>Планка добірна 200мм.Verto-Cell</t>
  </si>
  <si>
    <t>Планка добірна 200мм.Verto-Cell Plus</t>
  </si>
  <si>
    <t>Планка добірна 200мм.Uni-Mat</t>
  </si>
  <si>
    <t>Планка добірна 200мм.Резист</t>
  </si>
  <si>
    <t>Планка добірна 200мм.LINE-3D</t>
  </si>
  <si>
    <t>Планка добірна 200мм.Лофт</t>
  </si>
  <si>
    <t>Регулювальна планка: 80мм (МДФ)</t>
  </si>
  <si>
    <t>Регулювальна планка: 160мм (МДФ)</t>
  </si>
  <si>
    <t>Регулювальна планка: 200мм (МДФ)</t>
  </si>
  <si>
    <t>Регулювальна планка: 80мм (МДФ)до Дверної Коробки Verto-FIT Comfort</t>
  </si>
  <si>
    <t>Регулювальна планка: 160мм (МДФ)до Дверної Коробки Verto-FIT Comfort</t>
  </si>
  <si>
    <t>Регулювальна планка: 200мм (МДФ)до Дверної Коробки Verto-FIT Comfort</t>
  </si>
  <si>
    <t>Завіса напівшарнірна (хром)</t>
  </si>
  <si>
    <t>Накладка на завіси (золото)</t>
  </si>
  <si>
    <t>Відповідна Планка Замка (хром)</t>
  </si>
  <si>
    <t>Адаптор під ключ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</si>
  <si>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</si>
  <si>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</si>
  <si>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</si>
  <si>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</si>
  <si>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</si>
  <si>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</si>
  <si>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</si>
  <si>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</si>
  <si>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</si>
  <si>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</si>
  <si>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</si>
  <si>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2063*652</t>
  </si>
  <si>
    <t>розмір(мм): 2063*752</t>
  </si>
  <si>
    <t>розмір(мм): 2063*852</t>
  </si>
  <si>
    <t>розмір(мм): 2063*952</t>
  </si>
  <si>
    <t>розмір(мм): 2063*1052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</si>
  <si>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</si>
  <si>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</si>
  <si>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</si>
  <si>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</si>
  <si>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</si>
  <si>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</si>
  <si>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</si>
  <si>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</si>
  <si>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</si>
  <si>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</si>
  <si>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</si>
  <si>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</si>
  <si>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</si>
  <si>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</si>
  <si>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</si>
  <si>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</si>
  <si>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2040*626 без фальцю (робоче полотно)</t>
  </si>
  <si>
    <t>розмір (мм): 2040*726 без фальцю (робоче полотно)</t>
  </si>
  <si>
    <t>розмір (мм): 2040*826 без фальцю (робоче полотно)</t>
  </si>
  <si>
    <t>розмір (мм): 2040*926 без фальцю (робоче полотно)</t>
  </si>
  <si>
    <t>розмір (мм): 2040*1026 з фальцем (робоче полотно)</t>
  </si>
  <si>
    <t>розмір (мм): 2040*426 з фальцем (неробоче полотно)</t>
  </si>
  <si>
    <t>розмір (мм): 2040*1026 з фальцем (неробоче полотно)</t>
  </si>
  <si>
    <t>розмір (мм): 2040*1026 без фальцю (робоче полотно)</t>
  </si>
  <si>
    <t>розмір (мм): 2040*626 без фальцю (двері-купе)</t>
  </si>
  <si>
    <t>розмір (мм): 2040*726 без фальцю (двері-купе)</t>
  </si>
  <si>
    <t>розмір (мм): 2040*826 без фальцю (двері-купе)</t>
  </si>
  <si>
    <t>розмір (мм): 2040*926 без фальцю (двері-купе)</t>
  </si>
  <si>
    <t>розмір (мм): 2040*1026 без фальцю (двері-купе)</t>
  </si>
  <si>
    <t>розмір (мм): 2027*600 скло (робоче полотно)</t>
  </si>
  <si>
    <t>розмір (мм): 2027*700 скло (робоче полотно)</t>
  </si>
  <si>
    <t>розмір (мм): 2027*800 скло (робоче полотно)</t>
  </si>
  <si>
    <t>розмір (мм): 2027*900 скло (робоче полотно)</t>
  </si>
  <si>
    <t>розмір (мм): 2027*1000 скло (робоче полотно)</t>
  </si>
  <si>
    <t>розмір(мм): 2050*626  тунель</t>
  </si>
  <si>
    <t>розмір(мм): 2050*726  тунель</t>
  </si>
  <si>
    <t>розмір(мм): 2050*826  тунель</t>
  </si>
  <si>
    <t>розмір(мм): 2050*926  тунель</t>
  </si>
  <si>
    <t>розмір(мм): 2050*1026  тунель</t>
  </si>
  <si>
    <t>колір: дуб африканський (верто-цел)</t>
  </si>
  <si>
    <t>колір: дуб золотистий (верто-цел)</t>
  </si>
  <si>
    <t>колір: дуб британський (верто-цел)</t>
  </si>
  <si>
    <t>колір: дуб вибілений (верто-цел)</t>
  </si>
  <si>
    <t>колір: дуб ретро (верто-цел)</t>
  </si>
  <si>
    <t>колір: дуб невада (верто-цел)</t>
  </si>
  <si>
    <t>колір: дуб ірландський (верто-цел)</t>
  </si>
  <si>
    <t>колір: сосна азіатська (верто-цел)</t>
  </si>
  <si>
    <t>колір: гесато (верто-цел)</t>
  </si>
  <si>
    <t>колір: дуб катання (верто-цел)</t>
  </si>
  <si>
    <t>колір: капучино (уні-мат)</t>
  </si>
  <si>
    <t>колір: графіт (уні-мат)</t>
  </si>
  <si>
    <t>колір: антрацит (уні-мат)</t>
  </si>
  <si>
    <t>колір: ясен (резист)</t>
  </si>
  <si>
    <t>колір: горіх (резист)</t>
  </si>
  <si>
    <t>колір: дуб темний (резист)</t>
  </si>
  <si>
    <t>колір: дуб мілано (резист)</t>
  </si>
  <si>
    <t>колір: кора попеляста (верто лайн-3Д)</t>
  </si>
  <si>
    <t>колір: кора дуб (верто лайн-3Д)</t>
  </si>
  <si>
    <t>колір: кора венге (верто лайн-3Д)</t>
  </si>
  <si>
    <t>колір: акація медова (ЕКО Шпон)</t>
  </si>
  <si>
    <t>колір: акація світла (ЕКО Шпон)</t>
  </si>
  <si>
    <t>колір: дуб карпатський (ЕКО Шпон)</t>
  </si>
  <si>
    <t>колір: бетон темний (лофт)</t>
  </si>
  <si>
    <t>колір: дуб полярний (ЕКО Шпон)</t>
  </si>
  <si>
    <t>колір: кора береза (верто лайн-3Д)</t>
  </si>
  <si>
    <t>зап:відсутнє</t>
  </si>
  <si>
    <t>скло: кризет</t>
  </si>
  <si>
    <t>скло: сатин</t>
  </si>
  <si>
    <t>скло: жалюзі</t>
  </si>
  <si>
    <t>скло: малюнок</t>
  </si>
  <si>
    <t>скло: графіт</t>
  </si>
  <si>
    <t>скло: бронза</t>
  </si>
  <si>
    <t>скло: триплекс матовий</t>
  </si>
  <si>
    <t>скло: чорний триплекс</t>
  </si>
  <si>
    <t>скло: відсутнє</t>
  </si>
  <si>
    <t>фурн: без замку та завіс</t>
  </si>
  <si>
    <t>фурн: без замка та завіс + вент.відд</t>
  </si>
  <si>
    <t>фурн: без замка та завіс + вент. підріз</t>
  </si>
  <si>
    <t>фурн: замок Soft (циліндр) + 2 завіси</t>
  </si>
  <si>
    <t>фурн: замок Soft (сантехнічний) + 2 завіси</t>
  </si>
  <si>
    <t>фурн: замок Magnet (циліндр) + 2 завіси</t>
  </si>
  <si>
    <t>фурн: замок Magnet (сантехнічний) + 2 завіси</t>
  </si>
  <si>
    <t>фурн: замок Soft (циліндр) + 2 завіси + вент.відд</t>
  </si>
  <si>
    <t>фурн: замок Soft (сантехнічний) + 2 завіси + вент.відд</t>
  </si>
  <si>
    <t>фурн: замок Magnet (циліндр) + 2 завіси + вент.відд</t>
  </si>
  <si>
    <t>фурн: замок Soft (циліндр) + 2 завіси + вент.підріз</t>
  </si>
  <si>
    <t>фурн: замок Soft (сантехнічний) + 2 завіси + вент.підріз</t>
  </si>
  <si>
    <t>фурн: замок Magnet (циліндр) + 2 завіси + вент.підріз</t>
  </si>
  <si>
    <t>фурн: замок Magnet (сантехнічний) + 2 завіси + вент.підріз</t>
  </si>
  <si>
    <t>фурн: замок Soft (циліндр) + 3 завіси</t>
  </si>
  <si>
    <t>фурн: замок Soft (сантехнічний) + 3 завіси</t>
  </si>
  <si>
    <t>фурн: замок Magnet (циліндр) + 3 завіси</t>
  </si>
  <si>
    <t>фурн: замок Magnet (сантехнічний) + 3 завіси</t>
  </si>
  <si>
    <t>фурн: замок Soft (циліндр) + 3 завіси + вент.відд</t>
  </si>
  <si>
    <t>фурн: замок Soft (сантехнічний) + 3 завіси + вент.відд</t>
  </si>
  <si>
    <t>фурн: замок Magnet (циліндр) + 3 завіси + вент.відд</t>
  </si>
  <si>
    <t>фурн: замок Magnet (сантехнічний) + 3 завіси + вент.відд</t>
  </si>
  <si>
    <t>фурн: замок Soft (циліндр) + 3 завіси + вент. підріз</t>
  </si>
  <si>
    <t>фурн: замок Soft (сантехнічний) + 3 завіси + вент. підріз</t>
  </si>
  <si>
    <t>фурн: замок Magnet (циліндр) + 3 завіси + вент. підріз</t>
  </si>
  <si>
    <t>фурн: замок Magnet (сантехнічний) + 3 завіси + вент. підріз</t>
  </si>
  <si>
    <t>фурн: замок Magnet (циліндр) без завіс</t>
  </si>
  <si>
    <t>фурн: замок Magnet (сантехнічний) без завіс</t>
  </si>
  <si>
    <t>фурн: замок Magnet (циліндр) без завіс + вент.відд</t>
  </si>
  <si>
    <t>фурн: замок Magnet (сантехнічний) без завіс + вент.відд</t>
  </si>
  <si>
    <t>фурн: замок Magnet (циліндр) без завіс + вент.підріз</t>
  </si>
  <si>
    <t>фурн: замок Magnet (сантехнічний) без завіс + вент.підріз</t>
  </si>
  <si>
    <t>фурн: замок Glass (універсальний) + 2 завіси</t>
  </si>
  <si>
    <t>фурн: замок Glass (ключ) + 2 завіси</t>
  </si>
  <si>
    <t>фурн: замок Glass (циліндр) + 2 завіси</t>
  </si>
  <si>
    <t>фурн: ручка-замок + паз унизу полотна під напрямну</t>
  </si>
  <si>
    <t>фурн: ручка-захват + паз внизу полотна під напрямну</t>
  </si>
  <si>
    <t>фурн: ручка-захват + паз внизу полотна під напрямну + вент.відд</t>
  </si>
  <si>
    <t>фурн: ручка-замок + паз внизу полотна під напрямну + вент.відд</t>
  </si>
  <si>
    <t>фурн: без врізання та встановлення фурнітури (завіси та планка відповідна)</t>
  </si>
  <si>
    <t>фурн: відп планка замка Standard + 2 завіси + ущільнювач</t>
  </si>
  <si>
    <t>фурн: відп планка замка Soft + 2 завіси + ущільнювач</t>
  </si>
  <si>
    <t>фурн: відп планка замка Magnet + 2 завіси + ущільнювач</t>
  </si>
  <si>
    <t>фурн: відп планка замка Standard + 3 завіси + ущільнювач</t>
  </si>
  <si>
    <t>фурн: відп планка замка Soft + 3 завіси + ущільнювач</t>
  </si>
  <si>
    <t>фурн: відп планка замка Magnet + 3 завіси + ущільнювач</t>
  </si>
  <si>
    <t>фурн: механізм (ролики, напрямний елемент) + декоративна накладка + відбійний елемент</t>
  </si>
  <si>
    <t>фурн: відпов планка замка Magnet без врізання та встановлення завіс + ущільнювач</t>
  </si>
  <si>
    <t>фурн: відпов планка замка Magnet + 2 завіси приховані 3D (завіси в комплекті) + ущільнювач</t>
  </si>
  <si>
    <t>фурн: відпов планка замка Magnet + 3 завіси приховані 3D (завіси в комплекті) + ущільнювач</t>
  </si>
  <si>
    <t>фурн: відпов планка замка + механізм (ролики, напрямний елемент) + декоративна накладка + відбійний елемент</t>
  </si>
  <si>
    <t>завіса: ліва</t>
  </si>
  <si>
    <t xml:space="preserve">завіса: ліва  </t>
  </si>
  <si>
    <t xml:space="preserve">завіса: права </t>
  </si>
  <si>
    <t>завіса: права</t>
  </si>
  <si>
    <t>завіса: відсутня</t>
  </si>
  <si>
    <t>Замок Standard під циліндр (хром) правий</t>
  </si>
  <si>
    <t>Замок Standard під ключ (хром) правий</t>
  </si>
  <si>
    <t>Замок Standard сантехнічний (хром) правий</t>
  </si>
  <si>
    <t>Замок Standard під циліндр (хром) лівий</t>
  </si>
  <si>
    <t>Замок Standard під ключ (хром) лівий</t>
  </si>
  <si>
    <t>Замок Standard сантехнічний (хром) лівий</t>
  </si>
  <si>
    <t>Замок Standard цл прав</t>
  </si>
  <si>
    <t>Замок Standard кл прав</t>
  </si>
  <si>
    <t>Замок Standard ст прав</t>
  </si>
  <si>
    <t>Замок Standard цл лев</t>
  </si>
  <si>
    <t>Замок Standard кл лев</t>
  </si>
  <si>
    <t>Замок Standard ст лев</t>
  </si>
  <si>
    <t>Ручка дверна VERONA (золото)</t>
  </si>
  <si>
    <t>Ручка дверна MILANO (золото)</t>
  </si>
  <si>
    <t>Ручка дверна HANDY (срібло)</t>
  </si>
  <si>
    <t>Ручка дверна PRIUS (срібло)</t>
  </si>
  <si>
    <t>Ручка дверна OFFICE (античная латунь)</t>
  </si>
  <si>
    <t>завіса накладна (хром)</t>
  </si>
  <si>
    <t>завіса штирова Presige (золото)</t>
  </si>
  <si>
    <t>завіса  штирова Presige (срібло)</t>
  </si>
  <si>
    <t>ДП Геометрія</t>
  </si>
  <si>
    <t>ДП Геометрія.ДСП тр.</t>
  </si>
  <si>
    <t>ДП Геометрія.</t>
  </si>
  <si>
    <t>ДП Геометрія.ВП</t>
  </si>
  <si>
    <t>ДП Геометрія.1/0</t>
  </si>
  <si>
    <t>ДП Геометрія.1/1</t>
  </si>
  <si>
    <t>ДП Геометрія.3/0</t>
  </si>
  <si>
    <t>ДП Геометрія.3/3</t>
  </si>
  <si>
    <t>ДП Геометрія.4/0</t>
  </si>
  <si>
    <t>ДП Геометрія.4/4</t>
  </si>
  <si>
    <t>ДП Геометрія.5/0</t>
  </si>
  <si>
    <t>ДП Геометрія.5/5</t>
  </si>
  <si>
    <t>ДП Геометрія.6/0</t>
  </si>
  <si>
    <t>ДП Геометрія.6/6</t>
  </si>
  <si>
    <t>ДП Геометрія.1/0.Uni-Mat</t>
  </si>
  <si>
    <t>ДП Геометрія.1/1.Uni-Mat</t>
  </si>
  <si>
    <t>ДП Геометрія.3/0.Uni-Mat</t>
  </si>
  <si>
    <t>ДП Геометрія.3/3.Uni-Mat</t>
  </si>
  <si>
    <t>ДП Геометрія.4/0.Uni-Mat</t>
  </si>
  <si>
    <t>ДП Геометрія.4/4.Uni-Mat</t>
  </si>
  <si>
    <t>ДП Геометрія.5/0.Uni-Mat</t>
  </si>
  <si>
    <t>ДП Геометрія.5/5.Uni-Mat</t>
  </si>
  <si>
    <t>ДП Геометрія.6/0.Uni-Mat</t>
  </si>
  <si>
    <t>ДП Геометрія.6/6.Uni-Mat</t>
  </si>
  <si>
    <t>ДП Геометрія.1/0.Резист</t>
  </si>
  <si>
    <t>ДП Геометрія.1/1.Резист</t>
  </si>
  <si>
    <t>ДП Геометрія.3/0.Резист</t>
  </si>
  <si>
    <t>ДП Геометрія.3/3.Резист</t>
  </si>
  <si>
    <t>ДП Геометрія.4/0.Резист</t>
  </si>
  <si>
    <t>ДП Геометрія.4/4.Резист</t>
  </si>
  <si>
    <t>ДП Геометрія.5/0.Резист</t>
  </si>
  <si>
    <t>ДП Геометрія.5/5.Резист</t>
  </si>
  <si>
    <t>ДП Геометрія.6/0.Резист</t>
  </si>
  <si>
    <t>ДП Геометрія.6/6.Резист</t>
  </si>
  <si>
    <t>ДП Геометрія.1/1.Кризет</t>
  </si>
  <si>
    <t>ДП Геометрія.1/1.Сатин</t>
  </si>
  <si>
    <t>ДП Геометрія.1/1.Бронза</t>
  </si>
  <si>
    <t>ДП Геометрія.3/3.Кризет</t>
  </si>
  <si>
    <t>ДП Геометрія.3/3.Сатин</t>
  </si>
  <si>
    <t>ДП Геометрія.3/3.Бронза</t>
  </si>
  <si>
    <t>ДП Геометрія.4/4.Кризет</t>
  </si>
  <si>
    <t>ДП Геометрія.4/4.Сатин</t>
  </si>
  <si>
    <t>ДП Геометрія.4/4.Бронза</t>
  </si>
  <si>
    <t>ДП Геометрія.5/5.Кризет</t>
  </si>
  <si>
    <t>ДП Геометрія.5/5.Сатин</t>
  </si>
  <si>
    <t>ДП Геометрія.5/5.Бронза</t>
  </si>
  <si>
    <t>ДП Геометрія.6/6.Кризет</t>
  </si>
  <si>
    <t>ДП Геометрія.6/6.Сатин</t>
  </si>
  <si>
    <t>ДП Геометрія.6/6.Бронза</t>
  </si>
  <si>
    <t>ДП Геометрія.Ручка-Захват</t>
  </si>
  <si>
    <t>ДП Геометрія.Ручка-Замок</t>
  </si>
  <si>
    <t>ДП Ідея</t>
  </si>
  <si>
    <t>ДП Ідея-Лофт</t>
  </si>
  <si>
    <t>ДП Ідея.ДСП тр.</t>
  </si>
  <si>
    <t>ДП Ідея-ЛОФТ</t>
  </si>
  <si>
    <t>ДП Ідея-ЛОФТ.ДСП тр.</t>
  </si>
  <si>
    <t>ДП Ідея.</t>
  </si>
  <si>
    <t>ДП Ідея.ВП</t>
  </si>
  <si>
    <t>ДП Ідея-ЛОФТ.</t>
  </si>
  <si>
    <t>ДП Ідея-ЛОФТ.ВП</t>
  </si>
  <si>
    <t>ДП Ідея.1</t>
  </si>
  <si>
    <t>ДП Ідея.3/0</t>
  </si>
  <si>
    <t>ДП Ідея.3/1</t>
  </si>
  <si>
    <t>ДП Ідея.3/2</t>
  </si>
  <si>
    <t>ДП Ідея.3/3</t>
  </si>
  <si>
    <t>ДП Ідея.4/0</t>
  </si>
  <si>
    <t>ДП Ідея.4/1</t>
  </si>
  <si>
    <t>ДП Ідея.4/2</t>
  </si>
  <si>
    <t>ДП Ідея.4/3</t>
  </si>
  <si>
    <t>ДП Ідея.4/4</t>
  </si>
  <si>
    <t>ДП Ідея.6/0</t>
  </si>
  <si>
    <t>ДП Ідея.6/6</t>
  </si>
  <si>
    <t>ДП Ідея.7/0</t>
  </si>
  <si>
    <t>ДП Ідея.7/1</t>
  </si>
  <si>
    <t>ДП Ідея-ЛОФТ.1</t>
  </si>
  <si>
    <t>ДП Ідея.1.Uni-Mat</t>
  </si>
  <si>
    <t>ДП Ідея.3/0.Uni-Mat</t>
  </si>
  <si>
    <t>ДП Ідея.3/1.Uni-Mat</t>
  </si>
  <si>
    <t>ДП Ідея.3/2.Uni-Mat</t>
  </si>
  <si>
    <t>ДП Ідея.3/3.Uni-Mat</t>
  </si>
  <si>
    <t>ДП Ідея.4/0.Uni-Mat</t>
  </si>
  <si>
    <t>ДП Ідея.4/1.Uni-Mat</t>
  </si>
  <si>
    <t>ДП Ідея.4/2.Uni-Mat</t>
  </si>
  <si>
    <t>ДП Ідея.4/3.Uni-Mat</t>
  </si>
  <si>
    <t>ДП Ідея.4/4.Uni-Mat</t>
  </si>
  <si>
    <t>ДП Ідея.6/0.Uni-Mat</t>
  </si>
  <si>
    <t>ДП Ідея.6/6.Uni-Mat</t>
  </si>
  <si>
    <t>ДП Ідея.7/0.Uni-Mat</t>
  </si>
  <si>
    <t>ДП Ідея.7/1.Uni-Mat</t>
  </si>
  <si>
    <t>ДП Ідея.1.Резист</t>
  </si>
  <si>
    <t>ДП Ідея.3/0.Резист</t>
  </si>
  <si>
    <t>ДП Ідея.3/1.Резист</t>
  </si>
  <si>
    <t>ДП Ідея.3/2.Резист</t>
  </si>
  <si>
    <t>ДП Ідея.3/3.Резист</t>
  </si>
  <si>
    <t>ДП Ідея.4/0.Резист</t>
  </si>
  <si>
    <t>ДП Ідея.4/1.Резист</t>
  </si>
  <si>
    <t>ДП Ідея.4/2.Резист</t>
  </si>
  <si>
    <t>ДП Ідея.4/3.Резист</t>
  </si>
  <si>
    <t>ДП Ідея.4/4.Резист</t>
  </si>
  <si>
    <t>ДП Ідея.6/0.Резист</t>
  </si>
  <si>
    <t>ДП Ідея.6/6.Резист</t>
  </si>
  <si>
    <t>ДП Ідея.7/0.Резист</t>
  </si>
  <si>
    <t>ДП Ідея.7/1.Резист</t>
  </si>
  <si>
    <t>ДП Ідея.3/1.Сатин</t>
  </si>
  <si>
    <t>ДП Ідея-ЛОФТ.1.Лофт</t>
  </si>
  <si>
    <t>ДП Ідея.3/1.Бронза</t>
  </si>
  <si>
    <t>ДП Ідея.3/2.Сатин</t>
  </si>
  <si>
    <t>ДП Ідея.3/2.Бронза</t>
  </si>
  <si>
    <t>ДП Ідея.3/3.Сатин</t>
  </si>
  <si>
    <t>ДП Ідея.3/3.Бронза</t>
  </si>
  <si>
    <t>ДП Ідея.4/1.Сатин</t>
  </si>
  <si>
    <t>ДП Ідея.4/1.Бронза</t>
  </si>
  <si>
    <t>ДП Ідея.4/2.Сатин</t>
  </si>
  <si>
    <t>ДП Ідея.4/2.Бронза</t>
  </si>
  <si>
    <t>ДП Ідея.4/3.Сатин</t>
  </si>
  <si>
    <t>ДП Ідея.4/3.Бронза</t>
  </si>
  <si>
    <t>ДП Ідея.4/4.Сатин</t>
  </si>
  <si>
    <t>ДП Ідея.4/4.Бронза</t>
  </si>
  <si>
    <t>ДП Ідея.6/6.Сатин</t>
  </si>
  <si>
    <t>ДП Ідея.6/6.Бронза</t>
  </si>
  <si>
    <t>ДП Ідея.7/1.Сатин</t>
  </si>
  <si>
    <t>ДП Ідея.7/1.Бронза</t>
  </si>
  <si>
    <t>ДП Ідея.Ручка-Захват</t>
  </si>
  <si>
    <t>ДП Ідея.Ручка-Замок</t>
  </si>
  <si>
    <t>ДП Ніка</t>
  </si>
  <si>
    <t>ДП Ніка.</t>
  </si>
  <si>
    <t>ДП Ніка.ВП</t>
  </si>
  <si>
    <t>ДП Ніка.1/0</t>
  </si>
  <si>
    <t>ДП Ніка.1/1</t>
  </si>
  <si>
    <t>ДП Ніка.1/2</t>
  </si>
  <si>
    <t>ДП Ніка.1/3</t>
  </si>
  <si>
    <t>ДП Ніка.1/4</t>
  </si>
  <si>
    <t>ДП Ніка.1/5</t>
  </si>
  <si>
    <t>ДП Ніка.1/6</t>
  </si>
  <si>
    <t>ДП Ніка.1/7</t>
  </si>
  <si>
    <t>ДП Ніка.1/8</t>
  </si>
  <si>
    <t>ДП Ніка.2/1</t>
  </si>
  <si>
    <t>ДП Ніка.2/2</t>
  </si>
  <si>
    <t>ДП Ніка.2/3</t>
  </si>
  <si>
    <t>ДП Ніка.2/4</t>
  </si>
  <si>
    <t>ДП Ніка.1/1.Сатин</t>
  </si>
  <si>
    <t>ДП Ніка.1/1.Бронза</t>
  </si>
  <si>
    <t>ДП Ніка.1/2.Сатин</t>
  </si>
  <si>
    <t>ДП Ніка.1/2.Бронза</t>
  </si>
  <si>
    <t>ДП Ніка.1/3.Сатин</t>
  </si>
  <si>
    <t>ДП Ніка.1/3.Бронза</t>
  </si>
  <si>
    <t>ДП Ніка.1/4.Сатин</t>
  </si>
  <si>
    <t>ДП Ніка.1/4.Бронза</t>
  </si>
  <si>
    <t>ДП Ніка.1/5.Сатин</t>
  </si>
  <si>
    <t>ДП Ніка.1/5.Бронза</t>
  </si>
  <si>
    <t>ДП Ніка.1/6.Сатин</t>
  </si>
  <si>
    <t>ДП Ніка.1/6.Бронза</t>
  </si>
  <si>
    <t>ДП Ніка.1/7.Сатин</t>
  </si>
  <si>
    <t>ДП Ніка.1/7.Бронза</t>
  </si>
  <si>
    <t>ДП Ніка.1/8.Сатин</t>
  </si>
  <si>
    <t>ДП Ніка.1/8.Бронза</t>
  </si>
  <si>
    <t>ДП Ніка.2/1.Сатин</t>
  </si>
  <si>
    <t>ДП Ніка.Ручка-Захват</t>
  </si>
  <si>
    <t>ДП Ніка.2/1.Бронза</t>
  </si>
  <si>
    <t>ДП Ніка.Ручка-Замок</t>
  </si>
  <si>
    <t>ДП Ніка.2/2.Сатин</t>
  </si>
  <si>
    <t>ДП Ніка.2/2.Бронза</t>
  </si>
  <si>
    <t>ДП Ніка.2/3.Сатин</t>
  </si>
  <si>
    <t>ДП Ніка.2/3.Бронза</t>
  </si>
  <si>
    <t>ДП Ніка.2/4.Сатин</t>
  </si>
  <si>
    <t>ДП Ніка.2/4.Бронза</t>
  </si>
  <si>
    <t>ДП Ніка.1/0.Verto-Cell</t>
  </si>
  <si>
    <t>ДП Ніка.1/1.Verto-Cell</t>
  </si>
  <si>
    <t>ДП Ніка.1/2.Verto-Cell</t>
  </si>
  <si>
    <t>ДП Ніка.1/3.Verto-Cell</t>
  </si>
  <si>
    <t>ДП Ніка.1/4.Verto-Cell</t>
  </si>
  <si>
    <t>ДП Ніка.1/5.Verto-Cell</t>
  </si>
  <si>
    <t>ДП Ніка.1/6.Verto-Cell</t>
  </si>
  <si>
    <t>ДП Ніка.1/7.Verto-Cell</t>
  </si>
  <si>
    <t>ДП Ніка.1/8.Verto-Cell</t>
  </si>
  <si>
    <t>ДП Ніка.2/1.Verto-Cell</t>
  </si>
  <si>
    <t>ДП Ніка.2/2.Verto-Cell</t>
  </si>
  <si>
    <t>ДП Ніка.2/3.Verto-Cell</t>
  </si>
  <si>
    <t>ДП Ніка.2/4.Verto-Cell</t>
  </si>
  <si>
    <t>ДП Ніка.1/0.Uni-Mat.</t>
  </si>
  <si>
    <t>ДП Ніка.1/1.Uni-Mat.</t>
  </si>
  <si>
    <t>ДП Ніка.1/2.Uni-Mat.</t>
  </si>
  <si>
    <t>ДП Ніка.1/3.Uni-Mat.</t>
  </si>
  <si>
    <t>ДП Ніка.1/4.Uni-Mat.</t>
  </si>
  <si>
    <t>ДП Ніка.1/5.Uni-Mat.</t>
  </si>
  <si>
    <t>ДП Ніка.1/6.Uni-Mat.</t>
  </si>
  <si>
    <t>ДП Ніка.1/7.Uni-Mat.</t>
  </si>
  <si>
    <t>ДП Ніка.1/8.Uni-Mat.</t>
  </si>
  <si>
    <t>ДП Ніка.2/1.Uni-Mat.</t>
  </si>
  <si>
    <t>ДП Ніка.2/2.Uni-Mat.</t>
  </si>
  <si>
    <t>ДП Ніка.2/3.Uni-Mat.</t>
  </si>
  <si>
    <t>ДП Ніка.2/4.Uni-Mat.</t>
  </si>
  <si>
    <t>ДП Ніка.1/0.LINE-3D</t>
  </si>
  <si>
    <t>ДП Ніка.1/1.LINE-3D</t>
  </si>
  <si>
    <t>ДП Ніка.1/2.LINE-3D</t>
  </si>
  <si>
    <t>ДП Ніка.1/3.LINE-3D</t>
  </si>
  <si>
    <t>ДП Ніка.1/4.LINE-3D</t>
  </si>
  <si>
    <t>ДП Ніка.1/5.LINE-3D</t>
  </si>
  <si>
    <t>ДП Ніка.1/6.LINE-3D</t>
  </si>
  <si>
    <t>ДП Ніка.1/7.LINE-3D</t>
  </si>
  <si>
    <t>ДП Ніка.1/8.LINE-3D</t>
  </si>
  <si>
    <t>ДП Ніка.2/1.LINE-3D</t>
  </si>
  <si>
    <t>ДП Ніка.2/2.LINE-3D</t>
  </si>
  <si>
    <t>ДП Ніка.2/3.LINE-3D</t>
  </si>
  <si>
    <t>ДП Ніка.2/4.LINE-3D</t>
  </si>
  <si>
    <t>ДП Ніка.100</t>
  </si>
  <si>
    <t>ДП Ліса</t>
  </si>
  <si>
    <t>ДП Ліса.</t>
  </si>
  <si>
    <t>ДП Ліса.ВП</t>
  </si>
  <si>
    <t>ДП Ліса.2/0</t>
  </si>
  <si>
    <t>ДП Ліса.2/1</t>
  </si>
  <si>
    <t>ДП Ліса.2/2</t>
  </si>
  <si>
    <t>ДП Ліса.3/0</t>
  </si>
  <si>
    <t>ДП Ліса.3/1</t>
  </si>
  <si>
    <t>ДП Ліса.3/2</t>
  </si>
  <si>
    <t>ДП Ліса.3/3</t>
  </si>
  <si>
    <t>ДП Ліса.3/4</t>
  </si>
  <si>
    <t>ДП Ліса.2/0.Сатин</t>
  </si>
  <si>
    <t>ДП Ліса.2/0.Бронза</t>
  </si>
  <si>
    <t>ДП Ліса.2/1.Сатин</t>
  </si>
  <si>
    <t>ДП Ліса.2/1.Бронза</t>
  </si>
  <si>
    <t>ДП Ліса.2/2.Сатин</t>
  </si>
  <si>
    <t>ДП Ліса.2/2.Бронза</t>
  </si>
  <si>
    <t>ДП Ліса.Ручка-Захват</t>
  </si>
  <si>
    <t>ДП Ліса.Ручка-Замок</t>
  </si>
  <si>
    <t>ДП Ліса.3/1.Сатин</t>
  </si>
  <si>
    <t>ДП Ліса.3/1.Бронза</t>
  </si>
  <si>
    <t>ДП Ліса.3/2.Сатин</t>
  </si>
  <si>
    <t>ДП Ліса.3/2.Бронза</t>
  </si>
  <si>
    <t>ДП Ліса.3/3.Сатин</t>
  </si>
  <si>
    <t>ДП Ліса.3/3.Бронза</t>
  </si>
  <si>
    <t>ДП Ліса.3/4.Сатин</t>
  </si>
  <si>
    <t>ДП Ліса.3/4.Бронза</t>
  </si>
  <si>
    <t>ДП Ліса.2/0.Verto-Cell</t>
  </si>
  <si>
    <t>ДП Ліса.2/1.Verto-Cell</t>
  </si>
  <si>
    <t>ДП Ліса.2/2.Verto-Cell</t>
  </si>
  <si>
    <t>ДП Ліса.3/0.Verto-Cell</t>
  </si>
  <si>
    <t>ДП Ліса.3/1.Verto-Cell</t>
  </si>
  <si>
    <t>ДП Ліса.3/2.Verto-Cell</t>
  </si>
  <si>
    <t>ДП Ліса.3/3.Verto-Cell</t>
  </si>
  <si>
    <t>ДП Ліса.3/4.Verto-Cell</t>
  </si>
  <si>
    <t>ДП Ліса.2/0.Uni-Mat.</t>
  </si>
  <si>
    <t>ДП Ліса.2/1.Uni-Mat.</t>
  </si>
  <si>
    <t>ДП Ліса.2/2.Uni-Mat.</t>
  </si>
  <si>
    <t>ДП Ліса.3/0.Uni-Mat.</t>
  </si>
  <si>
    <t>ДП Ліса.3/1.Uni-Mat.</t>
  </si>
  <si>
    <t>ДП Ліса.3/2.Uni-Mat.</t>
  </si>
  <si>
    <t>ДП Ліса.3/3.Uni-Mat.</t>
  </si>
  <si>
    <t>ДП Ліса.3/4.Uni-Mat.</t>
  </si>
  <si>
    <t>ДП Ліса.2/0.LINE-3D</t>
  </si>
  <si>
    <t>ДП Ліса.2/1.LINE-3D</t>
  </si>
  <si>
    <t>ДП Ліса.2/2.LINE-3D</t>
  </si>
  <si>
    <t>ДП Ліса.3/0.LINE-3D</t>
  </si>
  <si>
    <t>ДП Ліса.3/1.LINE-3D</t>
  </si>
  <si>
    <t>ДП Ліса.3/2.LINE-3D</t>
  </si>
  <si>
    <t>ДП Ліса.3/3.LINE-3D</t>
  </si>
  <si>
    <t>ДП Ліса.3/4.LINE-3D</t>
  </si>
  <si>
    <t>ДП Ліса.100</t>
  </si>
  <si>
    <t>ДП Міра</t>
  </si>
  <si>
    <t>ДП Міра.</t>
  </si>
  <si>
    <t>ДП Міра.ВП</t>
  </si>
  <si>
    <t>ДП Міра.1/0</t>
  </si>
  <si>
    <t>ДП Міра.1/1</t>
  </si>
  <si>
    <t>ДП Міра.1/2</t>
  </si>
  <si>
    <t>ДП Міра.1/3</t>
  </si>
  <si>
    <t>ДП Міра.1/4</t>
  </si>
  <si>
    <t>ДП Міра.1/5</t>
  </si>
  <si>
    <t>ДП Міра.1/6</t>
  </si>
  <si>
    <t>ДП Міра.2/1</t>
  </si>
  <si>
    <t>ДП Міра.2/2</t>
  </si>
  <si>
    <t>ДП Міра.2/3</t>
  </si>
  <si>
    <t>ДП Міра.Ручка-Захват</t>
  </si>
  <si>
    <t>ДП Міра.Ручка-Замок</t>
  </si>
  <si>
    <t>ДП Міра.1/1.Сатин</t>
  </si>
  <si>
    <t>ДП Міра.1/1.Бронза</t>
  </si>
  <si>
    <t>ДП Міра.1/2.Сатин</t>
  </si>
  <si>
    <t>ДП Міра.1/2.Бронза</t>
  </si>
  <si>
    <t>ДП Міра.1/3.Сатин</t>
  </si>
  <si>
    <t>ДП Міра.1/3.Бронза</t>
  </si>
  <si>
    <t>ДП Міра.1/4.Сатин</t>
  </si>
  <si>
    <t>ДП Міра.1/4.Бронза</t>
  </si>
  <si>
    <t>ДП Міра.1/5.Сатин</t>
  </si>
  <si>
    <t>ДП Міра.1/5.Бронза</t>
  </si>
  <si>
    <t>ДП Міра.1/6.Сатин</t>
  </si>
  <si>
    <t>ДП Міра.1/6.Бронза</t>
  </si>
  <si>
    <t>ДП Міра.2/1.Сатин</t>
  </si>
  <si>
    <t>ДП Міра.2/1.Бронза</t>
  </si>
  <si>
    <t>ДП Міра.2/2.Сатин</t>
  </si>
  <si>
    <t>ДП Міра.2/2.Бронза</t>
  </si>
  <si>
    <t>ДП Міра.2/3.Сатин</t>
  </si>
  <si>
    <t>ДП Міра.2/3.Бронза</t>
  </si>
  <si>
    <t>ДП Міра.1/0.Verto-Cell</t>
  </si>
  <si>
    <t>ДП Міра.1/1.Verto-Cell</t>
  </si>
  <si>
    <t>ДП Міра.1/2.Verto-Cell</t>
  </si>
  <si>
    <t>ДП Міра.1/3.Verto-Cell</t>
  </si>
  <si>
    <t>ДП Міра.1/4.Verto-Cell</t>
  </si>
  <si>
    <t>ДП Міра.1/5.Verto-Cell</t>
  </si>
  <si>
    <t>ДП Міра.1/6.Verto-Cell</t>
  </si>
  <si>
    <t>ДП Міра.2/1.Verto-Cell</t>
  </si>
  <si>
    <t>ДП Міра.2/2.Verto-Cell</t>
  </si>
  <si>
    <t>ДП Міра.2/3.Verto-Cell</t>
  </si>
  <si>
    <t>ДП Міра.1/0.Uni-Mat.</t>
  </si>
  <si>
    <t>ДП Міра.1/1.Uni-Mat.</t>
  </si>
  <si>
    <t>ДП Міра.1/2.Uni-Mat.</t>
  </si>
  <si>
    <t>ДП Міра.1/3.Uni-Mat.</t>
  </si>
  <si>
    <t>ДП Міра.1/4.Uni-Mat.</t>
  </si>
  <si>
    <t>ДП Міра.1/5.Uni-Mat.</t>
  </si>
  <si>
    <t>ДП Міра.1/6.Uni-Mat.</t>
  </si>
  <si>
    <t>ДП Міра.2/1.Uni-Mat.</t>
  </si>
  <si>
    <t>ДП Міра.2/2.Uni-Mat.</t>
  </si>
  <si>
    <t>ДП Міра.2/3.Uni-Mat.</t>
  </si>
  <si>
    <t>ДП Міра.1/0.LINE-3D</t>
  </si>
  <si>
    <t>ДП Міра.1/1.LINE-3D</t>
  </si>
  <si>
    <t>ДП Міра.1/2.LINE-3D</t>
  </si>
  <si>
    <t>ДП Міра.1/3.LINE-3D</t>
  </si>
  <si>
    <t>ДП Міра.1/4.LINE-3D</t>
  </si>
  <si>
    <t>ДП Міра.1/5.LINE-3D</t>
  </si>
  <si>
    <t>ДП Міра.1/6.LINE-3D</t>
  </si>
  <si>
    <t>ДП Міра.2/1.LINE-3D</t>
  </si>
  <si>
    <t>ДП Міра.2/2.LINE-3D</t>
  </si>
  <si>
    <t>ДП Міра.2/3.LINE-3D</t>
  </si>
  <si>
    <t>ДП Міра.100</t>
  </si>
  <si>
    <t>ДП Лінда</t>
  </si>
  <si>
    <t>ДП Лінда.</t>
  </si>
  <si>
    <t>ДП Лінда.ВП</t>
  </si>
  <si>
    <t>ДП Лінда.1/0</t>
  </si>
  <si>
    <t>ДП Лінда.1/1</t>
  </si>
  <si>
    <t>ДП Лінда.1/2</t>
  </si>
  <si>
    <t>ДП Лінда.1/3</t>
  </si>
  <si>
    <t>ДП Лінда.1/4</t>
  </si>
  <si>
    <t>ДП Лінда.1/5</t>
  </si>
  <si>
    <t>ДП Лінда.1/6</t>
  </si>
  <si>
    <t>ДП Лінда.1/7</t>
  </si>
  <si>
    <t>ДП Лінда.1/8</t>
  </si>
  <si>
    <t>ДП Лінда.Ручка-Захват</t>
  </si>
  <si>
    <t>ДП Лінда.Ручка-Замок</t>
  </si>
  <si>
    <t>ДП Лінда.1/1.Сатин</t>
  </si>
  <si>
    <t>ДП Лінда.1/1.Бронза</t>
  </si>
  <si>
    <t>ДП Лінда.1/2.Сатин</t>
  </si>
  <si>
    <t>ДП Лінда.1/2.Бронза</t>
  </si>
  <si>
    <t>ДП Лінда.1/3.Сатин</t>
  </si>
  <si>
    <t>ДП Лінда.1/3.Бронза</t>
  </si>
  <si>
    <t>ДП Лінда.1/4.Сатин</t>
  </si>
  <si>
    <t>ДП Лінда.1/4.Бронза</t>
  </si>
  <si>
    <t>ДП Лінда.1/5.Сатин</t>
  </si>
  <si>
    <t>ДП Лінда.1/5.Бронза</t>
  </si>
  <si>
    <t>ДП Лінда.1/6.Сатин</t>
  </si>
  <si>
    <t>ДП Лінда.1/6.Бронза</t>
  </si>
  <si>
    <t>ДП Лінда.1/7.Сатин</t>
  </si>
  <si>
    <t>ДП Лінда.1/7.Бронза</t>
  </si>
  <si>
    <t>ДП Лінда.1/8.Сатин</t>
  </si>
  <si>
    <t>ДП Лінда.1/8.Бронза</t>
  </si>
  <si>
    <t>ДП Лінда.100</t>
  </si>
  <si>
    <t>ДП Лінда.1/0.Verto-Cell</t>
  </si>
  <si>
    <t>ДП Лінда.1/1.Verto-Cell</t>
  </si>
  <si>
    <t>ДП Лінда.1/2.Verto-Cell</t>
  </si>
  <si>
    <t>ДП Лінда.1/3.Verto-Cell</t>
  </si>
  <si>
    <t>ДП Лінда.1/4.Verto-Cell</t>
  </si>
  <si>
    <t>ДП Лінда.1/5.Verto-Cell</t>
  </si>
  <si>
    <t>ДП Лінда.1/6.Verto-Cell</t>
  </si>
  <si>
    <t>ДП Лінда.1/7.Verto-Cell</t>
  </si>
  <si>
    <t>ДП Лінда.1/8.Verto-Cell</t>
  </si>
  <si>
    <t>ДП Лінда.1/0.Uni-Mat.</t>
  </si>
  <si>
    <t>ДП Лінда.1/1.Uni-Mat.</t>
  </si>
  <si>
    <t>ДП Лінда.1/2.Uni-Mat.</t>
  </si>
  <si>
    <t>ДП Лінда.1/3.Uni-Mat.</t>
  </si>
  <si>
    <t>ДП Лінда.1/4.Uni-Mat.</t>
  </si>
  <si>
    <t>ДП Лінда.1/5.Uni-Mat.</t>
  </si>
  <si>
    <t>ДП Лінда.1/6.Uni-Mat.</t>
  </si>
  <si>
    <t>ДП Лінда.1/7.Uni-Mat.</t>
  </si>
  <si>
    <t>ДП Лінда.1/8.Uni-Mat.</t>
  </si>
  <si>
    <t>ДП Лінда.1/0.LINE-3D</t>
  </si>
  <si>
    <t>ДП Лінда.1/1.LINE-3D</t>
  </si>
  <si>
    <t>ДП Лінда.1/2.LINE-3D</t>
  </si>
  <si>
    <t>ДП Лінда.1/3.LINE-3D</t>
  </si>
  <si>
    <t>ДП Лінда.1/4.LINE-3D</t>
  </si>
  <si>
    <t>ДП Лінда.1/5.LINE-3D</t>
  </si>
  <si>
    <t>ДП Лінда.1/6.LINE-3D</t>
  </si>
  <si>
    <t>ДП Лінда.1/7.LINE-3D</t>
  </si>
  <si>
    <t>ДП Лінда.1/8.LINE-3D</t>
  </si>
  <si>
    <t>ДП Єва.</t>
  </si>
  <si>
    <t>ДП Єва.ВП</t>
  </si>
  <si>
    <t>ДП Єва</t>
  </si>
  <si>
    <t>ДП Єва.2/0</t>
  </si>
  <si>
    <t>ДП Єва.2/1</t>
  </si>
  <si>
    <t>ДП Єва.2/2</t>
  </si>
  <si>
    <t>ДП Єва.4/0</t>
  </si>
  <si>
    <t>ДП Єва.4/1</t>
  </si>
  <si>
    <t>ДП Єва.4/2</t>
  </si>
  <si>
    <t>ДП Єва.4/3</t>
  </si>
  <si>
    <t>ДП Єва.4/4</t>
  </si>
  <si>
    <t>ДП Єва.4/5</t>
  </si>
  <si>
    <t>ДП Єва.4/6</t>
  </si>
  <si>
    <t>ДП Єва.Ручка-Захват</t>
  </si>
  <si>
    <t>ДП Єва.Ручка-Замок</t>
  </si>
  <si>
    <t>ДП Єва.2/0.Сатин</t>
  </si>
  <si>
    <t>ДП Єва.2/0.Бронза</t>
  </si>
  <si>
    <t>ДП Єва.2/1.Сатин</t>
  </si>
  <si>
    <t>ДП Єва.2/1.Бронза</t>
  </si>
  <si>
    <t>ДП Єва.2/2.Сатин</t>
  </si>
  <si>
    <t>ДП Єва.2/2.Бронза</t>
  </si>
  <si>
    <t>ДП Єва.4/1.Сатин</t>
  </si>
  <si>
    <t>ДП Єва.4/1.Бронза</t>
  </si>
  <si>
    <t>ДП Єва.4/2.Сатин</t>
  </si>
  <si>
    <t>ДП Єва.4/2.Бронза</t>
  </si>
  <si>
    <t>ДП Єва.4/3.Сатин</t>
  </si>
  <si>
    <t>ДП Єва.4/3.Бронза</t>
  </si>
  <si>
    <t>ДП Єва.4/4.Сатин</t>
  </si>
  <si>
    <t>ДП Єва.4/4.Бронза</t>
  </si>
  <si>
    <t>ДП Єва.4/5.Сатин</t>
  </si>
  <si>
    <t>ДП Єва.4/5.Бронза</t>
  </si>
  <si>
    <t>ДП Єва.4/6.Сатин</t>
  </si>
  <si>
    <t>ДП Єва.4/6.Бронза</t>
  </si>
  <si>
    <t>ДП Єва.100</t>
  </si>
  <si>
    <t>ДП Єва.2/0.Verto-Cell</t>
  </si>
  <si>
    <t>ДП Єва.2/1.Verto-Cell</t>
  </si>
  <si>
    <t>ДП Єва.2/2.Verto-Cell</t>
  </si>
  <si>
    <t>ДП Єва.4/0.Verto-Cell</t>
  </si>
  <si>
    <t>ДП Єва.4/1.Verto-Cell</t>
  </si>
  <si>
    <t>ДП Єва.4/2.Verto-Cell</t>
  </si>
  <si>
    <t>ДП Єва.4/3.Verto-Cell</t>
  </si>
  <si>
    <t>ДП Єва.4/4.Verto-Cell</t>
  </si>
  <si>
    <t>ДП Єва.4/5.Verto-Cell</t>
  </si>
  <si>
    <t>ДП Єва.4/6.Verto-Cell</t>
  </si>
  <si>
    <t>ДП Єва.2/0.Uni-Mat.</t>
  </si>
  <si>
    <t>ДП Єва.2/1.Uni-Mat.</t>
  </si>
  <si>
    <t>ДП Єва.2/2.Uni-Mat.</t>
  </si>
  <si>
    <t>ДП Єва.4/0.Uni-Mat.</t>
  </si>
  <si>
    <t>ДП Єва.4/1.Uni-Mat.</t>
  </si>
  <si>
    <t>ДП Єва.4/2.Uni-Mat.</t>
  </si>
  <si>
    <t>ДП Єва.4/3.Uni-Mat.</t>
  </si>
  <si>
    <t>ДП Єва.4/4.Uni-Mat.</t>
  </si>
  <si>
    <t>ДП Єва.4/5.Uni-Mat.</t>
  </si>
  <si>
    <t>ДП Єва.4/6.Uni-Mat.</t>
  </si>
  <si>
    <t>ДП Єва.2/0.LINE-3D</t>
  </si>
  <si>
    <t>ДП Єва.2/1.LINE-3D</t>
  </si>
  <si>
    <t>ДП Єва.2/2.LINE-3D</t>
  </si>
  <si>
    <t>ДП Єва.4/0.LINE-3D</t>
  </si>
  <si>
    <t>ДП Єва.4/1.LINE-3D</t>
  </si>
  <si>
    <t>ДП Єва.4/2.LINE-3D</t>
  </si>
  <si>
    <t>ДП Єва.4/3.LINE-3D</t>
  </si>
  <si>
    <t>ДП Єва.4/4.LINE-3D</t>
  </si>
  <si>
    <t>ДП Єва.4/5.LINE-3D</t>
  </si>
  <si>
    <t>ДП Єва.4/6.LINE-3D</t>
  </si>
  <si>
    <t>ДП Тіана.</t>
  </si>
  <si>
    <t>ДП Тіана.ВП</t>
  </si>
  <si>
    <t>ДП Тіана</t>
  </si>
  <si>
    <t>ДП Тіана.1/0</t>
  </si>
  <si>
    <t>ДП Тіана.1/1</t>
  </si>
  <si>
    <t>ДП Тіана.1/2</t>
  </si>
  <si>
    <t>ДП Тіана.1/3</t>
  </si>
  <si>
    <t>ДП Тіана.1/4</t>
  </si>
  <si>
    <t>ДП Тіана.1/5</t>
  </si>
  <si>
    <t>ДП Тіана.1/6</t>
  </si>
  <si>
    <t>ДП Тіана.1/7</t>
  </si>
  <si>
    <t>ДП Тіана.1/8</t>
  </si>
  <si>
    <t>ДП Тіана.Ручка-Захват</t>
  </si>
  <si>
    <t>ДП Тіана.Ручка-Замок</t>
  </si>
  <si>
    <t>ДП Тіана.1/0.Сатин</t>
  </si>
  <si>
    <t>ДП Тіана.1/0.Бронза</t>
  </si>
  <si>
    <t>ДП Тіана.1/1.Сатин</t>
  </si>
  <si>
    <t>ДП Тіана.1/1.Бронза</t>
  </si>
  <si>
    <t>ДП Тіана.1/2.Сатин</t>
  </si>
  <si>
    <t>ДП Тіана.1/2.Бронза</t>
  </si>
  <si>
    <t>ДП Тіана.1/3.Сатин</t>
  </si>
  <si>
    <t>ДП Тіана.1/3.Бронза</t>
  </si>
  <si>
    <t>ДП Тіана.1/4.Сатин</t>
  </si>
  <si>
    <t>ДП Тіана.1/4.Бронза</t>
  </si>
  <si>
    <t>ДП Тіана.1/5.Сатин</t>
  </si>
  <si>
    <t>ДП Тіана.1/5.Бронза</t>
  </si>
  <si>
    <t>ДП Тіана.1/6.Сатин</t>
  </si>
  <si>
    <t>ДП Тіана.1/6.Бронза</t>
  </si>
  <si>
    <t>ДП Тіана.1/7.Сатин</t>
  </si>
  <si>
    <t>ДП Тіана.1/7.Бронза</t>
  </si>
  <si>
    <t>ДП Тіана.1/8.Сатин</t>
  </si>
  <si>
    <t>ДП Тіана.1/8.Бронза</t>
  </si>
  <si>
    <t>ДП Тіана.100</t>
  </si>
  <si>
    <t>ДП Тіана.1/0.Verto-Cell</t>
  </si>
  <si>
    <t>ДП Тіана.1/1.Verto-Cell</t>
  </si>
  <si>
    <t>ДП Тіана.1/2.Verto-Cell</t>
  </si>
  <si>
    <t>ДП Тіана.1/3.Verto-Cell</t>
  </si>
  <si>
    <t>ДП Тіана.1/4.Verto-Cell</t>
  </si>
  <si>
    <t>ДП Тіана.1/5.Verto-Cell</t>
  </si>
  <si>
    <t>ДП Тіана.1/6.Verto-Cell</t>
  </si>
  <si>
    <t>ДП Тіана.1/7.Verto-Cell</t>
  </si>
  <si>
    <t>ДП Тіана.1/8.Verto-Cell</t>
  </si>
  <si>
    <t>ДП Тіана.1/0.Uni-Mat.</t>
  </si>
  <si>
    <t>ДП Тіана.1/1.Uni-Mat.</t>
  </si>
  <si>
    <t>ДП Тіана.1/2.Uni-Mat.</t>
  </si>
  <si>
    <t>ДП Тіана.1/3.Uni-Mat.</t>
  </si>
  <si>
    <t>ДП Тіана.1/4.Uni-Mat.</t>
  </si>
  <si>
    <t>ДП Тіана.1/5.Uni-Mat.</t>
  </si>
  <si>
    <t>ДП Тіана.1/6.Uni-Mat.</t>
  </si>
  <si>
    <t>ДП Тіана.1/7.Uni-Mat.</t>
  </si>
  <si>
    <t>ДП Тіана.1/8.Uni-Mat.</t>
  </si>
  <si>
    <t>ДП Тіана.1/0.LINE-3D</t>
  </si>
  <si>
    <t>ДП Тіана.1/1.LINE-3D</t>
  </si>
  <si>
    <t>ДП Тіана.1/2.LINE-3D</t>
  </si>
  <si>
    <t>ДП Тіана.1/3.LINE-3D</t>
  </si>
  <si>
    <t>ДП Тіана.1/4.LINE-3D</t>
  </si>
  <si>
    <t>ДП Тіана.1/5.LINE-3D</t>
  </si>
  <si>
    <t>ДП Тіана.1/6.LINE-3D</t>
  </si>
  <si>
    <t>ДП Тіана.1/7.LINE-3D</t>
  </si>
  <si>
    <t>ДП Тіана.1/8.LINE-3D</t>
  </si>
  <si>
    <t>ДП Лінея</t>
  </si>
  <si>
    <t>ДП Лінея.ДСП тр.</t>
  </si>
  <si>
    <t>ДП Лінея.</t>
  </si>
  <si>
    <t>ДП Лінея.1</t>
  </si>
  <si>
    <t>ДП Лінея.3</t>
  </si>
  <si>
    <t>ДП Лінея.4</t>
  </si>
  <si>
    <t>ДП Лінея.1.Сатин</t>
  </si>
  <si>
    <t>ДП Лінея.1.Бронза</t>
  </si>
  <si>
    <t>ДП Лінея.1.Трипл. мат</t>
  </si>
  <si>
    <t>ДП Лінея.1.Трипл. чер</t>
  </si>
  <si>
    <t>ДП Лінея.3.Сатин</t>
  </si>
  <si>
    <t>ДП Лінея.3.Бронза</t>
  </si>
  <si>
    <t>ДП Лінея.3.Трипл. мат</t>
  </si>
  <si>
    <t>ДП Лінея.3.Трипл. чер</t>
  </si>
  <si>
    <t>ДП Лінея.4.Сатин</t>
  </si>
  <si>
    <t>ДП Лінея.4.Бронза</t>
  </si>
  <si>
    <t>ДП Лінея.4.Трипл. мат</t>
  </si>
  <si>
    <t>ДП Лінея.4.Трипл. чер</t>
  </si>
  <si>
    <t>ДП Лінея.100</t>
  </si>
  <si>
    <t>ДП Лінея.1.Verto-Cell (L)</t>
  </si>
  <si>
    <t>ДП Лінея.3.Verto-Cell (L)</t>
  </si>
  <si>
    <t>ДП Лінея.4.Verto-Cell (L)</t>
  </si>
  <si>
    <t>ДП Елегант</t>
  </si>
  <si>
    <t>ДП Елегант.</t>
  </si>
  <si>
    <t>ДП Елегант.1</t>
  </si>
  <si>
    <t>ДП Елегант.2</t>
  </si>
  <si>
    <t>ДП Елегант.3</t>
  </si>
  <si>
    <t>ДП Елегант.4</t>
  </si>
  <si>
    <t>ДП Елегант.5</t>
  </si>
  <si>
    <t>ДП Елегант.6</t>
  </si>
  <si>
    <t>ДП Елегант.7</t>
  </si>
  <si>
    <t>ДП Елегант.1.Сатин</t>
  </si>
  <si>
    <t>ДП Елегант.1.Бронза</t>
  </si>
  <si>
    <t>ДП Елегант.1.Трипл. мат</t>
  </si>
  <si>
    <t>ДП Елегант.1.Трипл. чер</t>
  </si>
  <si>
    <t>ДП Елегант.2.Бронза</t>
  </si>
  <si>
    <t>ДП Елегант.2.Трипл. мат</t>
  </si>
  <si>
    <t>ДП Елегант.2.Трипл. чер</t>
  </si>
  <si>
    <t>ДП Елегант.3.Бронза</t>
  </si>
  <si>
    <t>ДП Елегант.3.Трипл. мат</t>
  </si>
  <si>
    <t>ДП Елегант.3.Трипл. чер</t>
  </si>
  <si>
    <t>ДП Елегант.4.Бронза</t>
  </si>
  <si>
    <t>ДП Елегант.4.Трипл. мат</t>
  </si>
  <si>
    <t>ДП Елегант.4.Трипл. чер</t>
  </si>
  <si>
    <t>ДП Елегант.5.Бронза</t>
  </si>
  <si>
    <t>ДП Елегант.5.Трипл. мат</t>
  </si>
  <si>
    <t>ДП Елегант.5.Трипл. чер</t>
  </si>
  <si>
    <t>ДП Елегант.6.Бронза</t>
  </si>
  <si>
    <t>ДП Елегант.6.Трипл. мат</t>
  </si>
  <si>
    <t>ДП Елегант.6.Трипл. чер</t>
  </si>
  <si>
    <t>ДП Елегант.7.Бронза</t>
  </si>
  <si>
    <t>ДП Елегант.7.Трипл. мат</t>
  </si>
  <si>
    <t>ДП Елегант.7.Трипл. чер</t>
  </si>
  <si>
    <t>ДП Елегант.1.Verto-Cell</t>
  </si>
  <si>
    <t>ДП Елегант.2.Verto-Cell</t>
  </si>
  <si>
    <t>ДП Елегант.3.Verto-Cell</t>
  </si>
  <si>
    <t>ДП Елегант.4.Verto-Cell</t>
  </si>
  <si>
    <t>ДП Елегант.5.Verto-Cell</t>
  </si>
  <si>
    <t>ДП Елегант.6.Verto-Cell</t>
  </si>
  <si>
    <t>ДП Елегант.7.Verto-Cell</t>
  </si>
  <si>
    <t>ДП Елегант.1.Резист</t>
  </si>
  <si>
    <t>ДП Елегант.2.Резист</t>
  </si>
  <si>
    <t>ДП Елегант.3.Резист</t>
  </si>
  <si>
    <t>ДП Елегант.4.Резист</t>
  </si>
  <si>
    <t>ДП Елегант.5.Резист</t>
  </si>
  <si>
    <t>ДП Елегант.6.Резист</t>
  </si>
  <si>
    <t>ДП Елегант.7.Резист</t>
  </si>
  <si>
    <t>ДП Елегант.1.LINE-3D</t>
  </si>
  <si>
    <t>ДП Елегант.2.LINE-3D</t>
  </si>
  <si>
    <t>ДП Елегант.3.LINE-3D</t>
  </si>
  <si>
    <t>ДП Елегант.4.LINE-3D</t>
  </si>
  <si>
    <t>ДП Елегант.5.LINE-3D</t>
  </si>
  <si>
    <t>ДП Елегант.6.LINE-3D</t>
  </si>
  <si>
    <t>ДП Елегант.7.LINE-3D</t>
  </si>
  <si>
    <t>ДП Добір</t>
  </si>
  <si>
    <t>ДП Добір-ЛАДА</t>
  </si>
  <si>
    <t>ДП Добір.ДСП тр.</t>
  </si>
  <si>
    <t>ДП Добір.</t>
  </si>
  <si>
    <t>ДП Добір-ЛАДА.</t>
  </si>
  <si>
    <t>ДП Добір.А</t>
  </si>
  <si>
    <t>Дверне Полотно: Добір</t>
  </si>
  <si>
    <t>ДП Добір.Б</t>
  </si>
  <si>
    <t>ДП Добір-ЛАДА.Л1/0</t>
  </si>
  <si>
    <t>ДП Добір-Лада</t>
  </si>
  <si>
    <t>Дверне Полотно: Добір-лада</t>
  </si>
  <si>
    <t>ДП Добір-ЛАДА.Л1/1</t>
  </si>
  <si>
    <t>ДП Добір-ЛАДА.Л3/0</t>
  </si>
  <si>
    <t>ДП Добір-ЛАДА.Л3/1</t>
  </si>
  <si>
    <t>ДП Добір-ЛАДА.Л3/2</t>
  </si>
  <si>
    <t>ДП Добір-ЛАДА.Л4/0</t>
  </si>
  <si>
    <t>ДП Добір-ЛАДА.Л4/1</t>
  </si>
  <si>
    <t>ДП Добір-ЛАДА.Л5/0</t>
  </si>
  <si>
    <t>ДП Добір-ЛАДА.Л5/1</t>
  </si>
  <si>
    <t>ДП Добір-ЛАДА.Л6/0</t>
  </si>
  <si>
    <t>ДП Добір-ЛАДА.Л6/1</t>
  </si>
  <si>
    <t>ДП Добір.Б.Сатин</t>
  </si>
  <si>
    <t>ДП Добір.Б.Бронза</t>
  </si>
  <si>
    <t>ДП Добір.Б.Трипл. мат</t>
  </si>
  <si>
    <t>ДП Добір.Б.Трипл. чер</t>
  </si>
  <si>
    <t>ДП Добір-ЛАДА.Л1/1.Сатин</t>
  </si>
  <si>
    <t>ДП Добір-ЛАДА.Л1/1.Бронза</t>
  </si>
  <si>
    <t>ДП Добір-ЛАДА.Л3/1.Сатин</t>
  </si>
  <si>
    <t>ДП Добір-ЛАДА.Л3/1.Бронза</t>
  </si>
  <si>
    <t>ДП Добір-ЛАДА.Л3/2.Сатин</t>
  </si>
  <si>
    <t>ДП Добір-ЛАДА.Л3/2.Бронза</t>
  </si>
  <si>
    <t>ДП Добір-ЛАДА.Л4/1.Сатин</t>
  </si>
  <si>
    <t>ДП Добір-ЛАДА.Л4/1.Бронза</t>
  </si>
  <si>
    <t>ДП Добір-ЛАДА.Л5/1.Сатин</t>
  </si>
  <si>
    <t>ДП Добір-ЛАДА.Л5/1.Бронза</t>
  </si>
  <si>
    <t>ДП Добір-ЛАДА.Л6/1.Сатин</t>
  </si>
  <si>
    <t>ДП Добір-ЛАДА.Л6/1.Бронза</t>
  </si>
  <si>
    <t>ДП Добір.А.Verto-Cell</t>
  </si>
  <si>
    <t>ДП Добір.Б.Verto-Cell</t>
  </si>
  <si>
    <t>ДП Добір.А.Uni-Mat</t>
  </si>
  <si>
    <t>ДП Добір.Б.Uni-Mat</t>
  </si>
  <si>
    <t>ДП Добір.А.Резист</t>
  </si>
  <si>
    <t>ДП Добір.Б.Резист</t>
  </si>
  <si>
    <t>ДП Добір-ЛАДА.Л1/0.Verto-Cell</t>
  </si>
  <si>
    <t>ДП Добір-ЛАДА.Л1/1.Verto-Cell</t>
  </si>
  <si>
    <t>ДП Добір-ЛАДА.Л3/0.Verto-Cell</t>
  </si>
  <si>
    <t>ДП Добір-ЛАДА.Л3/1.Verto-Cell</t>
  </si>
  <si>
    <t>ДП Добір-ЛАДА.Л3/2.Verto-Cell</t>
  </si>
  <si>
    <t>ДП Добір-ЛАДА.Л4/0.Verto-Cell</t>
  </si>
  <si>
    <t>ДП Добір-ЛАДА.Л4/1.Verto-Cell</t>
  </si>
  <si>
    <t>ДП Добір-ЛАДА.Л5/0.Verto-Cell</t>
  </si>
  <si>
    <t>ДП Добір-ЛАДА.Л5/1.Verto-Cell</t>
  </si>
  <si>
    <t>ДП Добір-ЛАДА.Л6/0.Verto-Cell</t>
  </si>
  <si>
    <t>ДП Добір-ЛАДА.Л6/1.Verto-Cell</t>
  </si>
  <si>
    <t>ДП Добір-ЛАДА.Л1/0.Verto-Cell Plus</t>
  </si>
  <si>
    <t>ДП Добір-ЛАДА.Л1/1.Verto-Cell Plus</t>
  </si>
  <si>
    <t>ДП Добір-ЛАДА.Л3/0.Verto-Cell Plus</t>
  </si>
  <si>
    <t>ДП Добір-ЛАДА.Л3/1.Verto-Cell Plus</t>
  </si>
  <si>
    <t>ДП Добір-ЛАДА.Л3/2.Verto-Cell Plus</t>
  </si>
  <si>
    <t>ДП Добір-ЛАДА.Л4/0.Verto-Cell Plus</t>
  </si>
  <si>
    <t>ДП Добір-ЛАДА.Л4/1.Verto-Cell Plus</t>
  </si>
  <si>
    <t>ДП Добір-ЛАДА.Л5/0.Verto-Cell Plus</t>
  </si>
  <si>
    <t>ДП Добір-ЛАДА.Л5/1.Verto-Cell Plus</t>
  </si>
  <si>
    <t>ДП Добір-ЛАДА.Л6/0.Verto-Cell Plus</t>
  </si>
  <si>
    <t>ДП Добір-ЛАДА.Л6/1.Verto-Cell Plus</t>
  </si>
  <si>
    <t>ДП Добір-ЛАДА.Л1/0.Uni-Mat.</t>
  </si>
  <si>
    <t>ДП Добір-ЛАДА.Л1/1.Uni-Mat.</t>
  </si>
  <si>
    <t>ДП Добір-ЛАДА.Л3/0.Uni-Mat.</t>
  </si>
  <si>
    <t>ДП Добір-ЛАДА.Л3/1.Uni-Mat.</t>
  </si>
  <si>
    <t>ДП Добір-ЛАДА.Л3/2.Uni-Mat.</t>
  </si>
  <si>
    <t>ДП Добір-ЛАДА.Л4/0.Uni-Mat.</t>
  </si>
  <si>
    <t>ДП Добір-ЛАДА.Л4/1.Uni-Mat.</t>
  </si>
  <si>
    <t>ДП Добір-ЛАДА.Л5/0.Uni-Mat.</t>
  </si>
  <si>
    <t>ДП Добір-ЛАДА.Л5/1.Uni-Mat.</t>
  </si>
  <si>
    <t>ДП Добір-ЛАДА.Л6/0.Uni-Mat.</t>
  </si>
  <si>
    <t>ДП Добір-ЛАДА.Л6/1.Uni-Mat.</t>
  </si>
  <si>
    <t>ДП Добір-ЛАДА.Л1/0.LINE-3D</t>
  </si>
  <si>
    <t>ДП Добір-ЛАДА.Л1/1.LINE-3D</t>
  </si>
  <si>
    <t>ДП Добір-ЛАДА.Л3/0.LINE-3D</t>
  </si>
  <si>
    <t>ДП Добір-ЛАДА.Л3/1.LINE-3D</t>
  </si>
  <si>
    <t>ДП Добір-ЛАДА.Л3/2.LINE-3D</t>
  </si>
  <si>
    <t>ДП Добір-ЛАДА.Л4/0.LINE-3D</t>
  </si>
  <si>
    <t>ДП Добір-ЛАДА.Л4/1.LINE-3D</t>
  </si>
  <si>
    <t>ДП Добір-ЛАДА.Л5/0.LINE-3D</t>
  </si>
  <si>
    <t>ДП Добір-ЛАДА.Л5/1.LINE-3D</t>
  </si>
  <si>
    <t>ДП Добір-ЛАДА.Л6/0.LINE-3D</t>
  </si>
  <si>
    <t>ДП Добір-ЛАДА.Л6/1.LINE-3D</t>
  </si>
  <si>
    <t>Лиштва</t>
  </si>
  <si>
    <t>Плінтус М060</t>
  </si>
  <si>
    <t>Плінтус М080</t>
  </si>
  <si>
    <t>поріг дерев'яний (лак) - одностулковий</t>
  </si>
  <si>
    <t>Завіса полушарнирная (хром)</t>
  </si>
  <si>
    <t>Завіса Presige (золото)</t>
  </si>
  <si>
    <t>Завіса накладная (хром)</t>
  </si>
  <si>
    <t>Завіса Presige (срібло)</t>
  </si>
  <si>
    <t>Ручка HANDY (срібло)</t>
  </si>
  <si>
    <t>Ручка PRIUS (срібло)</t>
  </si>
  <si>
    <t>Завіса Presige (золото матове)</t>
  </si>
  <si>
    <t>Завіса Presige (срібло матове)</t>
  </si>
  <si>
    <t>Ручка VERONA (срібло матове)</t>
  </si>
  <si>
    <t>Ручка MILANO (срібло матове)</t>
  </si>
  <si>
    <t>Ручка HANDY (срібло матове)</t>
  </si>
  <si>
    <t>Ручка PRIUS (срібло матове)</t>
  </si>
  <si>
    <t>Ручка OFFICE (срібло матове)</t>
  </si>
  <si>
    <t>завіса  штирова Presige (золото матове)</t>
  </si>
  <si>
    <t>завіса  штирова Presige (срібло матове)</t>
  </si>
  <si>
    <t>Ручка дверна VERONA (срібло матове)</t>
  </si>
  <si>
    <t>Ручка дверна MILANO (срібло матове)</t>
  </si>
  <si>
    <t>Ручка дверна HANDY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</si>
  <si>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</si>
  <si>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</si>
  <si>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</si>
  <si>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</si>
  <si>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4 завіси (2+2)</t>
  </si>
  <si>
    <t>КД Standard-MDF.4 завіси (2+2)</t>
  </si>
  <si>
    <t>КД Standard.4 завіси (2+2)</t>
  </si>
  <si>
    <t>КД Verto-FIT.4 завіси (2+2)</t>
  </si>
  <si>
    <t>КД Verto-FIT Plus.4 завіси (2+2)</t>
  </si>
  <si>
    <t>Відповідна планка Замка (хром)</t>
  </si>
  <si>
    <t>Шпінгалет (хром)</t>
  </si>
  <si>
    <t>фурн: відп планка замка Standard + 2 завіси + 2 Шпінгалети</t>
  </si>
  <si>
    <t>фурн: відп планка замка Soft + 2 завіси + 2 Шпінгалети</t>
  </si>
  <si>
    <t>фурн: відп планка замка Magnet + 2 завіси + 2 Шпінгалети</t>
  </si>
  <si>
    <t>фурн: відп планка замка Standard + 2 завіси + 2 Шпінгалети +вент.відд</t>
  </si>
  <si>
    <t>фурн: відп планка замка Soft + 2 завіси + 2 Шпінгалети  +вент.відд</t>
  </si>
  <si>
    <t>фурн: відп планка замка Magnet + 2 завіси + 2 Шпінгалети  +вент.відд</t>
  </si>
  <si>
    <t>фурн: відп планка замка Standard + 2 завіси + 2 Шпінгалети +вент.підріз</t>
  </si>
  <si>
    <t>фурн: відп планка замка Soft + 2 завіси + 2 Шпінгалети  +вент.підріз</t>
  </si>
  <si>
    <t>фурн: відп планка замка Magnet + 2 завіси + 2 Шпінгалети  +вент.підріз</t>
  </si>
  <si>
    <t>фурн: відп планка замка Standard + 3 завіси + 2 Шпінгалети</t>
  </si>
  <si>
    <t>фурн: відп планка замка Soft + 3 завіси + 2 Шпінгалети</t>
  </si>
  <si>
    <t>фурн: відп планка замка Magnet + 3 завіси + 2 Шпінгалети</t>
  </si>
  <si>
    <t>фурн: відп планка замка Standard + 3 завіси + 2 Шпінгалети +вент.відд</t>
  </si>
  <si>
    <t>фурн: відп планка замка Soft + 3 завіси + 2 Шпінгалети  +вент.відд</t>
  </si>
  <si>
    <t>фурн: відп планка замка Magnet + 3 завіси + 2 Шпінгалети  +вент.відд</t>
  </si>
  <si>
    <t>фурн: відп планка замка Standard + 3 завіси + 2 Шпінгалети +вент.підріз</t>
  </si>
  <si>
    <t>фурн: відп планка замка Soft + 3 завіси + 2 Шпінгалети  +вент.підріз</t>
  </si>
  <si>
    <t>фурн: відп планка замка Magnet + 3 завіси + 2 Шпінгалети  +вент.підріз</t>
  </si>
  <si>
    <t>Циліндр (вкладиш)</t>
  </si>
  <si>
    <t>Виставковий стенд Verto 60</t>
  </si>
  <si>
    <t>Виставковий стенд Verto 70</t>
  </si>
  <si>
    <t>Виставковий стенд Verto 80</t>
  </si>
  <si>
    <t>Виставковий стенд Verto 90</t>
  </si>
  <si>
    <t>Виставковий стенд Verto 100</t>
  </si>
  <si>
    <t>Виставковий стенд Verto (100)</t>
  </si>
  <si>
    <t>Виставковий стенд Verto (110)</t>
  </si>
  <si>
    <t>Виставковий стенд Verto (120)</t>
  </si>
  <si>
    <t>Виставковий стенд Verto (130)</t>
  </si>
  <si>
    <t>Виставковий стенд Verto (140)</t>
  </si>
  <si>
    <t>Виставковий стенд Verto (150)</t>
  </si>
  <si>
    <t>Виставковий стенд Verto (160)</t>
  </si>
  <si>
    <t>Виставковий стенд Verto (170)</t>
  </si>
  <si>
    <t>Виставковий стенд Verto (180)</t>
  </si>
  <si>
    <t>фальц.робоча.60</t>
  </si>
  <si>
    <t>робоча</t>
  </si>
  <si>
    <t>ДП СТАНДАРТ.фальц.робоча</t>
  </si>
  <si>
    <t>фальц.робоча.70</t>
  </si>
  <si>
    <t>неробоча</t>
  </si>
  <si>
    <t>фальц.робоча.80</t>
  </si>
  <si>
    <t>фальц.робоча.90</t>
  </si>
  <si>
    <t>ДП СТАНДАРТ.фальц.неробоча</t>
  </si>
  <si>
    <t>фальц.неробоча.60</t>
  </si>
  <si>
    <t>фальц.неробоча.70</t>
  </si>
  <si>
    <t>робоча.</t>
  </si>
  <si>
    <t>ДП СТАНДАРТ.б/з фальц.робоча</t>
  </si>
  <si>
    <t>фальц.неробоча.80</t>
  </si>
  <si>
    <t>неробоча.</t>
  </si>
  <si>
    <t>ДП СТАНДАРТ.купе.робоча</t>
  </si>
  <si>
    <t>фальц.неробоча.90</t>
  </si>
  <si>
    <t>б/з фальц.робоча.60</t>
  </si>
  <si>
    <t>ДП КУПАВА.фальц.робоча</t>
  </si>
  <si>
    <t>б/з фальц.робоча.70</t>
  </si>
  <si>
    <t>б/з фальц.робоча.80</t>
  </si>
  <si>
    <t>б/з фальц.робоча.90</t>
  </si>
  <si>
    <t>неробоча,</t>
  </si>
  <si>
    <t>купе.робоча.60</t>
  </si>
  <si>
    <t>ДП КУПАВА.фальц.неробоча</t>
  </si>
  <si>
    <t>купе.робоча.70</t>
  </si>
  <si>
    <t>ДП КУПАВА.б/з фальц.робоча</t>
  </si>
  <si>
    <t>купе.робоча.80</t>
  </si>
  <si>
    <t>ДП КУПАВА.купе.робоча</t>
  </si>
  <si>
    <t>купе.робоча.90</t>
  </si>
  <si>
    <t>неробоча..</t>
  </si>
  <si>
    <t>ДП РУТА.фальц.робоча</t>
  </si>
  <si>
    <t>фальц..робоча..60</t>
  </si>
  <si>
    <t>фальц..робоча..70</t>
  </si>
  <si>
    <t>фальц..робоча..80</t>
  </si>
  <si>
    <t>фальц..робоча..90</t>
  </si>
  <si>
    <t>ДП Геометрія.фальц.робоча</t>
  </si>
  <si>
    <t>ДП РУТА.фальц.неробоча</t>
  </si>
  <si>
    <t>фальц..робоча..100</t>
  </si>
  <si>
    <t>ДП РУТА.б/з фальц.робоча</t>
  </si>
  <si>
    <t>фальц..неробоча..40</t>
  </si>
  <si>
    <t>ДП РУТА.купе.робоча</t>
  </si>
  <si>
    <t>фальц..неробоча..60</t>
  </si>
  <si>
    <t>ДП Геометрія.фальц.неробоча</t>
  </si>
  <si>
    <t>фальц..неробоча..70</t>
  </si>
  <si>
    <t>ДП РУТА-FUSION.фальц.робоча</t>
  </si>
  <si>
    <t>фальц..неробоча..80</t>
  </si>
  <si>
    <t>фальц..неробоча..90</t>
  </si>
  <si>
    <t>ДП Геометрія.б/з фальц.робоча</t>
  </si>
  <si>
    <t>фальц..неробоча..100</t>
  </si>
  <si>
    <t>б/з фальц..робоча..60</t>
  </si>
  <si>
    <t>ДП РУТА-FUSION.фальц.неробоча</t>
  </si>
  <si>
    <t>б/з фальц..робоча..70</t>
  </si>
  <si>
    <t>ДП Геометрія.купе.робоча</t>
  </si>
  <si>
    <t>ДП РУТА-FUSION.б/з фальц.робоча</t>
  </si>
  <si>
    <t>б/з фальц..робоча..80</t>
  </si>
  <si>
    <t>ДП РУТА-FUSION.купе.робоча</t>
  </si>
  <si>
    <t>б/з фальц..робоча..90</t>
  </si>
  <si>
    <t>б/з фальц..робоча..100</t>
  </si>
  <si>
    <t>купе..робоча..60</t>
  </si>
  <si>
    <t>ДП Ідея.фальц.робоча</t>
  </si>
  <si>
    <t>купе..робоча..70</t>
  </si>
  <si>
    <t>купе..робоча..80</t>
  </si>
  <si>
    <t>купе..робоча..90</t>
  </si>
  <si>
    <t>ДП Ідея.фальц.неробоча</t>
  </si>
  <si>
    <t>купе..робоча..100</t>
  </si>
  <si>
    <t>фальц,.робоча..60</t>
  </si>
  <si>
    <t>ДП Ідея.б/з фальц.робоча</t>
  </si>
  <si>
    <t>фальц,.робоча..70</t>
  </si>
  <si>
    <t>ДП ГОРДАНА.фальц.робоча</t>
  </si>
  <si>
    <t>фальц,.робоча..80</t>
  </si>
  <si>
    <t>фальц,.робоча..90</t>
  </si>
  <si>
    <t>ДП Ідея.купе.робоча</t>
  </si>
  <si>
    <t>фальц,.робоча..100</t>
  </si>
  <si>
    <t>фальц,.неробоча,.60</t>
  </si>
  <si>
    <t>ДП ГОРДАНА.фальц.неробоча</t>
  </si>
  <si>
    <t>фальц,.неробоча,.70</t>
  </si>
  <si>
    <t>ДП Ідея-ЛОФТ.фальц.робоча</t>
  </si>
  <si>
    <t>ДП ГОРДАНА.б/з фальц.робоча</t>
  </si>
  <si>
    <t>фальц,.неробоча,.80</t>
  </si>
  <si>
    <t>ДП ГОРДАНА.купе.робоча</t>
  </si>
  <si>
    <t>фальц,.неробоча,.90</t>
  </si>
  <si>
    <t>фальц,.неробоча,.100</t>
  </si>
  <si>
    <t>ДП Ідея-ЛОФТ.фальц.неробоча</t>
  </si>
  <si>
    <t>ДП Ідея-ЛОФТ.б/з фальц.робоча</t>
  </si>
  <si>
    <t>ДП Ідея-ЛОФТ.купе.робоча</t>
  </si>
  <si>
    <t>фальц...неробоча...40</t>
  </si>
  <si>
    <t>ДП ЛАДА A.фальц,.робоча.</t>
  </si>
  <si>
    <t>ДП ЛАДА A.фальц,.неробоча,</t>
  </si>
  <si>
    <t>ДП ЛАДА A.б/з фальц..робоча.</t>
  </si>
  <si>
    <t>ДП ЛАДА A.купе..робоча.</t>
  </si>
  <si>
    <t>ДП ЛАДА B.фальц,.робоча.</t>
  </si>
  <si>
    <t>ДП ЛАДА B.фальц..робоча.</t>
  </si>
  <si>
    <t>ДП ЛАДА B.фальц,.неробоча,</t>
  </si>
  <si>
    <t>ДП ЛАДА B.фальц..неробоча.</t>
  </si>
  <si>
    <t>ДП ЛАДА B.б/з фальц..робоча.</t>
  </si>
  <si>
    <t>ДП ЛАДА B.купе..робоча.</t>
  </si>
  <si>
    <t>ДП ЛАДА C.фальц..робоча.</t>
  </si>
  <si>
    <t>ДП ЛАДА C.фальц..неробоча.</t>
  </si>
  <si>
    <t>ДП ЛАДА C.б/з фальц..робоча.</t>
  </si>
  <si>
    <t>ДП ЛАДА C.купе..робоча.</t>
  </si>
  <si>
    <t>ДП ЛАДА D.фальц..робоча.</t>
  </si>
  <si>
    <t>ДП ЛАДА D.фальц..неробоча.</t>
  </si>
  <si>
    <t>ДП ЛАДА D.б/з фальц..робоча.</t>
  </si>
  <si>
    <t>ДП ЛАДА D.купе..робоча.</t>
  </si>
  <si>
    <t>ДП Ніка.фальц..робоча.</t>
  </si>
  <si>
    <t>ДП Ніка.фальц..неробоча.</t>
  </si>
  <si>
    <t>ДП Ніка.б/з фальц..робоча.</t>
  </si>
  <si>
    <t>ДП Ніка.купе..робоча.</t>
  </si>
  <si>
    <t>ДП Ліса.фальц..робоча.</t>
  </si>
  <si>
    <t>ДП Ліса.фальц..неробоча.</t>
  </si>
  <si>
    <t>ДП Ліса.б/з фальц..робоча.</t>
  </si>
  <si>
    <t>ДП Ліса.купе..робоча.</t>
  </si>
  <si>
    <t>ДП ЛАДА-КОНЦЕПТ.фальц..робоча.</t>
  </si>
  <si>
    <t>ДП ЛАДА-КОНЦЕПТ.фальц..неробоча.</t>
  </si>
  <si>
    <t>ДП ЛАДА-КОНЦЕПТ.б/з фальц..робоча.</t>
  </si>
  <si>
    <t>ДП ЛАДА-КОНЦЕПТ.купе..робоча.</t>
  </si>
  <si>
    <t>ДП ЛАДА-НОВА.фальц..робоча.</t>
  </si>
  <si>
    <t>ДП ЛАДА-НОВА.фальц..неробоча.</t>
  </si>
  <si>
    <t>ДП ЛАДА-НОВА.б/з фальц..робоча.</t>
  </si>
  <si>
    <t>ДП ЛАДА-НОВА.купе..робоча.</t>
  </si>
  <si>
    <t>ДП Міра.фальц..робоча.</t>
  </si>
  <si>
    <t>ДП Міра.фальц..неробоча.</t>
  </si>
  <si>
    <t>ДП Міра.б/з фальц..робоча.</t>
  </si>
  <si>
    <t>ДП Міра.купе..робоча.</t>
  </si>
  <si>
    <t>ДП ЛАДА-ЛОФТ.фальц,.робоча.</t>
  </si>
  <si>
    <t>ДП ЛАДА-ЛОФТ.фальц,.неробоча,</t>
  </si>
  <si>
    <t>ДП ЛАДА-ЛОФТ.б/з фальц..робоча.</t>
  </si>
  <si>
    <t>ДП ЛАДА-ЛОФТ.купе..робоча.</t>
  </si>
  <si>
    <t>ДП Лінда.фальц..робоча.</t>
  </si>
  <si>
    <t>ДП Лінда.фальц..неробоча.</t>
  </si>
  <si>
    <t>ДП Лінда.б/з фальц..робоча.</t>
  </si>
  <si>
    <t>ДП Лінда.купе..робоча.</t>
  </si>
  <si>
    <t>ДП Тіана.фальц..робоча.</t>
  </si>
  <si>
    <t>ДП Тіана.фальц..неробоча.</t>
  </si>
  <si>
    <t>ДП Тіана.б/з фальц..робоча.</t>
  </si>
  <si>
    <t>ДП Тіана.купе..робоча.</t>
  </si>
  <si>
    <t>ДП Єва.фальц..робоча.</t>
  </si>
  <si>
    <t>ДП Єва.фальц..неробоча.</t>
  </si>
  <si>
    <t>ДП Єва.б/з фальц..робоча.</t>
  </si>
  <si>
    <t>ДП Єва.купе..робоча.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</si>
  <si>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</si>
  <si>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</si>
  <si>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</si>
  <si>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</si>
  <si>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</si>
  <si>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</si>
  <si>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</si>
  <si>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</si>
  <si>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</si>
  <si>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</si>
  <si>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</si>
  <si>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</si>
  <si>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Лінея.фальц,.робоча.</t>
  </si>
  <si>
    <t>ДП Лінея.фальц.робоча</t>
  </si>
  <si>
    <t>ДП Лінея.фальц,.неробоча,</t>
  </si>
  <si>
    <t>ДП Лінея.фальц.неробоча</t>
  </si>
  <si>
    <t>ДП ЛАЙН.фальц,.робоча.</t>
  </si>
  <si>
    <t>ДП ЛАЙН.фальц,.неробоча,</t>
  </si>
  <si>
    <t>ДП Елегант.фальц.робоча</t>
  </si>
  <si>
    <t>ДП Елегант.фальц.неробоча</t>
  </si>
  <si>
    <t>ДП Добір.фальц...неробоча..</t>
  </si>
  <si>
    <t>ДП Добір-ЛАДА.фальц...неробоча..</t>
  </si>
  <si>
    <t>КД Standard-MDF.1.Verto-Cell.1-стулк</t>
  </si>
  <si>
    <t>КД Standard-MDF.1.Verto-Cell.2-стулк</t>
  </si>
  <si>
    <t>КД Standard-MDF.1.Verto-Cell Plus.1-стулк</t>
  </si>
  <si>
    <t>КД Standard-MDF.1.Verto-Cell Plus.2-стулк</t>
  </si>
  <si>
    <t>КД Standard-MDF.1.Uni-Mat.1-стулк</t>
  </si>
  <si>
    <t>КД Standard-MDF.1.Uni-Mat.2-стулк</t>
  </si>
  <si>
    <t>КД Standard-MDF.1.Резист.1-стулк</t>
  </si>
  <si>
    <t>КД Standard-MDF.1.Резист.2-стулк</t>
  </si>
  <si>
    <t>КД Standard-MDF.1.LINE-3D.1-стулк</t>
  </si>
  <si>
    <t>КД Standard-MDF.1.LINE-3D.2-стулк</t>
  </si>
  <si>
    <t>КД Standard-MDF.1.Лофт.1-стулк</t>
  </si>
  <si>
    <t>КД Standard-MDF.1.Лофт.2-стулк</t>
  </si>
  <si>
    <t>КД Standard.1.Verto-Cell.1-стулк</t>
  </si>
  <si>
    <t>1-стулк</t>
  </si>
  <si>
    <t>КД Standard.1.Verto-Cell.2-стулк</t>
  </si>
  <si>
    <t>2-стулк</t>
  </si>
  <si>
    <t>КД Standard.1.Verto-Cell Plus.1-стулк</t>
  </si>
  <si>
    <t>КД Standard.1.Verto-Cell Plus.2-стулк</t>
  </si>
  <si>
    <t>КД Standard.1.Uni-Mat.1-стулк</t>
  </si>
  <si>
    <t>КД Standard.1.Uni-Mat.2-стулк</t>
  </si>
  <si>
    <t>КД Standard.1.Резист.1-стулк</t>
  </si>
  <si>
    <t>КД Standard.1.Резист.2-стулк</t>
  </si>
  <si>
    <t>1-стулк.</t>
  </si>
  <si>
    <t>КД Standard.1.LINE-3D.1-стулк</t>
  </si>
  <si>
    <t>КД Standard.1.LINE-3D.2-стулк</t>
  </si>
  <si>
    <t>КД Standard.1.Лофт.1-стулк</t>
  </si>
  <si>
    <t>КД Standard.1.Лофт.2-стулк</t>
  </si>
  <si>
    <t>1-стулк,</t>
  </si>
  <si>
    <t>КД Verto-FIT.A.Verto-Cell.1-стулк</t>
  </si>
  <si>
    <t>2-стулк,</t>
  </si>
  <si>
    <t>КД Verto-FIT.A.Verto-Cell.2-стулк</t>
  </si>
  <si>
    <t>КД Verto-FIT.A.Verto-Cell Plus.1-стулк</t>
  </si>
  <si>
    <t>КД Verto-FIT.A.Verto-Cell Plus.2-стулк</t>
  </si>
  <si>
    <t>КД Verto-FIT.A.Uni-Mat.1-стулк</t>
  </si>
  <si>
    <t>КД Verto-FIT.A.Uni-Mat.2-стулк</t>
  </si>
  <si>
    <t>КД Verto-FIT.A.Резист.1-стулк</t>
  </si>
  <si>
    <t>КД Verto-FIT.A.Резист.2-стулк</t>
  </si>
  <si>
    <t>КД Verto-FIT.A.LINE-3D.1-стулк</t>
  </si>
  <si>
    <t>КД Verto-FIT.A.LINE-3D.2-стулк</t>
  </si>
  <si>
    <t>КД Verto-FIT.A.Лофт.1-стулк</t>
  </si>
  <si>
    <t>КД Verto-FIT.A.Лофт.2-стулк</t>
  </si>
  <si>
    <t>КД Verto-FIT.B.Verto-Cell.1-стулк</t>
  </si>
  <si>
    <t>КД Verto-FIT.B.Verto-Cell.2-стулк</t>
  </si>
  <si>
    <t>КД Verto-FIT.B.Verto-Cell Plus.1-стулк</t>
  </si>
  <si>
    <t>КД Verto-FIT.B.Verto-Cell Plus.2-стулк</t>
  </si>
  <si>
    <t>КД Verto-FIT.B.Uni-Mat.1-стулк</t>
  </si>
  <si>
    <t>КД Verto-FIT.B.Uni-Mat.2-стулк</t>
  </si>
  <si>
    <t>КД Verto-FIT.B.Резист.1-стулк</t>
  </si>
  <si>
    <t>КД Standard-MDF.стандарт.1-стулк.60</t>
  </si>
  <si>
    <t>КД Verto-FIT.B.Резист.2-стулк</t>
  </si>
  <si>
    <t>КД Standard-MDF.стандарт.1-стулк.70</t>
  </si>
  <si>
    <t>КД Verto-FIT.B.LINE-3D.1-стулк</t>
  </si>
  <si>
    <t>КД Standard-MDF.стандарт.1-стулк.80</t>
  </si>
  <si>
    <t>КД Verto-FIT.B.LINE-3D.2-стулк</t>
  </si>
  <si>
    <t>КД Standard-MDF.стандарт.1-стулк.90</t>
  </si>
  <si>
    <t>КД Standard-MDF.стандарт.1-стулк.100</t>
  </si>
  <si>
    <t>КД Standard-MDF.стандарт.2-стулк.(100)</t>
  </si>
  <si>
    <t>КД Verto-FIT.B.Лофт.1-стулк</t>
  </si>
  <si>
    <t>КД Standard-MDF.стандарт.2-стулк.(110)</t>
  </si>
  <si>
    <t>КД Verto-FIT.B.Лофт.2-стулк</t>
  </si>
  <si>
    <t>КД Standard-MDF.стандарт.2-стулк.(120)</t>
  </si>
  <si>
    <t>КД Standard-MDF.стандарт.2-стулк.(130)</t>
  </si>
  <si>
    <t>КД Standard-MDF.стандарт.2-стулк.(140)</t>
  </si>
  <si>
    <t>КД Standard-MDF.стандарт.2-стулк.(150)</t>
  </si>
  <si>
    <t>КД Verto-FIT.B+.Verto-Cell.1-стулк</t>
  </si>
  <si>
    <t>КД Standard-MDF.стандарт.2-стулк.(160)</t>
  </si>
  <si>
    <t>КД Verto-FIT.B+.Verto-Cell.2-стулк</t>
  </si>
  <si>
    <t>КД Standard-MDF.стандарт.2-стулк.(170)</t>
  </si>
  <si>
    <t>1-стулк..</t>
  </si>
  <si>
    <t>КД Verto-FIT.B+.Verto-Cell Plus.1-стулк</t>
  </si>
  <si>
    <t>КД Standard-MDF.стандарт.2-стулк.(180)</t>
  </si>
  <si>
    <t>КД Verto-FIT.B+.Verto-Cell Plus.2-стулк</t>
  </si>
  <si>
    <t>2-стулк.</t>
  </si>
  <si>
    <t>КД Verto-FIT.B+.Uni-Mat.1-стулк</t>
  </si>
  <si>
    <t>КД Standard.стандарт.1-стулк.60</t>
  </si>
  <si>
    <t>КД Verto-FIT.B+.Uni-Mat.2-стулк</t>
  </si>
  <si>
    <t>КД Standard.стандарт.1-стулк.70</t>
  </si>
  <si>
    <t>КД Verto-FIT.B+.Резист.1-стулк</t>
  </si>
  <si>
    <t>КД Standard.стандарт.1-стулк.80</t>
  </si>
  <si>
    <t>КД Verto-FIT.B+.Резист.2-стулк</t>
  </si>
  <si>
    <t>КД Standard.стандарт.1-стулк.90</t>
  </si>
  <si>
    <t>КД Verto-FIT.B+.LINE-3D.1-стулк</t>
  </si>
  <si>
    <t>КД Standard.стандарт.1-стулк.100</t>
  </si>
  <si>
    <t>КД Verto-FIT.B+.LINE-3D.2-стулк</t>
  </si>
  <si>
    <t>КД Standard.стандарт.2-стулк.(100)</t>
  </si>
  <si>
    <t>КД Standard.стандарт.2-стулк.(110)</t>
  </si>
  <si>
    <t>КД Standard.стандарт.2-стулк.(120)</t>
  </si>
  <si>
    <t>КД Verto-FIT.B+.Лофт.1-стулк</t>
  </si>
  <si>
    <t>КД Standard.стандарт.2-стулк.(130)</t>
  </si>
  <si>
    <t>КД Verto-FIT.B+.Лофт.2-стулк</t>
  </si>
  <si>
    <t>КД Standard.стандарт.2-стулк.(140)</t>
  </si>
  <si>
    <t>КД Standard.стандарт.2-стулк.(150)</t>
  </si>
  <si>
    <t>КД Standard.стандарт.2-стулк.(160)</t>
  </si>
  <si>
    <t>КД Standard.стандарт.2-стулк.(170)</t>
  </si>
  <si>
    <t>КД Verto-FIT.C.Verto-Cell.1-стулк</t>
  </si>
  <si>
    <t>КД Standard.стандарт.2-стулк.(180)</t>
  </si>
  <si>
    <t>КД Verto-FIT.C.Verto-Cell.2-стулк</t>
  </si>
  <si>
    <t>КД Verto-FIT.C.Verto-Cell Plus.1-стулк</t>
  </si>
  <si>
    <t>КД Verto-FIT.стандарт.1-стулк.60</t>
  </si>
  <si>
    <t>КД Verto-FIT.C.Verto-Cell Plus.2-стулк</t>
  </si>
  <si>
    <t>КД Verto-FIT.стандарт.1-стулк.70</t>
  </si>
  <si>
    <t>КД Verto-FIT.C.Uni-Mat.1-стулк</t>
  </si>
  <si>
    <t>КД Verto-FIT.стандарт.1-стулк.80</t>
  </si>
  <si>
    <t>КД Verto-FIT.C.Uni-Mat.2-стулк</t>
  </si>
  <si>
    <t>КД Verto-FIT.стандарт.1-стулк.90</t>
  </si>
  <si>
    <t>КД Verto-FIT.C.Резист.1-стулк</t>
  </si>
  <si>
    <t>КД Verto-FIT.стандарт.1-стулк.100</t>
  </si>
  <si>
    <t>КД Verto-FIT.C.Резист.2-стулк</t>
  </si>
  <si>
    <t>КД Verto-FIT.стандарт.2-стулк.(100)</t>
  </si>
  <si>
    <t>КД Verto-FIT.C.LINE-3D.1-стулк</t>
  </si>
  <si>
    <t>КД Verto-FIT.стандарт.2-стулк.(110)</t>
  </si>
  <si>
    <t>КД Verto-FIT.C.LINE-3D.2-стулк</t>
  </si>
  <si>
    <t>КД Verto-FIT.стандарт.2-стулк.(120)</t>
  </si>
  <si>
    <t>КД Verto-FIT.стандарт.2-стулк.(130)</t>
  </si>
  <si>
    <t>КД Verto-FIT.стандарт.2-стулк.(140)</t>
  </si>
  <si>
    <t>КД Verto-FIT.C.Лофт.1-стулк</t>
  </si>
  <si>
    <t>КД Verto-FIT.стандарт.2-стулк.(150)</t>
  </si>
  <si>
    <t>КД Verto-FIT.C.Лофт.2-стулк</t>
  </si>
  <si>
    <t>КД Verto-FIT.стандарт.2-стулк.(160)</t>
  </si>
  <si>
    <t>КД Verto-FIT.стандарт.2-стулк.(170)</t>
  </si>
  <si>
    <t>КД Verto-FIT.стандарт.2-стулк.(180)</t>
  </si>
  <si>
    <t>КД Verto-FIT.D.Verto-Cell.1-стулк</t>
  </si>
  <si>
    <t>КД Verto-FIT.D.Verto-Cell.2-стулк</t>
  </si>
  <si>
    <t>КД Verto-FIT.D.Verto-Cell Plus.1-стулк</t>
  </si>
  <si>
    <t>КД Verto-FIT.D.Verto-Cell Plus.2-стулк</t>
  </si>
  <si>
    <t>КД Verto-FIT.D.Uni-Mat.1-стулк</t>
  </si>
  <si>
    <t>КД Verto-FIT.D.Uni-Mat.2-стулк</t>
  </si>
  <si>
    <t>КД Verto-FIT.D.Резист.1-стулк</t>
  </si>
  <si>
    <t>КД Verto-FIT.D.Резист.2-стулк</t>
  </si>
  <si>
    <t>КД Verto-FIT.D.LINE-3D.1-стулк</t>
  </si>
  <si>
    <t>КД Verto-FIT.D.LINE-3D.2-стулк</t>
  </si>
  <si>
    <t>КД Verto-FIT.D.Лофт.1-стулк</t>
  </si>
  <si>
    <t>КД Verto-FIT.D.Лофт.2-стулк</t>
  </si>
  <si>
    <t>КД Verto-FIT Plus.стандарт.1-стулк.60</t>
  </si>
  <si>
    <t>КД Verto-FIT Plus.стандарт.1-стулк.70</t>
  </si>
  <si>
    <t>КД Verto-FIT Plus.стандарт.1-стулк.80</t>
  </si>
  <si>
    <t>КД Verto-FIT.E.Verto-Cell.1-стулк</t>
  </si>
  <si>
    <t>КД Verto-FIT Plus.стандарт.1-стулк.90</t>
  </si>
  <si>
    <t>КД Verto-FIT.E.Verto-Cell.2-стулк</t>
  </si>
  <si>
    <t>КД Verto-FIT Plus.стандарт.1-стулк.100</t>
  </si>
  <si>
    <t>КД Verto-FIT.E.Verto-Cell Plus.1-стулк</t>
  </si>
  <si>
    <t>КД Verto-FIT Plus.стандарт.2-стулк.(100)</t>
  </si>
  <si>
    <t>КД Verto-FIT.E.Verto-Cell Plus.2-стулк</t>
  </si>
  <si>
    <t>КД Verto-FIT Plus.стандарт.2-стулк.(110)</t>
  </si>
  <si>
    <t>КД Verto-FIT.E.Uni-Mat.1-стулк</t>
  </si>
  <si>
    <t>КД Verto-FIT Plus.стандарт.2-стулк.(120)</t>
  </si>
  <si>
    <t>КД Verto-FIT.E.Uni-Mat.2-стулк</t>
  </si>
  <si>
    <t>КД Verto-FIT Plus.стандарт.2-стулк.(130)</t>
  </si>
  <si>
    <t>КД Verto-FIT.E.Резист.1-стулк</t>
  </si>
  <si>
    <t>КД Verto-FIT Plus.стандарт.2-стулк.(140)</t>
  </si>
  <si>
    <t>КД Verto-FIT.E.Резист.2-стулк</t>
  </si>
  <si>
    <t>КД Verto-FIT Plus.стандарт.2-стулк.(150)</t>
  </si>
  <si>
    <t>КД Verto-FIT.E.LINE-3D.1-стулк</t>
  </si>
  <si>
    <t>КД Verto-FIT Plus.стандарт.2-стулк.(160)</t>
  </si>
  <si>
    <t>КД Verto-FIT.E.LINE-3D.2-стулк</t>
  </si>
  <si>
    <t>КД Verto-FIT Plus.стандарт.2-стулк.(170)</t>
  </si>
  <si>
    <t>КД Verto-FIT Plus.стандарт.2-стулк.(180)</t>
  </si>
  <si>
    <t>КД Verto-FIT.E.Лофт.1-стулк</t>
  </si>
  <si>
    <t>КД Verto-FIT Comfort.стандарт..1-стулк.60</t>
  </si>
  <si>
    <t>КД Verto-FIT.E.Лофт.2-стулк</t>
  </si>
  <si>
    <t>КД Verto-FIT Comfort.стандарт..1-стулк.70</t>
  </si>
  <si>
    <t>КД Verto-FIT Comfort.стандарт..1-стулк.80</t>
  </si>
  <si>
    <t>КД Verto-FIT Comfort.стандарт..1-стулк.90</t>
  </si>
  <si>
    <t>КД Verto-FIT Comfort.стандарт..1-стулк.100</t>
  </si>
  <si>
    <t>КД Verto-FIT.F.Verto-Cell.1-стулк</t>
  </si>
  <si>
    <t>КД Verto-FIT.F.Verto-Cell.2-стулк</t>
  </si>
  <si>
    <t>РС Verto-SLIDE.стандарт,.1-стулк..60</t>
  </si>
  <si>
    <t>КД Verto-FIT.F.Verto-Cell Plus.1-стулк</t>
  </si>
  <si>
    <t>РС Verto-SLIDE.стандарт,.1-стулк..70</t>
  </si>
  <si>
    <t>КД Verto-FIT.F.Verto-Cell Plus.2-стулк</t>
  </si>
  <si>
    <t>РС Verto-SLIDE.стандарт,.1-стулк..80</t>
  </si>
  <si>
    <t>КД Verto-FIT.F.Uni-Mat.1-стулк</t>
  </si>
  <si>
    <t>РС Verto-SLIDE.стандарт,.1-стулк..90</t>
  </si>
  <si>
    <t>КД Verto-FIT.F.Uni-Mat.2-стулк</t>
  </si>
  <si>
    <t>КД Verto-FIT.F.Резист.1-стулк</t>
  </si>
  <si>
    <t>КД Verto-FIT.F.Резист.2-стулк</t>
  </si>
  <si>
    <t>КД Verto-FIT.F.LINE-3D.1-стулк</t>
  </si>
  <si>
    <t>КД Verto-FIT.F.LINE-3D.2-стулк</t>
  </si>
  <si>
    <t>КД Verto-FIT.F.Лофт.1-стулк</t>
  </si>
  <si>
    <t>КД Verto-FIT.F.Лофт.2-стулк</t>
  </si>
  <si>
    <t>КД Verto-FIT.G.Verto-Cell.1-стулк</t>
  </si>
  <si>
    <t>КД Verto-FIT.G.Verto-Cell.2-стулк</t>
  </si>
  <si>
    <t>КД Verto-FIT.G.Verto-Cell Plus.1-стулк</t>
  </si>
  <si>
    <t>КД Verto-FIT.G.Verto-Cell Plus.2-стулк</t>
  </si>
  <si>
    <t>КД Verto-FIT.G.Uni-Mat.1-стулк</t>
  </si>
  <si>
    <t>КД Verto-FIT.G.Uni-Mat.2-стулк</t>
  </si>
  <si>
    <t>КД Verto-FIT.G.Резист.1-стулк</t>
  </si>
  <si>
    <t>КД Verto-FIT.G.Резист.2-стулк</t>
  </si>
  <si>
    <t>КД Verto-FIT.G.LINE-3D.1-стулк</t>
  </si>
  <si>
    <t>КД Verto-FIT.G.LINE-3D.2-стулк</t>
  </si>
  <si>
    <t>КД Verto-FIT.G.Лофт.1-стулк</t>
  </si>
  <si>
    <t>КД Verto-FIT.G.Лофт.2-стулк</t>
  </si>
  <si>
    <t>КД Verto-FIT.H.Verto-Cell.1-стулк</t>
  </si>
  <si>
    <t>КД Verto-FIT.H.Verto-Cell.2-стулк</t>
  </si>
  <si>
    <t>КД Verto-FIT.H.Verto-Cell Plus.1-стулк</t>
  </si>
  <si>
    <t>КД Verto-FIT.H.Verto-Cell Plus.2-стулк</t>
  </si>
  <si>
    <t>КД Verto-FIT.H.Uni-Mat.1-стулк</t>
  </si>
  <si>
    <t>КД Verto-FIT.H.Uni-Mat.2-стулк</t>
  </si>
  <si>
    <t>КД Verto-FIT.H.Резист.1-стулк</t>
  </si>
  <si>
    <t>КД Verto-FIT.H.Резист.2-стулк</t>
  </si>
  <si>
    <t>КД Verto-FIT.H.LINE-3D.1-стулк</t>
  </si>
  <si>
    <t>КД Verto-FIT.H.LINE-3D.2-стулк</t>
  </si>
  <si>
    <t>КД Verto-FIT.H.Лофт.1-стулк</t>
  </si>
  <si>
    <t>КД Verto-FIT.H.Лофт.2-стулк</t>
  </si>
  <si>
    <t>КД Verto-FIT.I.Verto-Cell.1-стулк</t>
  </si>
  <si>
    <t>КД Verto-FIT.I.Verto-Cell.2-стулк</t>
  </si>
  <si>
    <t>КД Verto-FIT.I.Verto-Cell Plus.1-стулк</t>
  </si>
  <si>
    <t>КД Verto-FIT.I.Verto-Cell Plus.2-стулк</t>
  </si>
  <si>
    <t>КД Verto-FIT.I.Uni-Mat.1-стулк</t>
  </si>
  <si>
    <t>КД Verto-FIT.I.Uni-Mat.2-стулк</t>
  </si>
  <si>
    <t>КД Verto-FIT.I.Резист.1-стулк</t>
  </si>
  <si>
    <t>КД Verto-FIT.I.Резист.2-стулк</t>
  </si>
  <si>
    <t>КД Verto-FIT.I.LINE-3D.1-стулк</t>
  </si>
  <si>
    <t>КД Verto-FIT.I.LINE-3D.2-стулк</t>
  </si>
  <si>
    <t>КД Verto-FIT.I.Лофт.1-стулк</t>
  </si>
  <si>
    <t>КД Verto-FIT.I.Лофт.2-стулк</t>
  </si>
  <si>
    <t>КД Verto-FIT Plus.A.Verto-Cell.1-стулк</t>
  </si>
  <si>
    <t>КД Verto-FIT Plus.A.Verto-Cell.2-стулк</t>
  </si>
  <si>
    <t>КД Verto-FIT Plus.A.Verto-Cell Plus.1-стулк</t>
  </si>
  <si>
    <t>КД Verto-FIT Plus.A.Verto-Cell Plus.2-стулк</t>
  </si>
  <si>
    <t>КД Verto-FIT Plus.A.Uni-Mat.1-стулк</t>
  </si>
  <si>
    <t>КД Verto-FIT Plus.A.Uni-Mat.2-стулк</t>
  </si>
  <si>
    <t>КД Verto-FIT Plus.A.Резист.1-стулк</t>
  </si>
  <si>
    <t>КД Verto-FIT Plus.A.Резист.2-стулк</t>
  </si>
  <si>
    <t>КД Verto-FIT Plus.A.LINE-3D.1-стулк</t>
  </si>
  <si>
    <t>КД Verto-FIT Plus.A.LINE-3D.2-стулк</t>
  </si>
  <si>
    <t>КД Verto-FIT Plus.A.Лофт.1-стулк</t>
  </si>
  <si>
    <t>КД Verto-FIT Plus.A.Лофт.2-стулк</t>
  </si>
  <si>
    <t>КД Verto-FIT Plus.B.Verto-Cell.1-стулк</t>
  </si>
  <si>
    <t>КД Verto-FIT Plus.B.Verto-Cell.2-стулк</t>
  </si>
  <si>
    <t>КД Verto-FIT Plus.B.Verto-Cell Plus.1-стулк</t>
  </si>
  <si>
    <t>КД Verto-FIT Plus.B.Verto-Cell Plus.2-стулк</t>
  </si>
  <si>
    <t>КД Verto-FIT Plus.B.Uni-Mat.1-стулк</t>
  </si>
  <si>
    <t>КД Verto-FIT Plus.B.Uni-Mat.2-стулк</t>
  </si>
  <si>
    <t>КД Verto-FIT Plus.B.Резист.1-стулк</t>
  </si>
  <si>
    <t>КД Verto-FIT Plus.B.Резист.2-стулк</t>
  </si>
  <si>
    <t>КД Verto-FIT Plus.B.LINE-3D.1-стулк</t>
  </si>
  <si>
    <t>КД Verto-FIT Plus.B.LINE-3D.2-стулк</t>
  </si>
  <si>
    <t>КД Verto-FIT Plus.B.Лофт.1-стулк</t>
  </si>
  <si>
    <t>КД Verto-FIT Plus.B.Лофт.2-стулк</t>
  </si>
  <si>
    <t>КД Verto-FIT Plus.B+.Verto-Cell.1-стулк</t>
  </si>
  <si>
    <t>КД Verto-FIT Plus.B+.Verto-Cell.2-стулк</t>
  </si>
  <si>
    <t>КД Verto-FIT Plus.B+.Verto-Cell Plus.1-стулк</t>
  </si>
  <si>
    <t>КД Verto-FIT Plus.B+.Verto-Cell Plus.2-стулк</t>
  </si>
  <si>
    <t>КД Verto-FIT Plus.B+.Uni-Mat.1-стулк</t>
  </si>
  <si>
    <t>КД Verto-FIT Plus.B+.Uni-Mat.2-стулк</t>
  </si>
  <si>
    <t>КД Verto-FIT Plus.B+.Резист.1-стулк</t>
  </si>
  <si>
    <t>КД Verto-FIT Plus.B+.Резист.2-стулк</t>
  </si>
  <si>
    <t>КД Verto-FIT Plus.B+.LINE-3D.1-стулк</t>
  </si>
  <si>
    <t>КД Verto-FIT Plus.B+.LINE-3D.2-стулк</t>
  </si>
  <si>
    <t>КД Verto-FIT Plus.B+.Лофт.1-стулк</t>
  </si>
  <si>
    <t>КД Verto-FIT Plus.B+.Лофт.2-стулк</t>
  </si>
  <si>
    <t>КД Verto-FIT Plus.C.Verto-Cell.1-стулк</t>
  </si>
  <si>
    <t>КД Verto-FIT Plus.C.Verto-Cell.2-стулк</t>
  </si>
  <si>
    <t>КД Verto-FIT Plus.C.Verto-Cell Plus.1-стулк</t>
  </si>
  <si>
    <t>КД Verto-FIT Plus.C.Verto-Cell Plus.2-стулк</t>
  </si>
  <si>
    <t>КД Verto-FIT Plus.C.Uni-Mat.1-стулк</t>
  </si>
  <si>
    <t>КД Verto-FIT Plus.C.Uni-Mat.2-стулк</t>
  </si>
  <si>
    <t>КД Verto-FIT Plus.C.Резист.1-стулк</t>
  </si>
  <si>
    <t>КД Verto-FIT Plus.C.Резист.2-стулк</t>
  </si>
  <si>
    <t>КД Verto-FIT Plus.C.LINE-3D.1-стулк</t>
  </si>
  <si>
    <t>КД Verto-FIT Plus.C.LINE-3D.2-стулк</t>
  </si>
  <si>
    <t>КД Verto-FIT Plus.C.Лофт.1-стулк</t>
  </si>
  <si>
    <t>КД Verto-FIT Plus.C.Лофт.2-стулк</t>
  </si>
  <si>
    <t>КД Verto-FIT Plus.D.Verto-Cell.1-стулк</t>
  </si>
  <si>
    <t>КД Verto-FIT Plus.D.Verto-Cell.2-стулк</t>
  </si>
  <si>
    <t>КД Verto-FIT Plus.D.Verto-Cell Plus.1-стулк</t>
  </si>
  <si>
    <t>КД Verto-FIT Plus.D.Verto-Cell Plus.2-стулк</t>
  </si>
  <si>
    <t>КД Verto-FIT Plus.D.Uni-Mat.1-стулк</t>
  </si>
  <si>
    <t>КД Verto-FIT Plus.D.Uni-Mat.2-стулк</t>
  </si>
  <si>
    <t>КД Verto-FIT Plus.D.Резист.1-стулк</t>
  </si>
  <si>
    <t>КД Verto-FIT Plus.D.Резист.2-стулк</t>
  </si>
  <si>
    <t>КД Verto-FIT Plus.D.LINE-3D.1-стулк</t>
  </si>
  <si>
    <t>КД Verto-FIT Plus.D.LINE-3D.2-стулк</t>
  </si>
  <si>
    <t>КД Verto-FIT Plus.D.Лофт.1-стулк</t>
  </si>
  <si>
    <t>КД Verto-FIT Plus.D.Лофт.2-стулк</t>
  </si>
  <si>
    <t>КД Verto-FIT Plus.E.Verto-Cell.1-стулк</t>
  </si>
  <si>
    <t>КД Verto-FIT Plus.E.Verto-Cell.2-стулк</t>
  </si>
  <si>
    <t>КД Verto-FIT Plus.E.Verto-Cell Plus.1-стулк</t>
  </si>
  <si>
    <t>КД Verto-FIT Plus.E.Verto-Cell Plus.2-стулк</t>
  </si>
  <si>
    <t>КД Verto-FIT Plus.E.Uni-Mat.1-стулк</t>
  </si>
  <si>
    <t>КД Verto-FIT Plus.E.Uni-Mat.2-стулк</t>
  </si>
  <si>
    <t>КД Verto-FIT Plus.E.Резист.1-стулк</t>
  </si>
  <si>
    <t>КД Verto-FIT Plus.E.Резист.2-стулк</t>
  </si>
  <si>
    <t>КД Verto-FIT Plus.E.LINE-3D.1-стулк</t>
  </si>
  <si>
    <t>КД Verto-FIT Plus.E.LINE-3D.2-стулк</t>
  </si>
  <si>
    <t>КД Verto-FIT Plus.E.Лофт.1-стулк</t>
  </si>
  <si>
    <t>КД Verto-FIT Plus.E.Лофт.2-стулк</t>
  </si>
  <si>
    <t>КД Verto-FIT Plus.F.Verto-Cell.1-стулк</t>
  </si>
  <si>
    <t>КД Verto-FIT Plus.F.Verto-Cell.2-стулк</t>
  </si>
  <si>
    <t>КД Verto-FIT Plus.F.Verto-Cell Plus.1-стулк</t>
  </si>
  <si>
    <t>КД Verto-FIT Plus.F.Verto-Cell Plus.2-стулк</t>
  </si>
  <si>
    <t>КД Verto-FIT Plus.F.Uni-Mat.1-стулк</t>
  </si>
  <si>
    <t>КД Verto-FIT Plus.F.Uni-Mat.2-стулк</t>
  </si>
  <si>
    <t>КД Verto-FIT Plus.F.Резист.1-стулк</t>
  </si>
  <si>
    <t>КД Verto-FIT Plus.F.Резист.2-стулк</t>
  </si>
  <si>
    <t>КД Verto-FIT Plus.F.LINE-3D.1-стулк</t>
  </si>
  <si>
    <t>КД Verto-FIT Plus.F.LINE-3D.2-стулк</t>
  </si>
  <si>
    <t>КД Verto-FIT Plus.F.Лофт.1-стулк</t>
  </si>
  <si>
    <t>КД Verto-FIT Plus.F.Лофт.2-стулк</t>
  </si>
  <si>
    <t>КД Verto-FIT Plus.G.Verto-Cell.1-стулк</t>
  </si>
  <si>
    <t>КД Verto-FIT Plus.G.Verto-Cell.2-стулк</t>
  </si>
  <si>
    <t>КД Verto-FIT Plus.G.Verto-Cell Plus.1-стулк</t>
  </si>
  <si>
    <t>КД Verto-FIT Plus.G.Verto-Cell Plus.2-стулк</t>
  </si>
  <si>
    <t>КД Verto-FIT Plus.G.Uni-Mat.1-стулк</t>
  </si>
  <si>
    <t>КД Verto-FIT Plus.G.Uni-Mat.2-стулк</t>
  </si>
  <si>
    <t>КД Verto-FIT Plus.G.Резист.1-стулк</t>
  </si>
  <si>
    <t>КД Verto-FIT Plus.G.Резист.2-стулк</t>
  </si>
  <si>
    <t>КД Verto-FIT Plus.G.LINE-3D.1-стулк</t>
  </si>
  <si>
    <t>КД Verto-FIT Plus.G.LINE-3D.2-стулк</t>
  </si>
  <si>
    <t>КД Verto-FIT Plus.G.Лофт.1-стулк</t>
  </si>
  <si>
    <t>КД Verto-FIT Plus.G.Лофт.2-стулк</t>
  </si>
  <si>
    <t>КД Verto-FIT Plus.H.Verto-Cell.1-стулк</t>
  </si>
  <si>
    <t>КД Verto-FIT Plus.H.Verto-Cell.2-стулк</t>
  </si>
  <si>
    <t>КД Verto-FIT Plus.H.Verto-Cell Plus.1-стулк</t>
  </si>
  <si>
    <t>КД Verto-FIT Plus.H.Verto-Cell Plus.2-стулк</t>
  </si>
  <si>
    <t>КД Verto-FIT Plus.H.Uni-Mat.1-стулк</t>
  </si>
  <si>
    <t>КД Verto-FIT Plus.H.Uni-Mat.2-стулк</t>
  </si>
  <si>
    <t>КД Verto-FIT Plus.H.Резист.1-стулк</t>
  </si>
  <si>
    <t>КД Verto-FIT Plus.H.Резист.2-стулк</t>
  </si>
  <si>
    <t>КД Verto-FIT Plus.H.LINE-3D.1-стулк</t>
  </si>
  <si>
    <t>КД Verto-FIT Plus.H.LINE-3D.2-стулк</t>
  </si>
  <si>
    <t>КД Verto-FIT Plus.H.Лофт.1-стулк</t>
  </si>
  <si>
    <t>КД Verto-FIT Plus.H.Лофт.2-стулк</t>
  </si>
  <si>
    <t>КД Verto-FIT Plus.I.Verto-Cell.1-стулк</t>
  </si>
  <si>
    <t>КД Verto-FIT Plus.I.Verto-Cell.2-стулк</t>
  </si>
  <si>
    <t>КД Verto-FIT Plus.I.Verto-Cell Plus.1-стулк</t>
  </si>
  <si>
    <t>КД Verto-FIT Plus.I.Verto-Cell Plus.2-стулк</t>
  </si>
  <si>
    <t>КД Verto-FIT Plus.I.Uni-Mat.1-стулк</t>
  </si>
  <si>
    <t>КД Verto-FIT Plus.I.Uni-Mat.2-стулк</t>
  </si>
  <si>
    <t>КД Verto-FIT Plus.I.Резист.1-стулк</t>
  </si>
  <si>
    <t>КД Verto-FIT Plus.I.Резист.2-стулк</t>
  </si>
  <si>
    <t>КД Verto-FIT Plus.I.LINE-3D.1-стулк</t>
  </si>
  <si>
    <t>КД Verto-FIT Plus.I.LINE-3D.2-стулк</t>
  </si>
  <si>
    <t>КД Verto-FIT Plus.I.Лофт.1-стулк</t>
  </si>
  <si>
    <t>КД Verto-FIT Plus.I.Лофт.2-стулк</t>
  </si>
  <si>
    <t>КД Verto-FIT Comfort.A.Verto-Cell.1-стулк</t>
  </si>
  <si>
    <t>КД Verto-FIT Comfort.A.Verto-Cell Plus.1-стулк</t>
  </si>
  <si>
    <t>КД Verto-FIT Comfort.A.Uni-Mat.1-стулк</t>
  </si>
  <si>
    <t>КД Verto-FIT Comfort.A.Резист.1-стулк</t>
  </si>
  <si>
    <t>КД Verto-FIT Comfort.A.LINE-3D.1-стулк</t>
  </si>
  <si>
    <t>КД Verto-FIT Comfort.A.Лофт.1-стулк</t>
  </si>
  <si>
    <t>КД Verto-FIT Comfort.B.Verto-Cell.1-стулк</t>
  </si>
  <si>
    <t>КД Verto-FIT Comfort.B.Verto-Cell Plus.1-стулк</t>
  </si>
  <si>
    <t>КД Verto-FIT Comfort.B.Uni-Mat.1-стулк</t>
  </si>
  <si>
    <t>КД Verto-FIT Comfort.B.Резист.1-стулк</t>
  </si>
  <si>
    <t>КД Verto-FIT Comfort.B.LINE-3D.1-стулк</t>
  </si>
  <si>
    <t>КД Verto-FIT Comfort.B.Лофт.1-стулк</t>
  </si>
  <si>
    <t>КД Verto-FIT Comfort.B+.Verto-Cell.1-стулк</t>
  </si>
  <si>
    <t>КД Verto-FIT Comfort.B+.Verto-Cell Plus.1-стулк</t>
  </si>
  <si>
    <t>КД Verto-FIT Comfort.B+.Uni-Mat.1-стулк</t>
  </si>
  <si>
    <t>КД Verto-FIT Comfort.B+.Резист.1-стулк</t>
  </si>
  <si>
    <t>КД Verto-FIT Comfort.B+.LINE-3D.1-стулк</t>
  </si>
  <si>
    <t>КД Verto-FIT Comfort.B+.Лофт.1-стулк</t>
  </si>
  <si>
    <t>КД Verto-FIT Comfort.C.Verto-Cell.1-стулк</t>
  </si>
  <si>
    <t>КД Verto-FIT Comfort.C.Verto-Cell Plus.1-стулк</t>
  </si>
  <si>
    <t>КД Verto-FIT Comfort.C.Uni-Mat.1-стулк</t>
  </si>
  <si>
    <t>КД Verto-FIT Comfort.C.Резист.1-стулк</t>
  </si>
  <si>
    <t>КД Verto-FIT Comfort.C.LINE-3D.1-стулк</t>
  </si>
  <si>
    <t>КД Verto-FIT Comfort.C.Лофт.1-стулк</t>
  </si>
  <si>
    <t>КД Verto-FIT Comfort.D.Verto-Cell.1-стулк</t>
  </si>
  <si>
    <t>КД Verto-FIT Comfort.D.Verto-Cell Plus.1-стулк</t>
  </si>
  <si>
    <t>КД Verto-FIT Comfort.D.Uni-Mat.1-стулк</t>
  </si>
  <si>
    <t>КД Verto-FIT Comfort.D.Резист.1-стулк</t>
  </si>
  <si>
    <t>КД Verto-FIT Comfort.D.LINE-3D.1-стулк</t>
  </si>
  <si>
    <t>КД Verto-FIT Comfort.D.Лофт.1-стулк</t>
  </si>
  <si>
    <t>КД Verto-FIT Comfort.E.Verto-Cell.1-стулк</t>
  </si>
  <si>
    <t>КД Verto-FIT Comfort.E.Verto-Cell Plus.1-стулк</t>
  </si>
  <si>
    <t>КД Verto-FIT Comfort.E.Uni-Mat.1-стулк</t>
  </si>
  <si>
    <t>КД Verto-FIT Comfort.E.Резист.1-стулк</t>
  </si>
  <si>
    <t>КД Verto-FIT Comfort.E.LINE-3D.1-стулк</t>
  </si>
  <si>
    <t>КД Verto-FIT Comfort.E.Лофт.1-стулк</t>
  </si>
  <si>
    <t>КД Verto-FIT Comfort.F.Verto-Cell.1-стулк</t>
  </si>
  <si>
    <t>КД Verto-FIT Comfort.F.Verto-Cell Plus.1-стулк</t>
  </si>
  <si>
    <t>КД Verto-FIT Comfort.F.Uni-Mat.1-стулк</t>
  </si>
  <si>
    <t>КД Verto-FIT Comfort.F.Резист.1-стулк</t>
  </si>
  <si>
    <t>КД Verto-FIT Comfort.F.LINE-3D.1-стулк</t>
  </si>
  <si>
    <t>КД Verto-FIT Comfort.F.Лофт.1-стулк</t>
  </si>
  <si>
    <t>КД Verto-FIT Comfort.G.Verto-Cell.1-стулк</t>
  </si>
  <si>
    <t>КД Verto-FIT Comfort.G.Verto-Cell Plus.1-стулк</t>
  </si>
  <si>
    <t>КД Verto-FIT Comfort.G.Uni-Mat.1-стулк</t>
  </si>
  <si>
    <t>КД Verto-FIT Comfort.G.Резист.1-стулк</t>
  </si>
  <si>
    <t>КД Verto-FIT Comfort.G.LINE-3D.1-стулк</t>
  </si>
  <si>
    <t>КД Verto-FIT Comfort.G.Лофт.1-стулк</t>
  </si>
  <si>
    <t>КД Verto-FIT Comfort.H.Verto-Cell.1-стулк</t>
  </si>
  <si>
    <t>КД Verto-FIT Comfort.H.Verto-Cell Plus.1-стулк</t>
  </si>
  <si>
    <t>КД Verto-FIT Comfort.H.Uni-Mat.1-стулк</t>
  </si>
  <si>
    <t>КД Verto-FIT Comfort.H.Резист.1-стулк</t>
  </si>
  <si>
    <t>КД Verto-FIT Comfort.H.LINE-3D.1-стулк</t>
  </si>
  <si>
    <t>КД Verto-FIT Comfort.H.Лофт.1-стулк</t>
  </si>
  <si>
    <t>КД Verto-FIT Comfort.I.Verto-Cell.1-стулк</t>
  </si>
  <si>
    <t>КД Verto-FIT Comfort.I.Verto-Cell Plus.1-стулк</t>
  </si>
  <si>
    <t>КД Verto-FIT Comfort.I.Uni-Mat.1-стулк</t>
  </si>
  <si>
    <t>КД Verto-FIT Comfort.I.Резист.1-стулк</t>
  </si>
  <si>
    <t>КД Verto-FIT Comfort.I.LINE-3D.1-стулк</t>
  </si>
  <si>
    <t>КД Verto-FIT Comfort.I.Лофт.1-стулк</t>
  </si>
  <si>
    <t>РС Verto-SLIDE.1.Verto-Cell.1-стулк.</t>
  </si>
  <si>
    <t>РС Verto-SLIDE.1.Verto-Cell Plus.1-стулк.</t>
  </si>
  <si>
    <t>РС Verto-SLIDE.1.Uni-Mat.1-стулк.</t>
  </si>
  <si>
    <t>РС Verto-SLIDE.1.Резист.1-стулк.</t>
  </si>
  <si>
    <t>РС Verto-SLIDE.1.LINE-3D.1-стулк.</t>
  </si>
  <si>
    <t>РС Verto-SLIDE.1.Лофт.1-стулк.</t>
  </si>
  <si>
    <t>Планка добірна 60мм.Verto-Cell.1-стулк,</t>
  </si>
  <si>
    <t>Планка добірна 60мм.Verto-Cell.2-стулк,</t>
  </si>
  <si>
    <t>Планка добірна 60мм.Verto-Cell Plus.1-стулк,</t>
  </si>
  <si>
    <t>Планка добірна 60мм.Verto-Cell Plus.2-стулк,</t>
  </si>
  <si>
    <t>Планка добірна 60мм.Uni-Mat.1-стулк,</t>
  </si>
  <si>
    <t>Планка добірна 60мм.Uni-Mat.2-стулк,</t>
  </si>
  <si>
    <t>Планка добірна 60мм.Резист.1-стулк,</t>
  </si>
  <si>
    <t>Планка добірна 60мм.Резист.2-стулк,</t>
  </si>
  <si>
    <t>Планка добірна 60мм.LINE-3D.1-стулк,</t>
  </si>
  <si>
    <t>Планка добірна 60мм.LINE-3D.2-стулк,</t>
  </si>
  <si>
    <t>Планка добірна 60мм.Лофт.1-стулк,</t>
  </si>
  <si>
    <t>Планка добірна 60мм.Лофт.2-стулк,</t>
  </si>
  <si>
    <t>Планка добірна 110мм.Verto-Cell.1-стулк,</t>
  </si>
  <si>
    <t>Планка добірна 110мм.Verto-Cell.2-стулк,</t>
  </si>
  <si>
    <t>Планка добірна 110мм.Verto-Cell Plus.1-стулк,</t>
  </si>
  <si>
    <t>Планка добірна 110мм.Verto-Cell Plus.2-стулк,</t>
  </si>
  <si>
    <t>Планка добірна 110мм.Uni-Mat.1-стулк,</t>
  </si>
  <si>
    <t>Планка добірна 110мм.Uni-Mat.2-стулк,</t>
  </si>
  <si>
    <t>Планка добірна 110мм.Резист.1-стулк,</t>
  </si>
  <si>
    <t>Планка добірна 110мм.Резист.2-стулк,</t>
  </si>
  <si>
    <t>Планка добірна 110мм.LINE-3D.1-стулк,</t>
  </si>
  <si>
    <t>Планка добірна 110мм.LINE-3D.2-стулк,</t>
  </si>
  <si>
    <t>Планка добірна 110мм.Лофт.1-стулк,</t>
  </si>
  <si>
    <t>Планка добірна 110мм.Лофт.2-стулк,</t>
  </si>
  <si>
    <t>Планка добірна 200мм.Verto-Cell.1-стулк,</t>
  </si>
  <si>
    <t>Планка добірна 200мм.Verto-Cell.2-стулк,</t>
  </si>
  <si>
    <t>Планка добірна 200мм.Verto-Cell Plus.1-стулк,</t>
  </si>
  <si>
    <t>Планка добірна 200мм.Verto-Cell Plus.2-стулк,</t>
  </si>
  <si>
    <t>Планка добірна 200мм.Uni-Mat.1-стулк,</t>
  </si>
  <si>
    <t>Планка добірна 200мм.Uni-Mat.2-стулк,</t>
  </si>
  <si>
    <t>Планка добірна 200мм.Резист.1-стулк,</t>
  </si>
  <si>
    <t>Планка добірна 200мм.Резист.2-стулк,</t>
  </si>
  <si>
    <t>Планка добірна 200мм.LINE-3D.1-стулк,</t>
  </si>
  <si>
    <t>Планка добірна 200мм.LINE-3D.2-стулк,</t>
  </si>
  <si>
    <t>Планка добірна 200мм.Лофт.1-стулк,</t>
  </si>
  <si>
    <t>Планка добірна 200мм.Лофт.2-стулк,</t>
  </si>
  <si>
    <t>Планка Verto-FIT 80мм.Verto-Cell.1-стулк</t>
  </si>
  <si>
    <t>Планка Verto-FIT 80мм.Verto-Cell.2-стулк</t>
  </si>
  <si>
    <t>Планка Verto-FIT 80мм.Verto-Cell Plus.1-стулк</t>
  </si>
  <si>
    <t>Планка Verto-FIT 80мм.Verto-Cell Plus.2-стулк</t>
  </si>
  <si>
    <t>Планка Verto-FIT 80мм.Uni-Mat.1-стулк</t>
  </si>
  <si>
    <t>Планка Verto-FIT 80мм.Uni-Mat.2-стулк</t>
  </si>
  <si>
    <t>Планка Verto-FIT 80мм.Резист.1-стулк</t>
  </si>
  <si>
    <t>Планка Verto-FIT 80мм.Резист.2-стулк</t>
  </si>
  <si>
    <t>Планка Verto-FIT 80мм.LINE-3D.1-стулк</t>
  </si>
  <si>
    <t>Планка Verto-FIT 80мм.LINE-3D.2-стулк</t>
  </si>
  <si>
    <t>Планка Verto-FIT 80мм.Лофт.1-стулк</t>
  </si>
  <si>
    <t>Планка Verto-FIT 80мм.Лофт.2-стулк</t>
  </si>
  <si>
    <t>Планка Verto-FIT 160мм.Verto-Cell.1-стулк</t>
  </si>
  <si>
    <t>Планка Verto-FIT 160мм.Verto-Cell.2-стулк</t>
  </si>
  <si>
    <t>Планка Verto-FIT 160мм.Verto-Cell Plus.1-стулк</t>
  </si>
  <si>
    <t>Планка Verto-FIT 160мм.Verto-Cell Plus.2-стулк</t>
  </si>
  <si>
    <t>Планка Verto-FIT 160мм.Uni-Mat.1-стулк</t>
  </si>
  <si>
    <t>Планка Verto-FIT 160мм.Uni-Mat.2-стулк</t>
  </si>
  <si>
    <t>Планка Verto-FIT 160мм.Резист.1-стулк</t>
  </si>
  <si>
    <t>Планка Verto-FIT 160мм.Резист.2-стулк</t>
  </si>
  <si>
    <t>Планка Verto-FIT 160мм.LINE-3D.1-стулк</t>
  </si>
  <si>
    <t>Планка Verto-FIT 160мм.LINE-3D.2-стулк</t>
  </si>
  <si>
    <t>Планка Verto-FIT 160мм.Лофт.1-стулк</t>
  </si>
  <si>
    <t>Планка Verto-FIT 160мм.Лофт.2-стулк</t>
  </si>
  <si>
    <t>Планка Verto-FIT 200мм.Verto-Cell.1-стулк</t>
  </si>
  <si>
    <t>Планка Verto-FIT 200мм.Verto-Cell.2-стулк</t>
  </si>
  <si>
    <t>Планка Verto-FIT 200мм.Verto-Cell Plus.1-стулк</t>
  </si>
  <si>
    <t>Планка Verto-FIT 200мм.Verto-Cell Plus.2-стулк</t>
  </si>
  <si>
    <t>Планка Verto-FIT 200мм.Uni-Mat.1-стулк</t>
  </si>
  <si>
    <t>Планка Verto-FIT 200мм.Uni-Mat.2-стулк</t>
  </si>
  <si>
    <t>Планка Verto-FIT 200мм.Резист.1-стулк</t>
  </si>
  <si>
    <t>Планка Verto-FIT 200мм.Резист.2-стулк</t>
  </si>
  <si>
    <t>Планка Verto-FIT 200мм.LINE-3D.1-стулк</t>
  </si>
  <si>
    <t>Планка Verto-FIT 200мм.LINE-3D.2-стулк</t>
  </si>
  <si>
    <t>Планка Verto-FIT 200мм.Лофт.1-стулк</t>
  </si>
  <si>
    <t>Планка Verto-FIT 200мм.Лофт.2-стулк</t>
  </si>
  <si>
    <t>Планка Verto-FIT Comfort 80мм.Verto-Cell.1-стулк</t>
  </si>
  <si>
    <t>Планка Verto-FIT Comfort 80мм.Verto-Cell Plus.1-стулк</t>
  </si>
  <si>
    <t>Планка Verto-FIT Comfort 80мм.Uni-Mat.1-стулк</t>
  </si>
  <si>
    <t>Планка Verto-FIT Comfort 80мм.Резист.1-стулк</t>
  </si>
  <si>
    <t>Планка Verto-FIT Comfort 80мм.LINE-3D.1-стулк</t>
  </si>
  <si>
    <t>Планка Verto-FIT Comfort 80мм.Лофт.1-стулк</t>
  </si>
  <si>
    <t>Планка Verto-FIT Comfort 160мм.Verto-Cell.1-стулк</t>
  </si>
  <si>
    <t>Планка Verto-FIT Comfort 160мм.Verto-Cell Plus.1-стулк</t>
  </si>
  <si>
    <t>Планка Verto-FIT Comfort 160мм.Uni-Mat.1-стулк</t>
  </si>
  <si>
    <t>Планка Verto-FIT Comfort 160мм.Резист.1-стулк</t>
  </si>
  <si>
    <t>Планка Verto-FIT Comfort 160мм.LINE-3D.1-стулк</t>
  </si>
  <si>
    <t>Планка Verto-FIT Comfort 160мм.Лофт.1-стулк</t>
  </si>
  <si>
    <t>Планка Verto-FIT Comfort 200мм.Verto-Cell.1-стулк</t>
  </si>
  <si>
    <t>Планка Verto-FIT Comfort 200мм.Verto-Cell Plus.1-стулк</t>
  </si>
  <si>
    <t>Планка Verto-FIT Comfort 200мм.Uni-Mat.1-стулк</t>
  </si>
  <si>
    <t>Планка Verto-FIT Comfort 200мм.Резист.1-стулк</t>
  </si>
  <si>
    <t>Планка Verto-FIT Comfort 200мм.LINE-3D.1-стулк</t>
  </si>
  <si>
    <t>Планка Verto-FIT Comfort 200мм.Лофт.1-стулк</t>
  </si>
  <si>
    <t>КД Standard-MDF.стандарт.1-стулк</t>
  </si>
  <si>
    <t>КД Standard-MDF.стандарт.2-стулк</t>
  </si>
  <si>
    <t>КД Standard.стандарт.1-стулк</t>
  </si>
  <si>
    <t>КД Standard.стандарт.2-стулк</t>
  </si>
  <si>
    <t>КД Verto-FIT.стандарт.1-стулк</t>
  </si>
  <si>
    <t>КД Verto-FIT.стандарт.2-стулк</t>
  </si>
  <si>
    <t>КД Verto-FIT Plus.стандарт.1-стулк</t>
  </si>
  <si>
    <t>КД Verto-FIT Plus.стандарт.2-стулк</t>
  </si>
  <si>
    <t>КД Verto-FIT Comfort.стандарт..1-стулк</t>
  </si>
  <si>
    <t>РС Verto-SLIDE.стандарт,.1-стулк.</t>
  </si>
  <si>
    <t>105 Білий</t>
  </si>
  <si>
    <t>201 Білий</t>
  </si>
  <si>
    <t>колір: Білий (резист)</t>
  </si>
  <si>
    <t>виставковий стендТМ ВЕРТО 80 мм (ДСП), размер(мм): 2400*1020 (для дверних коробок "60"), колір: Білий (обклеєний шпалерами)</t>
  </si>
  <si>
    <t>виставковий стендТМ ВЕРТО 80 мм (ДСП), размер(мм): 2400*1120 (для дверних коробок "70"), колір: Білий (обклеєний шпалерами)</t>
  </si>
  <si>
    <t>виставковий стендТМ ВЕРТО 80 мм (ДСП), размер(мм): 2400*1220 (для дверних коробок "80"), колір: Білий (обклеєний шпалерами)</t>
  </si>
  <si>
    <t>виставковий стендТМ ВЕРТО 80 мм (ДСП), размер(мм): 2400*1320 (для дверних коробок "90"), колір: Білий (обклеєний шпалерами)</t>
  </si>
  <si>
    <t>виставковий стендТМ ВЕРТО 80 мм (ДСП), размер(мм): 2400*1420 (для дверних коробок "100"), колір: Білий (обклеєний шпалерами)</t>
  </si>
  <si>
    <t>112 Сірий</t>
  </si>
  <si>
    <t>204 Горіх</t>
  </si>
  <si>
    <t>118 Дуб вибіл.</t>
  </si>
  <si>
    <t>121 Дуб ірланд.</t>
  </si>
  <si>
    <t>151 Біанко</t>
  </si>
  <si>
    <t>Графіт</t>
  </si>
  <si>
    <t>ДП СТАНДАРТ.1/А.Графіт</t>
  </si>
  <si>
    <t>ДП СТАНДАРТ.1/Б.Графіт</t>
  </si>
  <si>
    <t>ДП СТАНДАРТ.2/А.Графіт</t>
  </si>
  <si>
    <t>ДП СТАНДАРТ.2/Б.Графіт</t>
  </si>
  <si>
    <t>153 Графіт</t>
  </si>
  <si>
    <t>ДП СТАНДАРТ.3/1.Графіт</t>
  </si>
  <si>
    <t>ДП СТАНДАРТ.4/1.Графіт</t>
  </si>
  <si>
    <t>ДП СТАНДАРТ.4/2.Графіт</t>
  </si>
  <si>
    <t>ДП КУПАВА.1/1.Графіт</t>
  </si>
  <si>
    <t>ДП КУПАВА.2/1.Графіт</t>
  </si>
  <si>
    <t>ДП КУПАВА.3/1.Графіт</t>
  </si>
  <si>
    <t>ДП КУПАВА.4/1.Графіт</t>
  </si>
  <si>
    <t>ДП РУТА.1/1.Графіт</t>
  </si>
  <si>
    <t>ДП РУТА.2/1.Графіт</t>
  </si>
  <si>
    <t>ДП РУТА.4/1.Графіт</t>
  </si>
  <si>
    <t>ДП РУТА.5/1.Графіт</t>
  </si>
  <si>
    <t>ДП РУТА-FUSION.14.Графіт</t>
  </si>
  <si>
    <t>ДП Геометрія.1/1.Графіт</t>
  </si>
  <si>
    <t>ДП Геометрія.3/3.Графіт</t>
  </si>
  <si>
    <t>ДП Геометрія.4/4.Графіт</t>
  </si>
  <si>
    <t>ДП Геометрія.5/5.Графіт</t>
  </si>
  <si>
    <t>ДП Геометрія.6/6.Графіт</t>
  </si>
  <si>
    <t>ДП ГОРДАНА.1/1.Графіт</t>
  </si>
  <si>
    <t>ДП ГОРДАНА.2/1.Графіт</t>
  </si>
  <si>
    <t>ДП ГОРДАНА.4.Графіт</t>
  </si>
  <si>
    <t>ДП ГОРДАНА.5.Графіт</t>
  </si>
  <si>
    <t>ДП ГОРДАНА.6.Графіт</t>
  </si>
  <si>
    <t>ДП Ідея.3/1.Графіт</t>
  </si>
  <si>
    <t>ДП Ідея.3/2.Графіт</t>
  </si>
  <si>
    <t>ДП Ідея.3/3.Графіт</t>
  </si>
  <si>
    <t>ДП Ідея.4/1.Графіт</t>
  </si>
  <si>
    <t>ДП Ідея.4/2.Графіт</t>
  </si>
  <si>
    <t>ДП Ідея.4/3.Графіт</t>
  </si>
  <si>
    <t>ДП Ідея.4/4.Графіт</t>
  </si>
  <si>
    <t>ДП Ідея.6/6.Графіт</t>
  </si>
  <si>
    <t>ДП Ідея.7/1.Графіт</t>
  </si>
  <si>
    <t>ДП ЛАДА A.2А/1.Графіт</t>
  </si>
  <si>
    <t>ДП ЛАДА A.3А/1.Графіт</t>
  </si>
  <si>
    <t>ДП ЛАДА A.3А/2.Графіт</t>
  </si>
  <si>
    <t>ДП ЛАДА A.8/1.Графіт</t>
  </si>
  <si>
    <t>ДП ЛАДА A.8/2.Графіт</t>
  </si>
  <si>
    <t>ДП ЛАДА A.8/3.Графіт</t>
  </si>
  <si>
    <t>ДП ЛАДА A.8/4.Графіт</t>
  </si>
  <si>
    <t>ДП ЛАДА A.8/5.Графіт</t>
  </si>
  <si>
    <t>ДП ЛАДА B.1/0.Графіт</t>
  </si>
  <si>
    <t>ДП ЛАДА B.1/1.Графіт</t>
  </si>
  <si>
    <t>ДП ЛАДА B.1/2.Графіт</t>
  </si>
  <si>
    <t>ДП ЛАДА B.2/0.Графіт</t>
  </si>
  <si>
    <t>ДП ЛАДА B.2/1.Графіт</t>
  </si>
  <si>
    <t>ДП ЛАДА B.3/0.Графіт</t>
  </si>
  <si>
    <t>ДП ЛАДА B.3/1.Графіт</t>
  </si>
  <si>
    <t>ДП ЛАДА B.3/2.Графіт</t>
  </si>
  <si>
    <t>ДП ЛАДА B.3/3.Графіт</t>
  </si>
  <si>
    <t>ДП ЛАДА B.3/4.Графіт</t>
  </si>
  <si>
    <t>ДП ЛАДА C.4/1.Графіт</t>
  </si>
  <si>
    <t>ДП ЛАДА C.4/2.Графіт</t>
  </si>
  <si>
    <t>ДП ЛАДА C.4/3.Графіт</t>
  </si>
  <si>
    <t>ДП ЛАДА C.4/4.Графіт</t>
  </si>
  <si>
    <t>ДП ЛАДА C.4/5.Графіт</t>
  </si>
  <si>
    <t>ДП ЛАДА C.4/6.Графіт</t>
  </si>
  <si>
    <t>ДП ЛАДА C.4/7.Графіт</t>
  </si>
  <si>
    <t>ДП ЛАДА C.4/8.Графіт</t>
  </si>
  <si>
    <t>ДП ЛАДА C.5/0.Графіт</t>
  </si>
  <si>
    <t>ДП ЛАДА C.5/1.Графіт</t>
  </si>
  <si>
    <t>ДП ЛАДА C.5/2.Графіт</t>
  </si>
  <si>
    <t>ДП ЛАДА C.5/3.Графіт</t>
  </si>
  <si>
    <t>ДП ЛАДА C.5/4.Графіт</t>
  </si>
  <si>
    <t>ДП ЛАДА C.5/5.Графіт</t>
  </si>
  <si>
    <t>ДП ЛАДА C.5/6.Графіт</t>
  </si>
  <si>
    <t>ДП ЛАДА D.6/1.Графіт</t>
  </si>
  <si>
    <t>ДП ЛАДА D.6/2.Графіт</t>
  </si>
  <si>
    <t>ДП ЛАДА D.6/3.Графіт</t>
  </si>
  <si>
    <t>ДП ЛАДА D.6/4.Графіт</t>
  </si>
  <si>
    <t>ДП ЛАДА D.7/0.Графіт</t>
  </si>
  <si>
    <t>ДП ЛАДА D.7/1.Графіт</t>
  </si>
  <si>
    <t>ДП ЛАДА D.7/2.Графіт</t>
  </si>
  <si>
    <t>ДП Ніка.1/1.Графіт</t>
  </si>
  <si>
    <t>ДП Ніка.1/2.Графіт</t>
  </si>
  <si>
    <t>ДП Ніка.1/3.Графіт</t>
  </si>
  <si>
    <t>ДП Ніка.1/4.Графіт</t>
  </si>
  <si>
    <t>ДП Ніка.1/5.Графіт</t>
  </si>
  <si>
    <t>ДП Ніка.1/6.Графіт</t>
  </si>
  <si>
    <t>ДП Ніка.1/7.Графіт</t>
  </si>
  <si>
    <t>ДП Ніка.1/8.Графіт</t>
  </si>
  <si>
    <t>ДП Ніка.2/1.Графіт</t>
  </si>
  <si>
    <t>ДП Ніка.2/2.Графіт</t>
  </si>
  <si>
    <t>ДП Ніка.2/3.Графіт</t>
  </si>
  <si>
    <t>ДП Ніка.2/4.Графіт</t>
  </si>
  <si>
    <t>ДП Ліса.2/0.Графіт</t>
  </si>
  <si>
    <t>ДП Ліса.2/1.Графіт</t>
  </si>
  <si>
    <t>ДП Ліса.2/2.Графіт</t>
  </si>
  <si>
    <t>ДП Ліса.3/1.Графіт</t>
  </si>
  <si>
    <t>ДП Ліса.3/2.Графіт</t>
  </si>
  <si>
    <t>ДП Ліса.3/3.Графіт</t>
  </si>
  <si>
    <t>ДП Ліса.3/4.Графіт</t>
  </si>
  <si>
    <t>ДП ЛАДА-КОНЦЕПТ.2/0.Графіт</t>
  </si>
  <si>
    <t>ДП ЛАДА-КОНЦЕПТ.2/2.Графіт</t>
  </si>
  <si>
    <t>ДП ЛАДА-КОНЦЕПТ.3/0.Графіт</t>
  </si>
  <si>
    <t>ДП ЛАДА-КОНЦЕПТ.3/3.Графіт</t>
  </si>
  <si>
    <t>ДП ЛАДА-КОНЦЕПТ.4/0.Графіт</t>
  </si>
  <si>
    <t>ДП ЛАДА-КОНЦЕПТ.4/4.Графіт</t>
  </si>
  <si>
    <t>ДП ЛАДА-КОНЦЕПТ.5/1.Графіт</t>
  </si>
  <si>
    <t>ДП ЛАДА-КОНЦЕПТ.5/2.Графіт</t>
  </si>
  <si>
    <t>ДП ЛАДА-КОНЦЕПТ.5/3.Графіт</t>
  </si>
  <si>
    <t>ДП ЛАДА-НОВА.4/3.Графіт</t>
  </si>
  <si>
    <t>ДП ЛАДА-НОВА.4/6.Графіт</t>
  </si>
  <si>
    <t>ДП ЛАДА-НОВА.4/9.Графіт</t>
  </si>
  <si>
    <t>ДП ЛАДА-НОВА.6А/1.Графіт</t>
  </si>
  <si>
    <t>ДП ЛАДА-НОВА.6А/5.Графіт</t>
  </si>
  <si>
    <t>ДП ЛАДА-НОВА.7/1.Графіт</t>
  </si>
  <si>
    <t>ДП ЛАДА-НОВА.7/2.Графіт</t>
  </si>
  <si>
    <t>ДП ЛАДА-НОВА.8/1.Графіт</t>
  </si>
  <si>
    <t>ДП Міра.1/1.Графіт</t>
  </si>
  <si>
    <t>ДП Міра.1/2.Графіт</t>
  </si>
  <si>
    <t>ДП Міра.1/3.Графіт</t>
  </si>
  <si>
    <t>ДП Міра.1/4.Графіт</t>
  </si>
  <si>
    <t>ДП Міра.1/5.Графіт</t>
  </si>
  <si>
    <t>ДП Міра.1/6.Графіт</t>
  </si>
  <si>
    <t>ДП Міра.2/1.Графіт</t>
  </si>
  <si>
    <t>ДП Міра.2/2.Графіт</t>
  </si>
  <si>
    <t>ДП Міра.2/3.Графіт</t>
  </si>
  <si>
    <t>ДП ЛАДА-ЛОФТ.1/1.Графіт</t>
  </si>
  <si>
    <t>ДП ЛАДА-ЛОФТ.3/1.Графіт</t>
  </si>
  <si>
    <t>ДП ЛАДА-ЛОФТ.4/0.Графіт</t>
  </si>
  <si>
    <t>ДП ЛАДА-ЛОФТ.4/1.Графіт</t>
  </si>
  <si>
    <t>ДП ЛАДА-ЛОФТ.5/0.Графіт</t>
  </si>
  <si>
    <t>ДП ЛАДА-ЛОФТ.5/1.Графіт</t>
  </si>
  <si>
    <t>ДП ЛАДА-ЛОФТ.6/0.Графіт</t>
  </si>
  <si>
    <t>ДП ЛАДА-ЛОФТ.6/1.Графіт</t>
  </si>
  <si>
    <t>ДП Лінда.1/1.Графіт</t>
  </si>
  <si>
    <t>ДП Лінда.1/2.Графіт</t>
  </si>
  <si>
    <t>ДП Лінда.1/3.Графіт</t>
  </si>
  <si>
    <t>ДП Лінда.1/4.Графіт</t>
  </si>
  <si>
    <t>ДП Лінда.1/5.Графіт</t>
  </si>
  <si>
    <t>ДП Лінда.1/6.Графіт</t>
  </si>
  <si>
    <t>ДП Лінда.1/7.Графіт</t>
  </si>
  <si>
    <t>ДП Лінда.1/8.Графіт</t>
  </si>
  <si>
    <t>ДП Тіана.1/0.Графіт</t>
  </si>
  <si>
    <t>ДП Тіана.1/1.Графіт</t>
  </si>
  <si>
    <t>ДП Тіана.1/2.Графіт</t>
  </si>
  <si>
    <t>ДП Тіана.1/3.Графіт</t>
  </si>
  <si>
    <t>ДП Тіана.1/4.Графіт</t>
  </si>
  <si>
    <t>ДП Тіана.1/5.Графіт</t>
  </si>
  <si>
    <t>ДП Тіана.1/6.Графіт</t>
  </si>
  <si>
    <t>ДП Тіана.1/7.Графіт</t>
  </si>
  <si>
    <t>ДП Тіана.1/8.Графіт</t>
  </si>
  <si>
    <t>ДП Єва.2/0.Графіт</t>
  </si>
  <si>
    <t>ДП Єва.2/1.Графіт</t>
  </si>
  <si>
    <t>ДП Єва.2/2.Графіт</t>
  </si>
  <si>
    <t>ДП Єва.4/1.Графіт</t>
  </si>
  <si>
    <t>ДП Єва.4/2.Графіт</t>
  </si>
  <si>
    <t>ДП Єва.4/3.Графіт</t>
  </si>
  <si>
    <t>ДП Єва.4/4.Графіт</t>
  </si>
  <si>
    <t>ДП Єва.4/5.Графіт</t>
  </si>
  <si>
    <t>ДП Єва.4/6.Графіт</t>
  </si>
  <si>
    <t>ДП ТРЕНД.5/1.Графіт</t>
  </si>
  <si>
    <t>ДП ТРЕНД.5/2.Графіт</t>
  </si>
  <si>
    <t>ДП ТРЕНД.5/3.Графіт</t>
  </si>
  <si>
    <t>ДП ТРЕНД.5/4.Графіт</t>
  </si>
  <si>
    <t>ДП ТРЕНД.5/5.Графіт</t>
  </si>
  <si>
    <t>ДП ТРЕНД.5А/1.Графіт</t>
  </si>
  <si>
    <t>ДП ТРЕНД.5А/2.Графіт</t>
  </si>
  <si>
    <t>ДП ТРЕНД.5А/3.Графіт</t>
  </si>
  <si>
    <t>ДП ТРЕНД.5Б/3.Графіт</t>
  </si>
  <si>
    <t>ДП МОДЕРН.1/1.Графіт</t>
  </si>
  <si>
    <t>ДП МОДЕРН.3/1.Графіт</t>
  </si>
  <si>
    <t>ДП МОДЕРН.3/2.Графіт</t>
  </si>
  <si>
    <t>ДП МОДЕРН.3/3.Графіт</t>
  </si>
  <si>
    <t>ДП МОДЕРН.3А/1.Графіт</t>
  </si>
  <si>
    <t>ДП МОДЕРН.3А/2.Графіт</t>
  </si>
  <si>
    <t>ДП ПОЛЛО.3/2.Графіт</t>
  </si>
  <si>
    <t>ДП ПОЛЛО.3/4.Графіт</t>
  </si>
  <si>
    <t>ДП ПОЛЛО.3/6.Графіт</t>
  </si>
  <si>
    <t>ДП ПОЛЛО.3А/3.Графіт</t>
  </si>
  <si>
    <t>ДП ПОЛЛО.3А/5.Графіт</t>
  </si>
  <si>
    <t>ДП ПОЛЛО.4/3.Графіт</t>
  </si>
  <si>
    <t>ДП Лінея.1.Графіт</t>
  </si>
  <si>
    <t>ДП Лінея.3.Графіт</t>
  </si>
  <si>
    <t>ДП Лінея.4.Графіт</t>
  </si>
  <si>
    <t>ДП ЛАЙН.1.Графіт</t>
  </si>
  <si>
    <t>ДП ЛАЙН.2.Графіт</t>
  </si>
  <si>
    <t>ДП ЛАЙН.3.Графіт</t>
  </si>
  <si>
    <t>ДП ЛАЙН.4.Графіт</t>
  </si>
  <si>
    <t>ДП ЛАЙН.5.Графіт</t>
  </si>
  <si>
    <t>ДП ЛАЙН.6.Графіт</t>
  </si>
  <si>
    <t>ДП ЛАЙН.7.Графіт</t>
  </si>
  <si>
    <t>ДП Елегант.1.Графіт</t>
  </si>
  <si>
    <t>ДП Елегант.2.Графіт</t>
  </si>
  <si>
    <t>ДП Елегант.3.Графіт</t>
  </si>
  <si>
    <t>ДП Елегант.4.Графіт</t>
  </si>
  <si>
    <t>ДП Елегант.5.Графіт</t>
  </si>
  <si>
    <t>ДП Елегант.6.Графіт</t>
  </si>
  <si>
    <t>ДП Елегант.7.Графіт</t>
  </si>
  <si>
    <t>ДП ГЛАСФОРД.1.Графіт</t>
  </si>
  <si>
    <t>ДП ГЛАСФОРД.2.Графіт</t>
  </si>
  <si>
    <t>ДП ГЛАСФОРД.3.Графіт</t>
  </si>
  <si>
    <t>ДП ГЛАСФОРД.4.Графіт</t>
  </si>
  <si>
    <t>ДП ГЛАСФОРД.5.Графіт</t>
  </si>
  <si>
    <t>ДП Добір.Б.Графіт</t>
  </si>
  <si>
    <t>ДП Добір-ЛАДА.Л1/1.Графіт</t>
  </si>
  <si>
    <t>ДП Добір-ЛАДА.Л3/1.Графіт</t>
  </si>
  <si>
    <t>ДП Добір-ЛАДА.Л3/2.Графіт</t>
  </si>
  <si>
    <t>ДП Добір-ЛАДА.Л4/1.Графіт</t>
  </si>
  <si>
    <t>ДП Добір-ЛАДА.Л5/1.Графіт</t>
  </si>
  <si>
    <t>ДП Добір-ЛАДА.Л6/1.Графіт</t>
  </si>
  <si>
    <t>ФР Standard.Графіт</t>
  </si>
  <si>
    <t>ФР Verto-FIT.Графіт</t>
  </si>
  <si>
    <t>202 Ясен</t>
  </si>
  <si>
    <t>207 Дуб мілано</t>
  </si>
  <si>
    <t>401 Акація мед.</t>
  </si>
  <si>
    <t>402 Акація св.</t>
  </si>
  <si>
    <t>405 Дуб сільвер.</t>
  </si>
  <si>
    <t>колір: дуб сільвер. (ЕКО Шпон)</t>
  </si>
  <si>
    <t>Сотове</t>
  </si>
  <si>
    <t>ДП СТАНДАРТ.Сотове</t>
  </si>
  <si>
    <t>ДП КУПАВА.Сотове</t>
  </si>
  <si>
    <t>ДП РУТА.Сотове</t>
  </si>
  <si>
    <t>ДП РУТА-FUSION.Сотове</t>
  </si>
  <si>
    <t>ДП Геометрія.Сотове</t>
  </si>
  <si>
    <t>ДП ГОРДАНА.Сотове</t>
  </si>
  <si>
    <t>ДП Ідея.Сотове</t>
  </si>
  <si>
    <t>ДП Ідея-ЛОФТ.Сотове</t>
  </si>
  <si>
    <t>ДП Лінея.Сотове</t>
  </si>
  <si>
    <t>ДП ЛАЙН.Сотове</t>
  </si>
  <si>
    <t>ДП Добір.Сотове</t>
  </si>
  <si>
    <t>Скло</t>
  </si>
  <si>
    <t>ДП ГЛАСФОРД.Скло</t>
  </si>
  <si>
    <t>Скло.робоча..60</t>
  </si>
  <si>
    <t>Скло.робоча..70</t>
  </si>
  <si>
    <t>Скло.робоча..80</t>
  </si>
  <si>
    <t>Скло.робоча..90</t>
  </si>
  <si>
    <t>Скло.робоча..100</t>
  </si>
  <si>
    <t>ДП ГЛАСФОРД.Скло.робоча.</t>
  </si>
  <si>
    <t>Масив</t>
  </si>
  <si>
    <t>ДП ЛАДА A.Масив</t>
  </si>
  <si>
    <t>ДП ЛАДА B.Масив</t>
  </si>
  <si>
    <t>ДП ЛАДА C.Масив</t>
  </si>
  <si>
    <t>ДП ЛАДА D.Масив</t>
  </si>
  <si>
    <t>ДП Ніка.Масив</t>
  </si>
  <si>
    <t>ДП Ліса.Масив</t>
  </si>
  <si>
    <t>ДП ЛАДА-КОНЦЕПТ.Масив</t>
  </si>
  <si>
    <t>ДП ЛАДА-НОВА.Масив</t>
  </si>
  <si>
    <t>ДП Міра.Масив</t>
  </si>
  <si>
    <t>ДП ЛАДА-ЛОФТ.Масив</t>
  </si>
  <si>
    <t>ДП Лінда.Масив</t>
  </si>
  <si>
    <t>ДП Тіана.Масив</t>
  </si>
  <si>
    <t>ДП Єва.Масив</t>
  </si>
  <si>
    <t>ДП ТРЕНД.Масив</t>
  </si>
  <si>
    <t>ДП МОДЕРН.Масив</t>
  </si>
  <si>
    <t>ДП ПОЛЛО.Масив</t>
  </si>
  <si>
    <t>ДП Лінея.Масив</t>
  </si>
  <si>
    <t>ДП Елегант.Масив</t>
  </si>
  <si>
    <t>ДП Добір-ЛАДА.Масив</t>
  </si>
  <si>
    <t>(ні)</t>
  </si>
  <si>
    <t>ДП СТАНДАРТ.(ні)</t>
  </si>
  <si>
    <t>(ні).</t>
  </si>
  <si>
    <t>(ні).(ні)</t>
  </si>
  <si>
    <t>(ні).ВП</t>
  </si>
  <si>
    <t>ДП СТАНДАРТ.3/0.(ні)</t>
  </si>
  <si>
    <t>ДП СТАНДАРТ.4/0.(ні)</t>
  </si>
  <si>
    <t>ДП КУПАВА.(ні)</t>
  </si>
  <si>
    <t>ДП КУПАВА.1/0.(ні)</t>
  </si>
  <si>
    <t>ДП КУПАВА.2/0.(ні)</t>
  </si>
  <si>
    <t>ДП КУПАВА.3/0.(ні)</t>
  </si>
  <si>
    <t>ДП КУПАВА.4/0.(ні)</t>
  </si>
  <si>
    <t>ДП РУТА.1/0.(ні)</t>
  </si>
  <si>
    <t>ДП РУТА.2/0.(ні)</t>
  </si>
  <si>
    <t>ДП РУТА.4/0.(ні)</t>
  </si>
  <si>
    <t>ДП РУТА.5/0.(ні)</t>
  </si>
  <si>
    <t>ДП РУТА-FUSION.11.(ні)</t>
  </si>
  <si>
    <t>ДП Геометрія.1/0.(ні)</t>
  </si>
  <si>
    <t>ДП Геометрія.3/0.(ні)</t>
  </si>
  <si>
    <t>ДП Геометрія.4/0.(ні)</t>
  </si>
  <si>
    <t>ДП Геометрія.5/0.(ні)</t>
  </si>
  <si>
    <t>ДП Геометрія.6/0.(ні)</t>
  </si>
  <si>
    <t>4 завіси (2+2).(ні)</t>
  </si>
  <si>
    <t>ДП ГОРДАНА.1/0.(ні)</t>
  </si>
  <si>
    <t>ДП ГОРДАНА.2/0.(ні)</t>
  </si>
  <si>
    <t>ДП Геометрія.(ні)</t>
  </si>
  <si>
    <t>Без планки замка.(ні)</t>
  </si>
  <si>
    <t>С планкой замка.(ні)</t>
  </si>
  <si>
    <t>ДП Ідея.1.(ні)</t>
  </si>
  <si>
    <t>ДП Ідея.3/0.(ні)</t>
  </si>
  <si>
    <t>ДП Ідея.4/0.(ні)</t>
  </si>
  <si>
    <t>ДП Ідея.6/0.(ні)</t>
  </si>
  <si>
    <t>ДП Ідея.7/0.(ні)</t>
  </si>
  <si>
    <t>ДП Ідея-ЛОФТ.1.(ні)</t>
  </si>
  <si>
    <t>ДП ЛАДА A.2А/0.(ні)</t>
  </si>
  <si>
    <t>ДП Ідея.(ні)</t>
  </si>
  <si>
    <t>ДП ЛАДА A.3А/0.(ні)</t>
  </si>
  <si>
    <t>ДП ЛАДА A.8/0.(ні)</t>
  </si>
  <si>
    <t>ДП ЛАДА B.1/3.(ні)</t>
  </si>
  <si>
    <t>ДП ЛАДА B.2/2.(ні)</t>
  </si>
  <si>
    <t>ДП ЛАДА B.3/5.(ні)</t>
  </si>
  <si>
    <t>ДП ЛАДА A.(ні)</t>
  </si>
  <si>
    <t>ДП ЛАДА C.4/0.(ні)</t>
  </si>
  <si>
    <t>ДП ЛАДА B.(ні)</t>
  </si>
  <si>
    <t>ДП ЛАДА C.(ні)</t>
  </si>
  <si>
    <t>ДП ЛАДА D.6/0.(ні)</t>
  </si>
  <si>
    <t>ДП ЛАДА D.(ні)</t>
  </si>
  <si>
    <t>ДП Ніка.1/0.(ні)</t>
  </si>
  <si>
    <t>ДП Ніка.(ні)</t>
  </si>
  <si>
    <t>ДП Ліса.(ні)</t>
  </si>
  <si>
    <t>ДП Ліса.3/0.(ні)</t>
  </si>
  <si>
    <t>ДП ЛАДА-КОНЦЕПТ.(ні)</t>
  </si>
  <si>
    <t>ДП ЛАДА-НОВА.(ні)</t>
  </si>
  <si>
    <t>ДП ЛАДА-НОВА.4/0.(ні)</t>
  </si>
  <si>
    <t>ДП Міра.(ні)</t>
  </si>
  <si>
    <t>ДП ЛАДА-ЛОФТ.(ні)</t>
  </si>
  <si>
    <t>ДП Міра.1/0.(ні)</t>
  </si>
  <si>
    <t>ДП Лінда.(ні)</t>
  </si>
  <si>
    <t>ДП ЛАДА-ЛОФТ.1/0.(ні)</t>
  </si>
  <si>
    <t>ДП ЛАДА-ЛОФТ.3/0.(ні)</t>
  </si>
  <si>
    <t>ДП Тіана.(ні)</t>
  </si>
  <si>
    <t>ДП Єва.(ні)</t>
  </si>
  <si>
    <t>ДП Лінда.1/0.(ні)</t>
  </si>
  <si>
    <t>ДП ТРЕНД.(ні)</t>
  </si>
  <si>
    <t>ДП ПОЛЛО.(ні)</t>
  </si>
  <si>
    <t>ДП Єва.4/0.(ні)</t>
  </si>
  <si>
    <t>ДП Лінея.(ні)</t>
  </si>
  <si>
    <t>ДП ТРЕНД.5/0.(ні)</t>
  </si>
  <si>
    <t>ДП ЛАЙН.(ні)</t>
  </si>
  <si>
    <t>ДП Елегант.(ні)</t>
  </si>
  <si>
    <t>ДП МОДЕРН.1/0.(ні)</t>
  </si>
  <si>
    <t>ДП ГЛАСФОРД.(ні)</t>
  </si>
  <si>
    <t>ДП МОДЕРН.3/0.(ні)</t>
  </si>
  <si>
    <t>ДП Добір.(ні)</t>
  </si>
  <si>
    <t>ДП Добір-ЛАДА.(ні)</t>
  </si>
  <si>
    <t>ДП ПОЛЛО.3/0.(ні)</t>
  </si>
  <si>
    <t>КД Standard-MDF.(ні)</t>
  </si>
  <si>
    <t>КД Standard.(ні)</t>
  </si>
  <si>
    <t>КД Verto-FIT.(ні)</t>
  </si>
  <si>
    <t>КД Verto-FIT Plus.(ні)</t>
  </si>
  <si>
    <t>КД Verto-FIT Comfort.(ні)</t>
  </si>
  <si>
    <t>ДП Добір.А.(ні)</t>
  </si>
  <si>
    <t>ДП Добір-ЛАДА.Л1/0.(ні)</t>
  </si>
  <si>
    <t>ДП Добір-ЛАДА.Л3/0.(ні)</t>
  </si>
  <si>
    <t>ДП Добір-ЛАДА.Л4/0.(ні)</t>
  </si>
  <si>
    <t>ДП Добір-ЛАДА.Л5/0.(ні)</t>
  </si>
  <si>
    <t>ДП Добір-ЛАДА.Л6/0.(ні)</t>
  </si>
  <si>
    <t>ДП ГЛАСФОРД.1.(ні)</t>
  </si>
  <si>
    <t>ДП ГЛАСФОРД.2.(ні)</t>
  </si>
  <si>
    <t>ДП ГЛАСФОРД.3.(ні)</t>
  </si>
  <si>
    <t>ДП ГЛАСФОРД.4.(ні)</t>
  </si>
  <si>
    <t>ДП ГЛАСФОРД.5.(ні)</t>
  </si>
  <si>
    <t>Жалюзі</t>
  </si>
  <si>
    <t>ДП Геометрія.1/1.Жалюзі</t>
  </si>
  <si>
    <t>ДП Геометрія.3/3.Жалюзі</t>
  </si>
  <si>
    <t>ДП Геометрія.4/4.Жалюзі</t>
  </si>
  <si>
    <t>ДП Геометрія.5/5.Жалюзі</t>
  </si>
  <si>
    <t>ДП Геометрія.6/6.Жалюзі</t>
  </si>
  <si>
    <t>ДП Ідея.3/1.Жалюзі</t>
  </si>
  <si>
    <t>ДП Ідея.3/2.Жалюзі</t>
  </si>
  <si>
    <t>ДП Ідея.3/3.Жалюзі</t>
  </si>
  <si>
    <t>ДП Ідея.4/1.Жалюзі</t>
  </si>
  <si>
    <t>ДП Ідея.4/2.Жалюзі</t>
  </si>
  <si>
    <t>ДП Ідея.4/3.Жалюзі</t>
  </si>
  <si>
    <t>ДП Ідея.4/4.Жалюзі</t>
  </si>
  <si>
    <t>ДП Ідея.6/6.Жалюзі</t>
  </si>
  <si>
    <t>ДП Ідея.7/1.Жалюзі</t>
  </si>
  <si>
    <t>ФР Standard.Жалюзі</t>
  </si>
  <si>
    <t>ФР Verto-FIT.Жалюзі</t>
  </si>
  <si>
    <t>Малюнок</t>
  </si>
  <si>
    <t>ДП РУТА-FUSION.9.Малюнок</t>
  </si>
  <si>
    <t>ДП РУТА-FUSION.10.Малюнок</t>
  </si>
  <si>
    <t>ДП РУТА-FUSION.13.Малюнок</t>
  </si>
  <si>
    <t>ДП ЛАДА-КОНЦЕПТ.5/1.Малюнок</t>
  </si>
  <si>
    <t>ДП ЛАДА-КОНЦЕПТ.5/2.Малюнок</t>
  </si>
  <si>
    <t>ДП ЛАДА-КОНЦЕПТ.5/3.Малюнок</t>
  </si>
  <si>
    <t>ДП ПОЛЛО.3А/3.Малюнок</t>
  </si>
  <si>
    <t>ДП ПОЛЛО.3А/5.Малюнок</t>
  </si>
  <si>
    <t>ДП ПОЛЛО.4/3.Малюнок</t>
  </si>
  <si>
    <t>ДП ЛАЙН.2.Малюнок</t>
  </si>
  <si>
    <t>ДП ЛАЙН.3.Малюнок</t>
  </si>
  <si>
    <t>ДП ЛАЙН.4.Малюнок</t>
  </si>
  <si>
    <t>ДП ЛАЙН.5.Малюнок</t>
  </si>
  <si>
    <t>ДП ЛАЙН.6.Малюнок</t>
  </si>
  <si>
    <t>ДП ЛАЙН.7.Малюнок</t>
  </si>
  <si>
    <t>ДП Елегант.2.Малюнок</t>
  </si>
  <si>
    <t>ДП Елегант.3.Малюнок</t>
  </si>
  <si>
    <t>ДП Елегант.4.Малюнок</t>
  </si>
  <si>
    <t>ДП Елегант.5.Малюнок</t>
  </si>
  <si>
    <t>ДП Елегант.6.Малюнок</t>
  </si>
  <si>
    <t>ДП Елегант.7.Малюнок</t>
  </si>
  <si>
    <t>ДП ГЛАСФОРД.2.Малюнок</t>
  </si>
  <si>
    <t>ДП ГЛАСФОРД.3.Малюнок</t>
  </si>
  <si>
    <t>ДП ГЛАСФОРД.4.Малюнок</t>
  </si>
  <si>
    <t>ДП ГЛАСФОРД.5.Малюнок</t>
  </si>
  <si>
    <t>ФР Standard.Малюнок</t>
  </si>
  <si>
    <t>ФР Verto-FIT.Малюнок</t>
  </si>
  <si>
    <t>Фільонка</t>
  </si>
  <si>
    <t>ФР Standard.Фільонка</t>
  </si>
  <si>
    <t>ФР Verto-FIT.Фільонка</t>
  </si>
  <si>
    <t>Дзеркало</t>
  </si>
  <si>
    <t>ДП ГЛАСФОРД.1.Дзеркало</t>
  </si>
  <si>
    <t>ДП ГЛАСФОРД.2.Дзеркало</t>
  </si>
  <si>
    <t>ДП ГЛАСФОРД.3.Дзеркало</t>
  </si>
  <si>
    <t>ДП ГЛАСФОРД.4.Дзеркало</t>
  </si>
  <si>
    <t>ДП ГЛАСФОРД.5.Дзеркало</t>
  </si>
  <si>
    <t>ФР Standard.Дзеркало</t>
  </si>
  <si>
    <t>ФР Verto-FIT.Дзеркало</t>
  </si>
  <si>
    <t>скло: Дзеркало</t>
  </si>
  <si>
    <t>СТВВРКИ</t>
  </si>
  <si>
    <t>ВВ</t>
  </si>
  <si>
    <t>ДП СТАНДАРТ.ВВ</t>
  </si>
  <si>
    <t>(ні).ВВ</t>
  </si>
  <si>
    <t>ДП РУТА.ВВ</t>
  </si>
  <si>
    <t>ДП РУТА-FUSION.ВВ</t>
  </si>
  <si>
    <t>ДП Геометрія.ВВ</t>
  </si>
  <si>
    <t>ДП ГОРДАНА.ВВ</t>
  </si>
  <si>
    <t>ДП Ідея.ВВ</t>
  </si>
  <si>
    <t>ДП Ідея-ЛОФТ.ВВ</t>
  </si>
  <si>
    <t>ДП ЛАДА A.ВВ</t>
  </si>
  <si>
    <t>ДП ЛАДА B.ВВ</t>
  </si>
  <si>
    <t>ДП ЛАДА C.ВВ</t>
  </si>
  <si>
    <t>ДП ЛАДА D.ВВ</t>
  </si>
  <si>
    <t>ДП Ніка.ВВ</t>
  </si>
  <si>
    <t>ДП Ліса.ВВ</t>
  </si>
  <si>
    <t>ДП ЛАДА-КОНЦЕПТ.ВВ</t>
  </si>
  <si>
    <t>ДП ЛАДА-НОВА.ВВ</t>
  </si>
  <si>
    <t>ДП Міра.ВВ</t>
  </si>
  <si>
    <t>ДП ЛАДА-ЛОФТ.ВВ</t>
  </si>
  <si>
    <t>ДП Лінда.ВВ</t>
  </si>
  <si>
    <t>ДП Тіана.ВВ</t>
  </si>
  <si>
    <t>ДП Єва.ВВ</t>
  </si>
  <si>
    <t>ДП ТРЕНД.ВВ</t>
  </si>
  <si>
    <t>ДП МОДЕРН.ВВ</t>
  </si>
  <si>
    <t>ДП ПОЛЛО.ВВ</t>
  </si>
  <si>
    <t>Ручка-Захват.ВВ</t>
  </si>
  <si>
    <t>Ручка-Замок.ВВ</t>
  </si>
  <si>
    <t>розмір(мм): 2220*2200 (дВВстулковий)</t>
  </si>
  <si>
    <t>поріг: 80мм (дереВВ), размер(мм): 35*1030, покрытие: лак</t>
  </si>
  <si>
    <t>поріг: 80мм (дереВВ), размер(мм): 35*2060, покрытие: лак</t>
  </si>
  <si>
    <t>ДП СТАНДАРТ.Soft цл +2завіс</t>
  </si>
  <si>
    <t>ДП СТАНДАРТ.Soft ст +2завіс</t>
  </si>
  <si>
    <t>ДП СТАНДАРТ.Magnet цл +2завіс</t>
  </si>
  <si>
    <t>Soft цл +2завіс</t>
  </si>
  <si>
    <t>ДП СТАНДАРТ.Magnet ст +2завіс</t>
  </si>
  <si>
    <t>Soft цл +2завіс.</t>
  </si>
  <si>
    <t>Soft ст +2завіс</t>
  </si>
  <si>
    <t>Soft ст +2завіс.</t>
  </si>
  <si>
    <t>Magnet цл +2завіс.</t>
  </si>
  <si>
    <t>Magnet цл +2завіс</t>
  </si>
  <si>
    <t>ДП СТАНДАРТ.Soft цл +3завіс</t>
  </si>
  <si>
    <t>Magnet ст +2завіс.</t>
  </si>
  <si>
    <t>ДП СТАНДАРТ.Soft ст +3завіс</t>
  </si>
  <si>
    <t>Soft цл +3завіс</t>
  </si>
  <si>
    <t>Magnet ст +2завіс</t>
  </si>
  <si>
    <t>ДП СТАНДАРТ.Magnet цл +3завіс</t>
  </si>
  <si>
    <t>Soft ст +3завіс</t>
  </si>
  <si>
    <t>ДП СТАНДАРТ.Magnet ст +3завіс</t>
  </si>
  <si>
    <t>ДП СТАНДАРТ.Пл Stand +2завіс</t>
  </si>
  <si>
    <t>ДП СТАНДАРТ.Пл Soft +2завіс</t>
  </si>
  <si>
    <t>Soft цл +2завіс.ВВ</t>
  </si>
  <si>
    <t>ДП СТАНДАРТ.Пл Magnet +2завіс</t>
  </si>
  <si>
    <t>Soft ст +2завіс.ВВ</t>
  </si>
  <si>
    <t>ДП СТАНДАРТ.Пл Stand +3завіс</t>
  </si>
  <si>
    <t>Magnet цл +2завіс.ВВ</t>
  </si>
  <si>
    <t>Magnet цл +3завіс</t>
  </si>
  <si>
    <t>ДП СТАНДАРТ.Пл Soft +3завіс</t>
  </si>
  <si>
    <t>Magnet ст +2завіс.ВВ</t>
  </si>
  <si>
    <t>Magnet ст +3завіс</t>
  </si>
  <si>
    <t>ДП СТАНДАРТ.Пл Magnet +3завіс</t>
  </si>
  <si>
    <t>ДП СТАНДАРТ.Magnet цл б/з завіс.</t>
  </si>
  <si>
    <t>ДП СТАНДАРТ.Magnet ст б/з завіс.</t>
  </si>
  <si>
    <t>Пл Stand +2завіс</t>
  </si>
  <si>
    <t>ДП СТАНДАРТ.Magnet цл +2завіс 3D</t>
  </si>
  <si>
    <t>Пл Stand +3завіс</t>
  </si>
  <si>
    <t>ДП СТАНДАРТ.Magnet ст +2завіс 3D</t>
  </si>
  <si>
    <t>Soft цл +2завіс.ВП</t>
  </si>
  <si>
    <t>ДП СТАНДАРТ.Magnet цл +3завіс 3D</t>
  </si>
  <si>
    <t>Soft ст +2завіс.ВП</t>
  </si>
  <si>
    <t>Пл Soft +2завіс</t>
  </si>
  <si>
    <t>ДП СТАНДАРТ.Magnet ст +3завіс 3D</t>
  </si>
  <si>
    <t>Magnet цл +2завіс.ВП</t>
  </si>
  <si>
    <t>Пл Soft +3завіс</t>
  </si>
  <si>
    <t>Magnet ст +2завіс.ВП</t>
  </si>
  <si>
    <t>Пл Magnet +2завіс</t>
  </si>
  <si>
    <t>Пл Magnet +3завіс</t>
  </si>
  <si>
    <t>Magnet цл б/з завіс.</t>
  </si>
  <si>
    <t>Soft цл +3завіс.</t>
  </si>
  <si>
    <t>Magnet ст б/з завіс.</t>
  </si>
  <si>
    <t>Soft ст +3завіс.</t>
  </si>
  <si>
    <t>ДП КУПАВА.Soft цл +2завіс</t>
  </si>
  <si>
    <t>Magnet цл +3завіс.</t>
  </si>
  <si>
    <t>Magnet цл +2завіс 3D</t>
  </si>
  <si>
    <t>ДП КУПАВА.Soft ст +2завіс</t>
  </si>
  <si>
    <t>Magnet ст +3завіс.</t>
  </si>
  <si>
    <t>ДП КУПАВА.Magnet цл +2завіс</t>
  </si>
  <si>
    <t>Magnet ст +2завіс 3D</t>
  </si>
  <si>
    <t>ДП КУПАВА.Magnet ст +2завіс</t>
  </si>
  <si>
    <t>Magnet цл +3завіс 3D</t>
  </si>
  <si>
    <t>Magnet ст +3завіс 3D</t>
  </si>
  <si>
    <t>Soft цл +3завіс.ВВ</t>
  </si>
  <si>
    <t>ДП КУПАВА.Soft цл +3завіс</t>
  </si>
  <si>
    <t>Soft ст +3завіс.ВВ</t>
  </si>
  <si>
    <t>ДП КУПАВА.Soft ст +3завіс</t>
  </si>
  <si>
    <t>Magnet цл +3завіс.ВВ</t>
  </si>
  <si>
    <t>ДП КУПАВА.Magnet цл +3завіс</t>
  </si>
  <si>
    <t>Magnet ст +3завіс.ВВ</t>
  </si>
  <si>
    <t>Glass +2завіс</t>
  </si>
  <si>
    <t>ДП КУПАВА.Magnet ст +3завіс</t>
  </si>
  <si>
    <t>ДП КУПАВА.Пл Stand +2завіс</t>
  </si>
  <si>
    <t>Glass кл +2завіс</t>
  </si>
  <si>
    <t>ДП КУПАВА.Пл Soft +2завіс</t>
  </si>
  <si>
    <t>ДП КУПАВА.Пл Magnet +2завіс</t>
  </si>
  <si>
    <t>Glass цл +2завіс</t>
  </si>
  <si>
    <t>ДП КУПАВА.Пл Stand +3завіс</t>
  </si>
  <si>
    <t>Soft цл +3завіс.ВП</t>
  </si>
  <si>
    <t>ДП КУПАВА.Пл Soft +3завіс</t>
  </si>
  <si>
    <t>Soft ст +3завіс.ВП</t>
  </si>
  <si>
    <t>Glass ст +2завіс</t>
  </si>
  <si>
    <t>ДП КУПАВА.Пл Magnet +3завіс</t>
  </si>
  <si>
    <t>Magnet цл +3завіс.ВП</t>
  </si>
  <si>
    <t>ДП КУПАВА.Magnet цл б/з завіс.</t>
  </si>
  <si>
    <t>Magnet ст +3завіс.ВП</t>
  </si>
  <si>
    <t>ДП КУПАВА.Magnet ст б/з завіс.</t>
  </si>
  <si>
    <t>ДП КУПАВА.Magnet цл +2завіс 3D</t>
  </si>
  <si>
    <t>ДП КУПАВА.Magnet ст +2завіс 3D</t>
  </si>
  <si>
    <t>ДП КУПАВА.Magnet цл +3завіс 3D</t>
  </si>
  <si>
    <t>ДП КУПАВА.Magnet ст +3завіс 3D</t>
  </si>
  <si>
    <t>Magnet цл б/з завіс..</t>
  </si>
  <si>
    <t>Magnet ст б/з завіс..</t>
  </si>
  <si>
    <t>Magnet цл +2завіс 3D.</t>
  </si>
  <si>
    <t>Magnet ст +2завіс 3D.</t>
  </si>
  <si>
    <t>Magnet цл +3завіс 3D.</t>
  </si>
  <si>
    <t>Magnet ст +3завіс 3D.</t>
  </si>
  <si>
    <t>Magnet цл б/з завіс..ВВ</t>
  </si>
  <si>
    <t>Magnet ст б/з завіс..ВВ</t>
  </si>
  <si>
    <t>Magnet цл +2завіс 3D.ВВ</t>
  </si>
  <si>
    <t>Magnet ст +2завіс 3D.ВВ</t>
  </si>
  <si>
    <t>Magnet цл +3завіс 3D.ВВ</t>
  </si>
  <si>
    <t>Magnet ст +3завіс 3D.ВВ</t>
  </si>
  <si>
    <t>Magnet цл б/з завіс..ВП</t>
  </si>
  <si>
    <t>Magnet ст б/з завіс..ВП</t>
  </si>
  <si>
    <t>Magnet цл +2завіс 3D.ВП</t>
  </si>
  <si>
    <t>Magnet ст +2завіс 3D.ВП</t>
  </si>
  <si>
    <t>Magnet цл +3завіс 3D.ВП</t>
  </si>
  <si>
    <t>Пл Magnet б/з завіс.</t>
  </si>
  <si>
    <t>Magnet ст +3завіс 3D.ВП</t>
  </si>
  <si>
    <t>Пл Magnet +2завіс 3D</t>
  </si>
  <si>
    <t>Пл Magnet +3завіс 3D</t>
  </si>
  <si>
    <t>Glass +2завіс.</t>
  </si>
  <si>
    <t>Glass кл +2завіс.</t>
  </si>
  <si>
    <t>Glass цл +2завіс.</t>
  </si>
  <si>
    <t>Пл Stand +2завіс.</t>
  </si>
  <si>
    <t>Пл Soft +2завіс.</t>
  </si>
  <si>
    <t>Пл Magnet +2завіс.</t>
  </si>
  <si>
    <t>Пл Stand +2завіс.ВВ</t>
  </si>
  <si>
    <t>Пл Soft +2завіс.ВВ</t>
  </si>
  <si>
    <t>Пл Magnet +2завіс.ВВ</t>
  </si>
  <si>
    <t>Пл Stand +2завіс.ВП</t>
  </si>
  <si>
    <t>Пл Soft +2завіс.ВП</t>
  </si>
  <si>
    <t>Пл Magnet +2завіс.ВП</t>
  </si>
  <si>
    <t>Пл Stand +3завіс.</t>
  </si>
  <si>
    <t>Пл Soft +3завіс.</t>
  </si>
  <si>
    <t>Пл Magnet +3завіс.</t>
  </si>
  <si>
    <t>Пл Stand +3завіс.ВВ</t>
  </si>
  <si>
    <t>Пл Soft +3завіс.ВВ</t>
  </si>
  <si>
    <t>Пл Magnet +3завіс.ВВ</t>
  </si>
  <si>
    <t>Пл Stand +3завіс.ВП</t>
  </si>
  <si>
    <t>Пл Soft +3завіс.ВП</t>
  </si>
  <si>
    <t>Пл Magnet +3завіс.ВП</t>
  </si>
  <si>
    <t>ДП Геометрія.Soft цл +2завіс</t>
  </si>
  <si>
    <t>ДП Геометрія.Soft ст +2завіс</t>
  </si>
  <si>
    <t>ДП Геометрія.Magnet цл +2завіс</t>
  </si>
  <si>
    <t>ДП Геометрія.Magnet ст +2завіс</t>
  </si>
  <si>
    <t>ДП Геометрія.Soft цл +3завіс</t>
  </si>
  <si>
    <t>ДП Геометрія.Soft ст +3завіс</t>
  </si>
  <si>
    <t>ДП Геометрія.Magnet цл +3завіс</t>
  </si>
  <si>
    <t>ДП Геометрія.Magnet ст +3завіс</t>
  </si>
  <si>
    <t>ДП Геометрія.Пл Stand +2завіс</t>
  </si>
  <si>
    <t>ДП Геометрія.Пл Soft +2завіс</t>
  </si>
  <si>
    <t>ДП Геометрія.Пл Magnet +2завіс</t>
  </si>
  <si>
    <t>ДП Геометрія.Пл Stand +3завіс</t>
  </si>
  <si>
    <t>ДП Геометрія.Пл Soft +3завіс</t>
  </si>
  <si>
    <t>ДП Геометрія.Пл Magnet +3завіс</t>
  </si>
  <si>
    <t>ДП Геометрія.Magnet цл б/з завіс.</t>
  </si>
  <si>
    <t>ДП Геометрія.Magnet ст б/з завіс.</t>
  </si>
  <si>
    <t>ДП Геометрія.Magnet цл +2завіс 3D</t>
  </si>
  <si>
    <t>ДП Геометрія.Magnet ст +2завіс 3D</t>
  </si>
  <si>
    <t>ДП Геометрія.Magnet цл +3завіс 3D</t>
  </si>
  <si>
    <t>ДП Геометрія.Magnet ст +3завіс 3D</t>
  </si>
  <si>
    <t>ДП Ідея.Soft цл +2завіс</t>
  </si>
  <si>
    <t>ДП Ідея.Soft ст +2завіс</t>
  </si>
  <si>
    <t>ДП Ідея.Magnet цл +2завіс</t>
  </si>
  <si>
    <t>ДП Ідея.Magnet ст +2завіс</t>
  </si>
  <si>
    <t>ДП Ідея.Soft цл +3завіс</t>
  </si>
  <si>
    <t>ДП Ідея.Soft ст +3завіс</t>
  </si>
  <si>
    <t>ДП Ідея.Magnet цл +3завіс</t>
  </si>
  <si>
    <t>ДП Ідея.Magnet ст +3завіс</t>
  </si>
  <si>
    <t>ДП Ідея.Пл Stand +2завіс</t>
  </si>
  <si>
    <t>ДП Ідея.Пл Soft +2завіс</t>
  </si>
  <si>
    <t>ДП Ідея.Пл Magnet +2завіс</t>
  </si>
  <si>
    <t>ДП Ідея.Пл Stand +3завіс</t>
  </si>
  <si>
    <t>ДП Ідея.Пл Soft +3завіс</t>
  </si>
  <si>
    <t>ДП Ідея.Пл Magnet +3завіс</t>
  </si>
  <si>
    <t>ДП Ідея.Magnet цл б/з завіс.</t>
  </si>
  <si>
    <t>ДП Ідея.Magnet ст б/з завіс.</t>
  </si>
  <si>
    <t>ДП Ідея.Magnet цл +2завіс 3D</t>
  </si>
  <si>
    <t>ДП Ідея.Magnet ст +2завіс 3D</t>
  </si>
  <si>
    <t>ДП Ідея.Magnet цл +3завіс 3D</t>
  </si>
  <si>
    <t>ДП Ідея.Magnet ст +3завіс 3D</t>
  </si>
  <si>
    <t>ДП ЛАДА A.Soft цл +3завіс</t>
  </si>
  <si>
    <t>ДП ЛАДА A.Soft ст +3завіс</t>
  </si>
  <si>
    <t>ДП ЛАДА A.Magnet цл +3завіс</t>
  </si>
  <si>
    <t>ДП ЛАДА A.Magnet ст +3завіс</t>
  </si>
  <si>
    <t>ДП ЛАДА A.Пл Stand +3завіс</t>
  </si>
  <si>
    <t>ДП ЛАДА A.Пл Soft +3завіс</t>
  </si>
  <si>
    <t>ДП ЛАДА A.Пл Magnet +3завіс</t>
  </si>
  <si>
    <t>ДП ЛАДА A.Magnet цл б/з завіс.</t>
  </si>
  <si>
    <t>ДП ЛАДА A.Magnet ст б/з завіс.</t>
  </si>
  <si>
    <t>ДП ЛАДА A.Magnet цл +2завіс 3D</t>
  </si>
  <si>
    <t>ДП ЛАДА A.Magnet ст +2завіс 3D</t>
  </si>
  <si>
    <t>ДП ЛАДА A.Magnet цл +3завіс 3D</t>
  </si>
  <si>
    <t>ДП ЛАДА A.Magnet ст +3завіс 3D</t>
  </si>
  <si>
    <t>ДП ЛАДА B.Soft цл +3завіс</t>
  </si>
  <si>
    <t>ДП ЛАДА B.Soft ст +3завіс</t>
  </si>
  <si>
    <t>ДП ЛАДА B.Magnet цл +3завіс</t>
  </si>
  <si>
    <t>ДП ЛАДА B.Magnet ст +3завіс</t>
  </si>
  <si>
    <t>ДП ЛАДА B.Пл Stand +3завіс</t>
  </si>
  <si>
    <t>ДП ЛАДА B.Пл Soft +3завіс</t>
  </si>
  <si>
    <t>ДП ЛАДА B.Пл Magnet +3завіс</t>
  </si>
  <si>
    <t>ДП ЛАДА B.Magnet цл б/з завіс.</t>
  </si>
  <si>
    <t>ДП ЛАДА B.Magnet ст б/з завіс.</t>
  </si>
  <si>
    <t>ДП ЛАДА B.Magnet цл +2завіс 3D</t>
  </si>
  <si>
    <t>ДП ЛАДА B.Magnet ст +2завіс 3D</t>
  </si>
  <si>
    <t>ДП ЛАДА B.Magnet цл +3завіс 3D</t>
  </si>
  <si>
    <t>ДП ЛАДА B.Magnet ст +3завіс 3D</t>
  </si>
  <si>
    <t>ДП ЛАДА C.Soft цл +3завіс</t>
  </si>
  <si>
    <t>ДП ЛАДА C.Soft ст +3завіс</t>
  </si>
  <si>
    <t>ДП ЛАДА C.Magnet цл +3завіс</t>
  </si>
  <si>
    <t>ДП ЛАДА C.Magnet ст +3завіс</t>
  </si>
  <si>
    <t>ДП ЛАДА C.Пл Stand +3завіс</t>
  </si>
  <si>
    <t>ДП ЛАДА C.Пл Soft +3завіс</t>
  </si>
  <si>
    <t>ДП ЛАДА C.Пл Magnet +3завіс</t>
  </si>
  <si>
    <t>ДП ЛАДА C.Magnet цл б/з завіс.</t>
  </si>
  <si>
    <t>ДП ЛАДА C.Magnet ст б/з завіс.</t>
  </si>
  <si>
    <t>ДП ЛАДА C.Magnet цл +2завіс 3D</t>
  </si>
  <si>
    <t>ДП ЛАДА C.Magnet ст +2завіс 3D</t>
  </si>
  <si>
    <t>ДП ЛАДА C.Magnet цл +3завіс 3D</t>
  </si>
  <si>
    <t>ДП ЛАДА C.Magnet ст +3завіс 3D</t>
  </si>
  <si>
    <t>ДП ЛАДА D.Soft цл +3завіс</t>
  </si>
  <si>
    <t>ДП ЛАДА D.Soft ст +3завіс</t>
  </si>
  <si>
    <t>ДП ЛАДА D.Magnet цл +3завіс</t>
  </si>
  <si>
    <t>ДП ЛАДА D.Magnet ст +3завіс</t>
  </si>
  <si>
    <t>ДП ЛАДА D.Пл Stand +3завіс</t>
  </si>
  <si>
    <t>ДП ЛАДА D.Пл Soft +3завіс</t>
  </si>
  <si>
    <t>ДП ЛАДА D.Пл Magnet +3завіс</t>
  </si>
  <si>
    <t>ДП ЛАДА D.Magnet цл б/з завіс.</t>
  </si>
  <si>
    <t>ДП ЛАДА D.Magnet ст б/з завіс.</t>
  </si>
  <si>
    <t>ДП ЛАДА D.Magnet цл +2завіс 3D</t>
  </si>
  <si>
    <t>ДП ЛАДА D.Magnet ст +2завіс 3D</t>
  </si>
  <si>
    <t>ДП ЛАДА D.Magnet цл +3завіс 3D</t>
  </si>
  <si>
    <t>ДП ЛАДА D.Magnet ст +3завіс 3D</t>
  </si>
  <si>
    <t>ДП Ніка.Soft цл +3завіс</t>
  </si>
  <si>
    <t>ДП Ніка.Soft ст +3завіс</t>
  </si>
  <si>
    <t>ДП Ніка.Magnet цл +3завіс</t>
  </si>
  <si>
    <t>ДП Ніка.Magnet ст +3завіс</t>
  </si>
  <si>
    <t>ДП Ніка.Пл Stand +3завіс</t>
  </si>
  <si>
    <t>ДП Ніка.Пл Soft +3завіс</t>
  </si>
  <si>
    <t>ДП Ніка.Пл Magnet +3завіс</t>
  </si>
  <si>
    <t>ДП Ніка.Magnet цл б/з завіс.</t>
  </si>
  <si>
    <t>ДП Ніка.Magnet ст б/з завіс.</t>
  </si>
  <si>
    <t>ДП Ніка.Magnet цл +2завіс 3D</t>
  </si>
  <si>
    <t>ДП Ніка.Magnet ст +2завіс 3D</t>
  </si>
  <si>
    <t>ДП Ніка.Magnet цл +3завіс 3D</t>
  </si>
  <si>
    <t>ДП Ніка.Magnet ст +3завіс 3D</t>
  </si>
  <si>
    <t>ДП Ліса.Soft цл +3завіс</t>
  </si>
  <si>
    <t>ДП Ліса.Soft ст +3завіс</t>
  </si>
  <si>
    <t>ДП Ліса.Magnet цл +3завіс</t>
  </si>
  <si>
    <t>ДП Ліса.Magnet ст +3завіс</t>
  </si>
  <si>
    <t>ДП Ліса.Пл Stand +3завіс</t>
  </si>
  <si>
    <t>ДП Ліса.Пл Soft +3завіс</t>
  </si>
  <si>
    <t>ДП Ліса.Пл Magnet +3завіс</t>
  </si>
  <si>
    <t>ДП Ліса.Magnet цл б/з завіс.</t>
  </si>
  <si>
    <t>ДП Ліса.Magnet ст б/з завіс.</t>
  </si>
  <si>
    <t>ДП Ліса.Magnet цл +2завіс 3D</t>
  </si>
  <si>
    <t>ДП Ліса.Magnet ст +2завіс 3D</t>
  </si>
  <si>
    <t>ДП Ліса.Magnet цл +3завіс 3D</t>
  </si>
  <si>
    <t>ДП Ліса.Magnet ст +3завіс 3D</t>
  </si>
  <si>
    <t>ДП ЛАДА-КОНЦЕПТ.Soft цл +3завіс</t>
  </si>
  <si>
    <t>ДП ЛАДА-КОНЦЕПТ.Soft ст +3завіс</t>
  </si>
  <si>
    <t>ДП ЛАДА-КОНЦЕПТ.Magnet цл +3завіс</t>
  </si>
  <si>
    <t>ДП ЛАДА-КОНЦЕПТ.Magnet ст +3завіс</t>
  </si>
  <si>
    <t>ДП ЛАДА-КОНЦЕПТ.Пл Stand +3завіс</t>
  </si>
  <si>
    <t>ДП ЛАДА-КОНЦЕПТ.Пл Soft +3завіс</t>
  </si>
  <si>
    <t>ДП ЛАДА-КОНЦЕПТ.Пл Magnet +3завіс</t>
  </si>
  <si>
    <t>ДП ЛАДА-КОНЦЕПТ.Magnet цл б/з завіс.</t>
  </si>
  <si>
    <t>ДП ЛАДА-КОНЦЕПТ.Magnet ст б/з завіс.</t>
  </si>
  <si>
    <t>ДП ЛАДА-КОНЦЕПТ.Magnet цл +2завіс 3D</t>
  </si>
  <si>
    <t>ДП ЛАДА-КОНЦЕПТ.Magnet ст +2завіс 3D</t>
  </si>
  <si>
    <t>ДП ЛАДА-КОНЦЕПТ.Magnet цл +3завіс 3D</t>
  </si>
  <si>
    <t>ДП ЛАДА-КОНЦЕПТ.Magnet ст +3завіс 3D</t>
  </si>
  <si>
    <t>ДП ЛАДА-НОВА.Soft цл +3завіс</t>
  </si>
  <si>
    <t>ДП ЛАДА-НОВА.Soft ст +3завіс</t>
  </si>
  <si>
    <t>ДП ЛАДА-НОВА.Magnet цл +3завіс</t>
  </si>
  <si>
    <t>ДП ЛАДА-НОВА.Magnet ст +3завіс</t>
  </si>
  <si>
    <t>ДП ЛАДА-НОВА.Пл Stand +3завіс</t>
  </si>
  <si>
    <t>ДП ЛАДА-НОВА.Пл Soft +3завіс</t>
  </si>
  <si>
    <t>ДП ЛАДА-НОВА.Пл Magnet +3завіс</t>
  </si>
  <si>
    <t>ДП ЛАДА-НОВА.Magnet цл б/з завіс.</t>
  </si>
  <si>
    <t>ДП ЛАДА-НОВА.Magnet ст б/з завіс.</t>
  </si>
  <si>
    <t>ДП ЛАДА-НОВА.Magnet цл +2завіс 3D</t>
  </si>
  <si>
    <t>ДП ЛАДА-НОВА.Magnet ст +2завіс 3D</t>
  </si>
  <si>
    <t>ДП ЛАДА-НОВА.Magnet цл +3завіс 3D</t>
  </si>
  <si>
    <t>ДП ЛАДА-НОВА.Magnet ст +3завіс 3D</t>
  </si>
  <si>
    <t>ДП Міра.Soft цл +3завіс</t>
  </si>
  <si>
    <t>ДП Міра.Soft ст +3завіс</t>
  </si>
  <si>
    <t>ДП Міра.Magnet цл +3завіс</t>
  </si>
  <si>
    <t>ДП Міра.Magnet ст +3завіс</t>
  </si>
  <si>
    <t>ДП Міра.Пл Stand +3завіс</t>
  </si>
  <si>
    <t>ДП Міра.Пл Soft +3завіс</t>
  </si>
  <si>
    <t>ДП Міра.Пл Magnet +3завіс</t>
  </si>
  <si>
    <t>ДП Міра.Magnet цл б/з завіс.</t>
  </si>
  <si>
    <t>ДП Міра.Magnet ст б/з завіс.</t>
  </si>
  <si>
    <t>ДП Міра.Magnet цл +2завіс 3D</t>
  </si>
  <si>
    <t>ДП Міра.Magnet ст +2завіс 3D</t>
  </si>
  <si>
    <t>ДП Міра.Magnet цл +3завіс 3D</t>
  </si>
  <si>
    <t>ДП Міра.Magnet ст +3завіс 3D</t>
  </si>
  <si>
    <t>ДП ЛАДА-ЛОФТ.Soft цл +3завіс</t>
  </si>
  <si>
    <t>ДП ЛАДА-ЛОФТ.Soft ст +3завіс</t>
  </si>
  <si>
    <t>ДП ЛАДА-ЛОФТ.Magnet цл +3завіс</t>
  </si>
  <si>
    <t>ДП ЛАДА-ЛОФТ.Magnet ст +3завіс</t>
  </si>
  <si>
    <t>ДП ЛАДА-ЛОФТ.Пл Stand +3завіс</t>
  </si>
  <si>
    <t>ДП ЛАДА-ЛОФТ.Пл Soft +3завіс</t>
  </si>
  <si>
    <t>ДП ЛАДА-ЛОФТ.Пл Magnet +3завіс</t>
  </si>
  <si>
    <t>ДП ЛАДА-ЛОФТ.Magnet цл б/з завіс.</t>
  </si>
  <si>
    <t>ДП ЛАДА-ЛОФТ.Magnet ст б/з завіс.</t>
  </si>
  <si>
    <t>ДП ЛАДА-ЛОФТ.Magnet цл +2завіс 3D</t>
  </si>
  <si>
    <t>ДП ЛАДА-ЛОФТ.Magnet ст +2завіс 3D</t>
  </si>
  <si>
    <t>ДП ЛАДА-ЛОФТ.Magnet цл +3завіс 3D</t>
  </si>
  <si>
    <t>ДП ЛАДА-ЛОФТ.Magnet ст +3завіс 3D</t>
  </si>
  <si>
    <t>ДП Лінда.Soft цл +3завіс</t>
  </si>
  <si>
    <t>ДП Лінда.Soft ст +3завіс</t>
  </si>
  <si>
    <t>ДП Лінда.Magnet цл +3завіс</t>
  </si>
  <si>
    <t>ДП Лінда.Magnet ст +3завіс</t>
  </si>
  <si>
    <t>ДП Лінда.Пл Stand +3завіс</t>
  </si>
  <si>
    <t>ДП Лінда.Пл Soft +3завіс</t>
  </si>
  <si>
    <t>ДП Лінда.Пл Magnet +3завіс</t>
  </si>
  <si>
    <t>ДП Лінда.Magnet цл б/з завіс.</t>
  </si>
  <si>
    <t>ДП Лінда.Magnet ст б/з завіс.</t>
  </si>
  <si>
    <t>ДП Лінда.Magnet цл +2завіс 3D</t>
  </si>
  <si>
    <t>ДП Лінда.Magnet ст +2завіс 3D</t>
  </si>
  <si>
    <t>ДП Лінда.Magnet цл +3завіс 3D</t>
  </si>
  <si>
    <t>ДП Лінда.Magnet ст +3завіс 3D</t>
  </si>
  <si>
    <t>ДП Тіана.Soft цл +3завіс</t>
  </si>
  <si>
    <t>ДП Тіана.Soft ст +3завіс</t>
  </si>
  <si>
    <t>ДП Тіана.Magnet цл +3завіс</t>
  </si>
  <si>
    <t>ДП Тіана.Magnet ст +3завіс</t>
  </si>
  <si>
    <t>ДП Тіана.Пл Stand +3завіс</t>
  </si>
  <si>
    <t>ДП Тіана.Пл Soft +3завіс</t>
  </si>
  <si>
    <t>ДП Тіана.Пл Magnet +3завіс</t>
  </si>
  <si>
    <t>ДП Тіана.Magnet цл б/з завіс.</t>
  </si>
  <si>
    <t>ДП Тіана.Magnet ст б/з завіс.</t>
  </si>
  <si>
    <t>ДП Тіана.Magnet цл +2завіс 3D</t>
  </si>
  <si>
    <t>ДП Тіана.Magnet ст +2завіс 3D</t>
  </si>
  <si>
    <t>ДП Тіана.Magnet цл +3завіс 3D</t>
  </si>
  <si>
    <t>ДП Тіана.Magnet ст +3завіс 3D</t>
  </si>
  <si>
    <t>ДП Єва.Soft цл +3завіс</t>
  </si>
  <si>
    <t>ДП Єва.Soft ст +3завіс</t>
  </si>
  <si>
    <t>ДП Єва.Magnet цл +3завіс</t>
  </si>
  <si>
    <t>ДП Єва.Magnet ст +3завіс</t>
  </si>
  <si>
    <t>ДП Єва.Пл Stand +3завіс</t>
  </si>
  <si>
    <t>ДП Єва.Пл Soft +3завіс</t>
  </si>
  <si>
    <t>ДП Єва.Пл Magnet +3завіс</t>
  </si>
  <si>
    <t>ДП Єва.Magnet цл б/з завіс.</t>
  </si>
  <si>
    <t>ДП Єва.Magnet ст б/з завіс.</t>
  </si>
  <si>
    <t>ДП Єва.Magnet цл +2завіс 3D</t>
  </si>
  <si>
    <t>ДП Єва.Magnet ст +2завіс 3D</t>
  </si>
  <si>
    <t>ДП Єва.Magnet цл +3завіс 3D</t>
  </si>
  <si>
    <t>ДП Єва.Magnet ст +3завіс 3D</t>
  </si>
  <si>
    <t>ДП ТРЕНД.Soft цл +3завіс</t>
  </si>
  <si>
    <t>ДП ТРЕНД.Soft ст +3завіс</t>
  </si>
  <si>
    <t>ДП ТРЕНД.Magnet цл +3завіс</t>
  </si>
  <si>
    <t>ДП ТРЕНД.Magnet ст +3завіс</t>
  </si>
  <si>
    <t>ДП ТРЕНД.Пл Stand +3завіс</t>
  </si>
  <si>
    <t>ДП ТРЕНД.Пл Soft +3завіс</t>
  </si>
  <si>
    <t>ДП ТРЕНД.Пл Magnet +3завіс</t>
  </si>
  <si>
    <t>ДП ТРЕНД.Magnet цл б/з завіс.</t>
  </si>
  <si>
    <t>ДП ТРЕНД.Magnet ст б/з завіс.</t>
  </si>
  <si>
    <t>ДП ТРЕНД.Magnet цл +2завіс 3D</t>
  </si>
  <si>
    <t>ДП ТРЕНД.Magnet ст +2завіс 3D</t>
  </si>
  <si>
    <t>ДП ТРЕНД.Magnet цл +3завіс 3D</t>
  </si>
  <si>
    <t>ДП ТРЕНД.Magnet ст +3завіс 3D</t>
  </si>
  <si>
    <t>ДП ПОЛЛО.Soft цл +3завіс</t>
  </si>
  <si>
    <t>ДП ПОЛЛО.Soft ст +3завіс</t>
  </si>
  <si>
    <t>ДП ПОЛЛО.Magnet цл +3завіс</t>
  </si>
  <si>
    <t>ДП ПОЛЛО.Magnet ст +3завіс</t>
  </si>
  <si>
    <t>ДП ПОЛЛО.Пл Stand +3завіс</t>
  </si>
  <si>
    <t>ДП ПОЛЛО.Пл Soft +3завіс</t>
  </si>
  <si>
    <t>ДП ПОЛЛО.Пл Magnet +3завіс</t>
  </si>
  <si>
    <t>ДП ПОЛЛО.Magnet цл б/з завіс.</t>
  </si>
  <si>
    <t>ДП ПОЛЛО.Magnet ст б/з завіс.</t>
  </si>
  <si>
    <t>ДП ПОЛЛО.Magnet цл +2завіс 3D</t>
  </si>
  <si>
    <t>ДП ПОЛЛО.Magnet ст +2завіс 3D</t>
  </si>
  <si>
    <t>ДП ПОЛЛО.Magnet цл +3завіс 3D</t>
  </si>
  <si>
    <t>ДП ПОЛЛО.Magnet ст +3завіс 3D</t>
  </si>
  <si>
    <t>ДП Лінея.Soft цл +3завіс</t>
  </si>
  <si>
    <t>ДП Лінея.Soft ст +3завіс</t>
  </si>
  <si>
    <t>ДП Лінея.Magnet цл +3завіс</t>
  </si>
  <si>
    <t>ДП Лінея.Magnet ст +3завіс</t>
  </si>
  <si>
    <t>ДП Лінея.Пл Stand +3завіс</t>
  </si>
  <si>
    <t>ДП Лінея.Пл Soft +3завіс</t>
  </si>
  <si>
    <t>ДП Лінея.Пл Magnet +3завіс</t>
  </si>
  <si>
    <t>ДП ЛАЙН.Soft цл +3завіс</t>
  </si>
  <si>
    <t>ДП ЛАЙН.Soft ст +3завіс</t>
  </si>
  <si>
    <t>ДП ЛАЙН.Magnet цл +3завіс</t>
  </si>
  <si>
    <t>ДП ЛАЙН.Magnet ст +3завіс</t>
  </si>
  <si>
    <t>ДП ЛАЙН.Пл Stand +3завіс</t>
  </si>
  <si>
    <t>ДП ЛАЙН.Пл Soft +3завіс</t>
  </si>
  <si>
    <t>ДП ЛАЙН.Пл Magnet +3завіс</t>
  </si>
  <si>
    <t>ДП Елегант.Soft цл +3завіс</t>
  </si>
  <si>
    <t>ДП Елегант.Soft ст +3завіс</t>
  </si>
  <si>
    <t>ДП Елегант.Magnet цл +3завіс</t>
  </si>
  <si>
    <t>ДП Елегант.Magnet ст +3завіс</t>
  </si>
  <si>
    <t>ДП Елегант.Пл Stand +3завіс</t>
  </si>
  <si>
    <t>ДП Елегант.Пл Soft +3завіс</t>
  </si>
  <si>
    <t>ДП Елегант.Пл Magnet +3завіс</t>
  </si>
  <si>
    <t>ДП ГЛАСФОРД.Glass +2завіс</t>
  </si>
  <si>
    <t>ДП ГЛАСФОРД.Glass кл +2завіс</t>
  </si>
  <si>
    <t>ДП ГЛАСФОРД.Glass цл +2завіс</t>
  </si>
  <si>
    <t>ДП Добір.Пл Stand +2завіс</t>
  </si>
  <si>
    <t>ДП Добір.Пл Soft +2завіс</t>
  </si>
  <si>
    <t>ДП Добір.Пл Magnet +2завіс</t>
  </si>
  <si>
    <t>ДП Добір.Пл Stand +3завіс</t>
  </si>
  <si>
    <t>ДП Добір.Пл Soft +3завіс</t>
  </si>
  <si>
    <t>ДП Добір.Пл Magnet +3завіс</t>
  </si>
  <si>
    <t>ДП Добір-ЛАДА.Пл Stand +3завіс</t>
  </si>
  <si>
    <t>ДП Добір-ЛАДА.Пл Soft +3завіс</t>
  </si>
  <si>
    <t>ДП Добір-ЛАДА.Пл Magnet +3завіс</t>
  </si>
  <si>
    <t>КД Standard-MDF.Пл Stand +2завіс</t>
  </si>
  <si>
    <t>КД Standard-MDF.Пл Soft +2завіс</t>
  </si>
  <si>
    <t>КД Standard-MDF.Пл Magnet +2завіс</t>
  </si>
  <si>
    <t>КД Standard-MDF.Пл Stand +3завіс</t>
  </si>
  <si>
    <t>КД Standard-MDF.Пл Soft +3завіс</t>
  </si>
  <si>
    <t>КД Standard-MDF.Пл Magnet +3завіс</t>
  </si>
  <si>
    <t>КД Standard.Пл Stand +2завіс</t>
  </si>
  <si>
    <t>КД Standard.Пл Soft +2завіс</t>
  </si>
  <si>
    <t>КД Standard.Пл Magnet +2завіс</t>
  </si>
  <si>
    <t>КД Standard.Пл Stand +3завіс</t>
  </si>
  <si>
    <t>КД Standard.Пл Soft +3завіс</t>
  </si>
  <si>
    <t>КД Standard.Пл Magnet +3завіс</t>
  </si>
  <si>
    <t>КД Verto-FIT.Пл Stand +2завіс</t>
  </si>
  <si>
    <t>КД Verto-FIT.Пл Soft +2завіс</t>
  </si>
  <si>
    <t>КД Verto-FIT.Пл Magnet +2завіс</t>
  </si>
  <si>
    <t>КД Verto-FIT.Пл Stand +3завіс</t>
  </si>
  <si>
    <t>КД Verto-FIT.Пл Soft +3завіс</t>
  </si>
  <si>
    <t>КД Verto-FIT.Пл Magnet +3завіс</t>
  </si>
  <si>
    <t>КД Verto-FIT Plus.Пл Stand +2завіс</t>
  </si>
  <si>
    <t>КД Verto-FIT Plus.Пл Soft +2завіс</t>
  </si>
  <si>
    <t>КД Verto-FIT Plus.Пл Magnet +2завіс</t>
  </si>
  <si>
    <t>КД Verto-FIT Plus.Пл Stand +3завіс</t>
  </si>
  <si>
    <t>КД Verto-FIT Plus.Пл Soft +3завіс</t>
  </si>
  <si>
    <t>КД Verto-FIT Plus.Пл Magnet +3завіс</t>
  </si>
  <si>
    <t>КД Verto-FIT Comfort.Пл Magnet б/з завіс.</t>
  </si>
  <si>
    <t>КД Verto-FIT Comfort.Пл Magnet +2завіс 3D</t>
  </si>
  <si>
    <t>КД Verto-FIT Comfort.Пл Magnet +3завіс 3D</t>
  </si>
  <si>
    <t>Ліва</t>
  </si>
  <si>
    <t>Soft цл +2завіс.Ліва</t>
  </si>
  <si>
    <t>Soft ст +2завіс.Ліва</t>
  </si>
  <si>
    <t>Magnet цл +2завіс.Ліва</t>
  </si>
  <si>
    <t>Magnet ст +2завіс.Ліва</t>
  </si>
  <si>
    <t>Soft цл +3завіс.Ліва</t>
  </si>
  <si>
    <t>Soft ст +3завіс.Ліва</t>
  </si>
  <si>
    <t>Magnet цл +3завіс.Ліва</t>
  </si>
  <si>
    <t>Magnet ст +3завіс.Ліва</t>
  </si>
  <si>
    <t>Magnet цл б/з завіс..Ліва</t>
  </si>
  <si>
    <t>Magnet ст б/з завіс..Ліва</t>
  </si>
  <si>
    <t>Magnet цл +2завіс 3D.Ліва</t>
  </si>
  <si>
    <t>Magnet ст +2завіс 3D.Ліва</t>
  </si>
  <si>
    <t>Magnet цл +3завіс 3D.Ліва</t>
  </si>
  <si>
    <t>Magnet ст +3завіс 3D.Ліва</t>
  </si>
  <si>
    <t>Glass +2завіс.Ліва</t>
  </si>
  <si>
    <t>Glass кл +2завіс.Ліва</t>
  </si>
  <si>
    <t>Glass цл +2завіс.Ліва</t>
  </si>
  <si>
    <t>Ручка-Захват.Ліва</t>
  </si>
  <si>
    <t>Ручка-Замок.Ліва</t>
  </si>
  <si>
    <t>Пл Stand +2завіс.Ліва</t>
  </si>
  <si>
    <t>Пл Soft +2завіс.Ліва</t>
  </si>
  <si>
    <t>Пл Magnet +2завіс.Ліва</t>
  </si>
  <si>
    <t>Пл Stand +3завіс.Ліва</t>
  </si>
  <si>
    <t>Пл Soft +3завіс.Ліва</t>
  </si>
  <si>
    <t>Пл Magnet +3завіс.Ліва</t>
  </si>
  <si>
    <t>Пл Magnet б/з завіс..Ліва</t>
  </si>
  <si>
    <t>Пл Magnet +2завіс 3D.Ліва</t>
  </si>
  <si>
    <t>Пл Magnet +3завіс 3D.Ліва</t>
  </si>
  <si>
    <t>для ДП Гласфорд.Ліва</t>
  </si>
  <si>
    <t>Права</t>
  </si>
  <si>
    <t>Soft цл +2завіс.Права</t>
  </si>
  <si>
    <t>Soft ст +2завіс.Права</t>
  </si>
  <si>
    <t>Magnet цл +2завіс.Права</t>
  </si>
  <si>
    <t>Magnet ст +2завіс.Права</t>
  </si>
  <si>
    <t>Soft цл +3завіс.Права</t>
  </si>
  <si>
    <t>Soft ст +3завіс.Права</t>
  </si>
  <si>
    <t>Magnet цл +3завіс.Права</t>
  </si>
  <si>
    <t>Magnet ст +3завіс.Права</t>
  </si>
  <si>
    <t>Magnet цл б/з завіс..Права</t>
  </si>
  <si>
    <t>Magnet ст б/з завіс..Права</t>
  </si>
  <si>
    <t>Magnet цл +2завіс 3D.Права</t>
  </si>
  <si>
    <t>Magnet ст +2завіс 3D.Права</t>
  </si>
  <si>
    <t>Magnet цл +3завіс 3D.Права</t>
  </si>
  <si>
    <t>Magnet ст +3завіс 3D.Права</t>
  </si>
  <si>
    <t>Glass +2завіс.Права</t>
  </si>
  <si>
    <t>Glass кл +2завіс.Права</t>
  </si>
  <si>
    <t>Glass цл +2завіс.Права</t>
  </si>
  <si>
    <t>Ручка-Захват.Права</t>
  </si>
  <si>
    <t>Ручка-Замок.Права</t>
  </si>
  <si>
    <t>Пл Stand +2завіс.Права</t>
  </si>
  <si>
    <t>Пл Soft +2завіс.Права</t>
  </si>
  <si>
    <t>Пл Magnet +2завіс.Права</t>
  </si>
  <si>
    <t>Пл Stand +3завіс.Права</t>
  </si>
  <si>
    <t>Пл Soft +3завіс.Права</t>
  </si>
  <si>
    <t>Пл Magnet +3завіс.Права</t>
  </si>
  <si>
    <t>Пл Magnet б/з завіс..Права</t>
  </si>
  <si>
    <t>Пл Magnet +2завіс 3D.Права</t>
  </si>
  <si>
    <t>Пл Magnet +3завіс 3D.Права</t>
  </si>
  <si>
    <t>для ДП Гласфорд.Права</t>
  </si>
  <si>
    <t>тунель</t>
  </si>
  <si>
    <t>КД Verto-FIT.тунель.1-стулк.60</t>
  </si>
  <si>
    <t>КД Verto-FIT.тунель.1-стулк.70</t>
  </si>
  <si>
    <t>КД Verto-FIT.тунель.1-стулк.80</t>
  </si>
  <si>
    <t>КД Verto-FIT.тунель.1-стулк.90</t>
  </si>
  <si>
    <t>КД Verto-FIT.тунель.1-стулк.100</t>
  </si>
  <si>
    <t>КД Verto-FIT.тунель.2-стулк.(100)</t>
  </si>
  <si>
    <t>КД Verto-FIT.тунель.2-стулк.(110)</t>
  </si>
  <si>
    <t>КД Verto-FIT.тунель.2-стулк.(120)</t>
  </si>
  <si>
    <t>КД Verto-FIT.тунель.2-стулк.(130)</t>
  </si>
  <si>
    <t>КД Verto-FIT.тунель.2-стулк.(140)</t>
  </si>
  <si>
    <t>КД Verto-FIT.тунель.2-стулк.(150)</t>
  </si>
  <si>
    <t>КД Verto-FIT.тунель.2-стулк.(160)</t>
  </si>
  <si>
    <t>КД Verto-FIT.тунель.2-стулк.(170)</t>
  </si>
  <si>
    <t>КД Verto-FIT.тунель.2-стулк.(180)</t>
  </si>
  <si>
    <t>КД Verto-FIT.тунель.1-стулк</t>
  </si>
  <si>
    <t>КД Verto-FIT.тунель.2-стулк</t>
  </si>
  <si>
    <t>Сімплекс</t>
  </si>
  <si>
    <t>ДП СТАНДАРТ.1/А.Сімплекс</t>
  </si>
  <si>
    <t>КД Standard-MDF.1.Сімплекс.1-стулк</t>
  </si>
  <si>
    <t>ДП СТАНДАРТ.1/Б.Сімплекс</t>
  </si>
  <si>
    <t>КД Standard-MDF.1.Сімплекс.2-стулк</t>
  </si>
  <si>
    <t>колір: Білий (Сімплекс)</t>
  </si>
  <si>
    <t>ДП СТАНДАРТ.2/А.Сімплекс</t>
  </si>
  <si>
    <t>колір: сірий (Сімплекс)</t>
  </si>
  <si>
    <t>ДП СТАНДАРТ.2/Б.Сімплекс</t>
  </si>
  <si>
    <t>ДП СТАНДАРТ.3/0.Сімплекс</t>
  </si>
  <si>
    <t>ДП СТАНДАРТ.3/1.Сімплекс</t>
  </si>
  <si>
    <t>ДП СТАНДАРТ.4/0.Сімплекс</t>
  </si>
  <si>
    <t>ДП СТАНДАРТ.4/1.Сімплекс</t>
  </si>
  <si>
    <t>ДП СТАНДАРТ.4/2.Сімплекс</t>
  </si>
  <si>
    <t>КД Standard.1.Сімплекс.1-стулк</t>
  </si>
  <si>
    <t>КД Standard.1.Сімплекс.2-стулк</t>
  </si>
  <si>
    <t>ДП КУПАВА.3/0.Сімплекс</t>
  </si>
  <si>
    <t>ДП КУПАВА.3/1.Сімплекс</t>
  </si>
  <si>
    <t>ДП КУПАВА.4/0.Сімплекс</t>
  </si>
  <si>
    <t>ДП КУПАВА.4/1.Сімплекс</t>
  </si>
  <si>
    <t>КД Verto-FIT.A.Сімплекс.1-стулк</t>
  </si>
  <si>
    <t>КД Verto-FIT.A.Сімплекс.2-стулк</t>
  </si>
  <si>
    <t>ДП Геометрія.1/0.Сімплекс</t>
  </si>
  <si>
    <t>ДП Геометрія.1/1.Сімплекс</t>
  </si>
  <si>
    <t>ДП Геометрія.3/0.Сімплекс</t>
  </si>
  <si>
    <t>ДП Геометрія.3/3.Сімплекс</t>
  </si>
  <si>
    <t>ДП Геометрія.4/0.Сімплекс</t>
  </si>
  <si>
    <t>ДП Геометрія.4/4.Сімплекс</t>
  </si>
  <si>
    <t>ДП Геометрія.5/0.Сімплекс</t>
  </si>
  <si>
    <t>ДП Геометрія.5/5.Сімплекс</t>
  </si>
  <si>
    <t>ДП Геометрія.6/0.Сімплекс</t>
  </si>
  <si>
    <t>ДП Геометрія.6/6.Сімплекс</t>
  </si>
  <si>
    <t>КД Verto-FIT.B.Сімплекс.1-стулк</t>
  </si>
  <si>
    <t>КД Verto-FIT.B.Сімплекс.2-стулк</t>
  </si>
  <si>
    <t>КД Verto-FIT.B+.Сімплекс.1-стулк</t>
  </si>
  <si>
    <t>КД Verto-FIT.B+.Сімплекс.2-стулк</t>
  </si>
  <si>
    <t>ДП Ідея.1.Сімплекс</t>
  </si>
  <si>
    <t>ДП Ідея.3/0.Сімплекс</t>
  </si>
  <si>
    <t>ДП Ідея.3/1.Сімплекс</t>
  </si>
  <si>
    <t>ДП Ідея.3/2.Сімплекс</t>
  </si>
  <si>
    <t>ДП Ідея.3/3.Сімплекс</t>
  </si>
  <si>
    <t>КД Verto-FIT.C.Сімплекс.1-стулк</t>
  </si>
  <si>
    <t>ДП Ідея.4/0.Сімплекс</t>
  </si>
  <si>
    <t>КД Verto-FIT.C.Сімплекс.2-стулк</t>
  </si>
  <si>
    <t>ДП Ідея.4/1.Сімплекс</t>
  </si>
  <si>
    <t>ДП Ідея.4/2.Сімплекс</t>
  </si>
  <si>
    <t>ДП Ідея.4/3.Сімплекс</t>
  </si>
  <si>
    <t>ДП Ідея.4/4.Сімплекс</t>
  </si>
  <si>
    <t>ДП Ідея.6/0.Сімплекс</t>
  </si>
  <si>
    <t>ДП Ідея.6/6.Сімплекс</t>
  </si>
  <si>
    <t>ДП Ідея.7/0.Сімплекс</t>
  </si>
  <si>
    <t>ДП Ідея.7/1.Сімплекс</t>
  </si>
  <si>
    <t>КД Verto-FIT.D.Сімплекс.1-стулк</t>
  </si>
  <si>
    <t>КД Verto-FIT.D.Сімплекс.2-стулк</t>
  </si>
  <si>
    <t>КД Verto-FIT.E.Сімплекс.1-стулк</t>
  </si>
  <si>
    <t>КД Verto-FIT.E.Сімплекс.2-стулк</t>
  </si>
  <si>
    <t>КД Verto-FIT.F.Сімплекс.1-стулк</t>
  </si>
  <si>
    <t>КД Verto-FIT.F.Сімплекс.2-стулк</t>
  </si>
  <si>
    <t>КД Verto-FIT.G.Сімплекс.1-стулк</t>
  </si>
  <si>
    <t>КД Verto-FIT.G.Сімплекс.2-стулк</t>
  </si>
  <si>
    <t>КД Verto-FIT.H.Сімплекс.1-стулк</t>
  </si>
  <si>
    <t>КД Verto-FIT.H.Сімплекс.2-стулк</t>
  </si>
  <si>
    <t>КД Verto-FIT.I.Сімплекс.1-стулк</t>
  </si>
  <si>
    <t>КД Verto-FIT.I.Сімплекс.2-стулк</t>
  </si>
  <si>
    <t>КД Verto-FIT Plus.A.Сімплекс.1-стулк</t>
  </si>
  <si>
    <t>КД Verto-FIT Plus.A.Сімплекс.2-стулк</t>
  </si>
  <si>
    <t>КД Verto-FIT Plus.B.Сімплекс.1-стулк</t>
  </si>
  <si>
    <t>КД Verto-FIT Plus.B.Сімплекс.2-стулк</t>
  </si>
  <si>
    <t>КД Verto-FIT Plus.B+.Сімплекс.1-стулк</t>
  </si>
  <si>
    <t>КД Verto-FIT Plus.B+.Сімплекс.2-стулк</t>
  </si>
  <si>
    <t>КД Verto-FIT Plus.C.Сімплекс.1-стулк</t>
  </si>
  <si>
    <t>КД Verto-FIT Plus.C.Сімплекс.2-стулк</t>
  </si>
  <si>
    <t>КД Verto-FIT Plus.D.Сімплекс.1-стулк</t>
  </si>
  <si>
    <t>КД Verto-FIT Plus.D.Сімплекс.2-стулк</t>
  </si>
  <si>
    <t>КД Verto-FIT Plus.E.Сімплекс.1-стулк</t>
  </si>
  <si>
    <t>КД Verto-FIT Plus.E.Сімплекс.2-стулк</t>
  </si>
  <si>
    <t>КД Verto-FIT Plus.F.Сімплекс.1-стулк</t>
  </si>
  <si>
    <t>КД Verto-FIT Plus.F.Сімплекс.2-стулк</t>
  </si>
  <si>
    <t>КД Verto-FIT Plus.G.Сімплекс.1-стулк</t>
  </si>
  <si>
    <t>КД Verto-FIT Plus.G.Сімплекс.2-стулк</t>
  </si>
  <si>
    <t>КД Verto-FIT Plus.H.Сімплекс.1-стулк</t>
  </si>
  <si>
    <t>КД Verto-FIT Plus.H.Сімплекс.2-стулк</t>
  </si>
  <si>
    <t>КД Verto-FIT Plus.I.Сімплекс.1-стулк</t>
  </si>
  <si>
    <t>КД Verto-FIT Plus.I.Сімплекс.2-стулк</t>
  </si>
  <si>
    <t>КД Verto-FIT Comfort.A.Сімплекс.1-стулк</t>
  </si>
  <si>
    <t>КД Verto-FIT Comfort.B.Сімплекс.1-стулк</t>
  </si>
  <si>
    <t>КД Verto-FIT Comfort.B+.Сімплекс.1-стулк</t>
  </si>
  <si>
    <t>КД Verto-FIT Comfort.C.Сімплекс.1-стулк</t>
  </si>
  <si>
    <t>КД Verto-FIT Comfort.D.Сімплекс.1-стулк</t>
  </si>
  <si>
    <t>КД Verto-FIT Comfort.E.Сімплекс.1-стулк</t>
  </si>
  <si>
    <t>КД Verto-FIT Comfort.F.Сімплекс.1-стулк</t>
  </si>
  <si>
    <t>КД Verto-FIT Comfort.G.Сімплекс.1-стулк</t>
  </si>
  <si>
    <t>КД Verto-FIT Comfort.H.Сімплекс.1-стулк</t>
  </si>
  <si>
    <t>КД Verto-FIT Comfort.I.Сімплекс.1-стулк</t>
  </si>
  <si>
    <t>РС Verto-SLIDE.1.Сімплекс.1-стулк.</t>
  </si>
  <si>
    <t>Планка добірна 60мм.Сімплекс.1-стулк,</t>
  </si>
  <si>
    <t>Планка добірна 60мм.Сімплекс.2-стулк,</t>
  </si>
  <si>
    <t>Планка добірна 110мм.Сімплекс.1-стулк,</t>
  </si>
  <si>
    <t>Планка добірна 110мм.Сімплекс.2-стулк,</t>
  </si>
  <si>
    <t>Планка добірна 200мм.Сімплекс.1-стулк,</t>
  </si>
  <si>
    <t>Планка добірна 200мм.Сімплекс.2-стулк,</t>
  </si>
  <si>
    <t>Планка Verto-FIT 80мм.Сімплекс.1-стулк</t>
  </si>
  <si>
    <t>Планка Verto-FIT 80мм.Сімплекс.2-стулк</t>
  </si>
  <si>
    <t>Планка Verto-FIT 160мм.Сімплекс.1-стулк</t>
  </si>
  <si>
    <t>Планка Verto-FIT 160мм.Сімплекс.2-стулк</t>
  </si>
  <si>
    <t>Планка Verto-FIT 200мм.Сімплекс.1-стулк</t>
  </si>
  <si>
    <t>Планка Verto-FIT 200мм.Сімплекс.2-стулк</t>
  </si>
  <si>
    <t>Планка Verto-FIT Comfort 80мм.Сімплекс.1-стулк</t>
  </si>
  <si>
    <t>Планка Verto-FIT Comfort 160мм.Сімплекс.1-стулк</t>
  </si>
  <si>
    <t>Планка Verto-FIT Comfort 200мм.Сімплекс.1-стулк</t>
  </si>
  <si>
    <t>ДП Добір.А.Сімплекс</t>
  </si>
  <si>
    <t>ДП Добір.Б.Сімплекс</t>
  </si>
  <si>
    <t>КД Standard-MDF.1.Сімплекс</t>
  </si>
  <si>
    <t>КД Standard.1.Сімплекс</t>
  </si>
  <si>
    <t>КД Verto-FIT.A.Сімплекс</t>
  </si>
  <si>
    <t>КД Verto-FIT.B.Сімплекс</t>
  </si>
  <si>
    <t>КД Verto-FIT.B+.Сімплекс</t>
  </si>
  <si>
    <t>КД Verto-FIT.C.Сімплекс</t>
  </si>
  <si>
    <t>КД Verto-FIT.D.Сімплекс</t>
  </si>
  <si>
    <t>КД Verto-FIT.E.Сімплекс</t>
  </si>
  <si>
    <t>КД Verto-FIT.F.Сімплекс</t>
  </si>
  <si>
    <t>КД Verto-FIT.G.Сімплекс</t>
  </si>
  <si>
    <t>КД Verto-FIT.H.Сімплекс</t>
  </si>
  <si>
    <t>КД Verto-FIT.I.Сімплекс</t>
  </si>
  <si>
    <t>КД Verto-FIT Plus.A.Сімплекс</t>
  </si>
  <si>
    <t>КД Verto-FIT Plus.B.Сімплекс</t>
  </si>
  <si>
    <t>КД Verto-FIT Plus.B+.Сімплекс</t>
  </si>
  <si>
    <t>КД Verto-FIT Plus.C.Сімплекс</t>
  </si>
  <si>
    <t>КД Verto-FIT Plus.D.Сімплекс</t>
  </si>
  <si>
    <t>КД Verto-FIT Plus.E.Сімплекс</t>
  </si>
  <si>
    <t>КД Verto-FIT Plus.F.Сімплекс</t>
  </si>
  <si>
    <t>КД Verto-FIT Plus.G.Сімплекс</t>
  </si>
  <si>
    <t>КД Verto-FIT Plus.H.Сімплекс</t>
  </si>
  <si>
    <t>КД Verto-FIT Plus.I.Сімплекс</t>
  </si>
  <si>
    <t>КД Verto-FIT Comfort.A.Сімплекс</t>
  </si>
  <si>
    <t>КД Verto-FIT Comfort.B.Сімплекс</t>
  </si>
  <si>
    <t>КД Verto-FIT Comfort.B+.Сімплекс</t>
  </si>
  <si>
    <t>КД Verto-FIT Comfort.C.Сімплекс</t>
  </si>
  <si>
    <t>КД Verto-FIT Comfort.D.Сімплекс</t>
  </si>
  <si>
    <t>КД Verto-FIT Comfort.E.Сімплекс</t>
  </si>
  <si>
    <t>КД Verto-FIT Comfort.F.Сімплекс</t>
  </si>
  <si>
    <t>КД Verto-FIT Comfort.G.Сімплекс</t>
  </si>
  <si>
    <t>КД Verto-FIT Comfort.H.Сімплекс</t>
  </si>
  <si>
    <t>КД Verto-FIT Comfort.I.Сімплекс</t>
  </si>
  <si>
    <t>РС Verto-SLIDE.1.Сімплекс</t>
  </si>
  <si>
    <t>ФР Standard.1.Сімплекс</t>
  </si>
  <si>
    <t>ФР Verto-FIT.A.Сімплекс</t>
  </si>
  <si>
    <t>ФР Verto-FIT.B.Сімплекс</t>
  </si>
  <si>
    <t>ФР Verto-FIT.B+.Сімплекс</t>
  </si>
  <si>
    <t>ФР Verto-FIT.C.Сімплекс</t>
  </si>
  <si>
    <t>ФР Verto-FIT.D.Сімплекс</t>
  </si>
  <si>
    <t>ФР Verto-FIT.E.Сімплекс</t>
  </si>
  <si>
    <t>ФР Verto-FIT.F.Сімплекс</t>
  </si>
  <si>
    <t>ФР Verto-FIT.G.Сімплекс</t>
  </si>
  <si>
    <t>ФР Verto-FIT.H.Сімплекс</t>
  </si>
  <si>
    <t>ФР Verto-FIT.I.Сімплекс</t>
  </si>
  <si>
    <t>Планка добірна 60мм.Сімплекс</t>
  </si>
  <si>
    <t>Планка добірна 110мм.Сімплекс</t>
  </si>
  <si>
    <t>Планка добірна 200мм.Сімплекс</t>
  </si>
  <si>
    <t>Планка Verto-FIT 80мм.Сімплекс</t>
  </si>
  <si>
    <t>Планка Verto-FIT 160мм.Сімплекс</t>
  </si>
  <si>
    <t>Планка Verto-FIT 200мм.Сімплекс</t>
  </si>
  <si>
    <t>Планка Verto-FIT Comfort 80мм.Сімплекс</t>
  </si>
  <si>
    <t>Планка Verto-FIT Comfort 160мм.Сімплекс</t>
  </si>
  <si>
    <t>Планка Verto-FIT Comfort 200мм.Сімплекс</t>
  </si>
  <si>
    <t>КД Standard-MDF.1.Е-шпон.1-стулк</t>
  </si>
  <si>
    <t>КД Standard-MDF.1.Е-шпон.2-стулк</t>
  </si>
  <si>
    <t>Е-шпон</t>
  </si>
  <si>
    <t>КД Standard.1.Е-шпон.1-стулк</t>
  </si>
  <si>
    <t>КД Standard.1.Е-шпон.2-стулк</t>
  </si>
  <si>
    <t>Е-шпонА</t>
  </si>
  <si>
    <t>КД Verto-FIT.A.Е-шпон.1-стулк</t>
  </si>
  <si>
    <t>КД Verto-FIT.A.Е-шпон.2-стулк</t>
  </si>
  <si>
    <t>КД Verto-FIT.B.Е-шпон.1-стулк</t>
  </si>
  <si>
    <t>КД Verto-FIT.B.Е-шпон.2-стулк</t>
  </si>
  <si>
    <t>КД Verto-FIT.B+.Е-шпон.1-стулк</t>
  </si>
  <si>
    <t>КД Verto-FIT.B+.Е-шпон.2-стулк</t>
  </si>
  <si>
    <t>КД Verto-FIT.C.Е-шпон.1-стулк</t>
  </si>
  <si>
    <t>КД Verto-FIT.C.Е-шпон.2-стулк</t>
  </si>
  <si>
    <t>КД Verto-FIT.D.Е-шпон.1-стулк</t>
  </si>
  <si>
    <t>КД Verto-FIT.D.Е-шпон.2-стулк</t>
  </si>
  <si>
    <t>КД Verto-FIT.E.Е-шпон.1-стулк</t>
  </si>
  <si>
    <t>КД Verto-FIT.E.Е-шпон.2-стулк</t>
  </si>
  <si>
    <t>КД Verto-FIT.F.Е-шпон.1-стулк</t>
  </si>
  <si>
    <t>КД Verto-FIT.F.Е-шпон.2-стулк</t>
  </si>
  <si>
    <t>КД Verto-FIT.G.Е-шпон.1-стулк</t>
  </si>
  <si>
    <t>КД Verto-FIT.G.Е-шпон.2-стулк</t>
  </si>
  <si>
    <t>КД Verto-FIT.H.Е-шпон.1-стулк</t>
  </si>
  <si>
    <t>КД Verto-FIT.H.Е-шпон.2-стулк</t>
  </si>
  <si>
    <t>ДП ЛАДА A.2А/0.Е-шпонА</t>
  </si>
  <si>
    <t>ДП ЛАДА A.2А/1.Е-шпонА</t>
  </si>
  <si>
    <t>ДП ЛАДА A.3А/0.Е-шпонА</t>
  </si>
  <si>
    <t>ДП ЛАДА A.3А/1.Е-шпонА</t>
  </si>
  <si>
    <t>ДП ЛАДА A.3А/2.Е-шпонА</t>
  </si>
  <si>
    <t>ДП ЛАДА A.8/0.Е-шпон</t>
  </si>
  <si>
    <t>ДП ЛАДА A.8/1.Е-шпон</t>
  </si>
  <si>
    <t>ДП ЛАДА A.8/2.Е-шпон</t>
  </si>
  <si>
    <t>ДП ЛАДА A.8/3.Е-шпон</t>
  </si>
  <si>
    <t>ДП ЛАДА A.8/4.Е-шпон</t>
  </si>
  <si>
    <t>ДП ЛАДА A.8/5.Е-шпон</t>
  </si>
  <si>
    <t>ДП ЛАДА A.2А/0.Е-шпон</t>
  </si>
  <si>
    <t>ДП ЛАДА A.2А/1.Е-шпон</t>
  </si>
  <si>
    <t>КД Verto-FIT.I.Е-шпон.1-стулк</t>
  </si>
  <si>
    <t>ДП ЛАДА A.3А/0.Е-шпон</t>
  </si>
  <si>
    <t>КД Verto-FIT.I.Е-шпон.2-стулк</t>
  </si>
  <si>
    <t>ДП ЛАДА A.3А/1.Е-шпон</t>
  </si>
  <si>
    <t>ДП ЛАДА A.3А/2.Е-шпон</t>
  </si>
  <si>
    <t>КД Verto-FIT Plus.A.Е-шпон.1-стулк</t>
  </si>
  <si>
    <t>КД Verto-FIT Plus.A.Е-шпон.2-стулк</t>
  </si>
  <si>
    <t>КД Verto-FIT Plus.B.Е-шпон.1-стулк</t>
  </si>
  <si>
    <t>КД Verto-FIT Plus.B.Е-шпон.2-стулк</t>
  </si>
  <si>
    <t>КД Verto-FIT Plus.B+.Е-шпон.1-стулк</t>
  </si>
  <si>
    <t>КД Verto-FIT Plus.B+.Е-шпон.2-стулк</t>
  </si>
  <si>
    <t>ДП ЛАДА B.1/0.Е-шпон</t>
  </si>
  <si>
    <t>ДП ЛАДА B.1/1.Е-шпон</t>
  </si>
  <si>
    <t>ДП ЛАДА B.1/2.Е-шпон</t>
  </si>
  <si>
    <t>ДП ЛАДА B.1/3.Е-шпон</t>
  </si>
  <si>
    <t>ДП ЛАДА B.2/0.Е-шпон</t>
  </si>
  <si>
    <t>ДП ЛАДА B.2/1.Е-шпон</t>
  </si>
  <si>
    <t>ДП ЛАДА B.2/2.Е-шпон</t>
  </si>
  <si>
    <t>КД Verto-FIT Plus.C.Е-шпон.1-стулк</t>
  </si>
  <si>
    <t>ДП ЛАДА B.3/0.Е-шпон</t>
  </si>
  <si>
    <t>КД Verto-FIT Plus.C.Е-шпон.2-стулк</t>
  </si>
  <si>
    <t>ДП ЛАДА B.3/1.Е-шпон</t>
  </si>
  <si>
    <t>ДП ЛАДА B.3/2.Е-шпон</t>
  </si>
  <si>
    <t>ДП ЛАДА B.3/3.Е-шпон</t>
  </si>
  <si>
    <t>ДП ЛАДА B.3/4.Е-шпон</t>
  </si>
  <si>
    <t>ДП ЛАДА B.3/5.Е-шпон</t>
  </si>
  <si>
    <t>КД Verto-FIT Plus.D.Е-шпон.1-стулк</t>
  </si>
  <si>
    <t>КД Verto-FIT Plus.D.Е-шпон.2-стулк</t>
  </si>
  <si>
    <t>КД Verto-FIT Plus.E.Е-шпон.1-стулк</t>
  </si>
  <si>
    <t>КД Verto-FIT Plus.E.Е-шпон.2-стулк</t>
  </si>
  <si>
    <t>КД Verto-FIT Plus.F.Е-шпон.1-стулк</t>
  </si>
  <si>
    <t>КД Verto-FIT Plus.F.Е-шпон.2-стулк</t>
  </si>
  <si>
    <t>КД Verto-FIT Plus.G.Е-шпон.1-стулк</t>
  </si>
  <si>
    <t>КД Verto-FIT Plus.G.Е-шпон.2-стулк</t>
  </si>
  <si>
    <t>ДП ЛАДА C.4/0.Е-шпон</t>
  </si>
  <si>
    <t>ДП ЛАДА C.4/1.Е-шпон</t>
  </si>
  <si>
    <t>ДП ЛАДА C.4/2.Е-шпон</t>
  </si>
  <si>
    <t>ДП ЛАДА C.4/3.Е-шпон</t>
  </si>
  <si>
    <t>ДП ЛАДА C.4/4.Е-шпон</t>
  </si>
  <si>
    <t>ДП ЛАДА C.4/5.Е-шпон</t>
  </si>
  <si>
    <t>ДП ЛАДА C.4/6.Е-шпон</t>
  </si>
  <si>
    <t>ДП ЛАДА C.4/7.Е-шпон</t>
  </si>
  <si>
    <t>ДП ЛАДА C.4/8.Е-шпон</t>
  </si>
  <si>
    <t>ДП ЛАДА C.5/0.Е-шпон</t>
  </si>
  <si>
    <t>ДП ЛАДА C.5/1.Е-шпон</t>
  </si>
  <si>
    <t>ДП ЛАДА C.5/2.Е-шпон</t>
  </si>
  <si>
    <t>ДП ЛАДА C.5/3.Е-шпон</t>
  </si>
  <si>
    <t>ДП ЛАДА C.5/4.Е-шпон</t>
  </si>
  <si>
    <t>КД Verto-FIT Plus.H.Е-шпон.1-стулк</t>
  </si>
  <si>
    <t>ДП ЛАДА C.5/5.Е-шпон</t>
  </si>
  <si>
    <t>КД Verto-FIT Plus.H.Е-шпон.2-стулк</t>
  </si>
  <si>
    <t>ДП ЛАДА C.5/6.Е-шпон</t>
  </si>
  <si>
    <t>КД Verto-FIT Plus.I.Е-шпон.1-стулк</t>
  </si>
  <si>
    <t>КД Verto-FIT Plus.I.Е-шпон.2-стулк</t>
  </si>
  <si>
    <t>КД Verto-FIT Comfort.A.Е-шпон.1-стулк</t>
  </si>
  <si>
    <t>ДП ЛАДА D.6/0.Е-шпон</t>
  </si>
  <si>
    <t>ДП ЛАДА D.6/1.Е-шпон</t>
  </si>
  <si>
    <t>ДП ЛАДА D.6/2.Е-шпон</t>
  </si>
  <si>
    <t>КД Verto-FIT Comfort.B.Е-шпон.1-стулк</t>
  </si>
  <si>
    <t>ДП ЛАДА D.6/3.Е-шпон</t>
  </si>
  <si>
    <t>ДП ЛАДА D.6/4.Е-шпон</t>
  </si>
  <si>
    <t>ДП ЛАДА D.7/0.Е-шпон</t>
  </si>
  <si>
    <t>ДП ЛАДА D.7/1.Е-шпон</t>
  </si>
  <si>
    <t>ДП ЛАДА D.7/2.Е-шпон</t>
  </si>
  <si>
    <t>КД Verto-FIT Comfort.B+.Е-шпон.1-стулк</t>
  </si>
  <si>
    <t>КД Verto-FIT Comfort.C.Е-шпон.1-стулк</t>
  </si>
  <si>
    <t>КД Verto-FIT Comfort.D.Е-шпон.1-стулк</t>
  </si>
  <si>
    <t>КД Verto-FIT Comfort.E.Е-шпон.1-стулк</t>
  </si>
  <si>
    <t>КД Verto-FIT Comfort.F.Е-шпон.1-стулк</t>
  </si>
  <si>
    <t>КД Verto-FIT Comfort.G.Е-шпон.1-стулк</t>
  </si>
  <si>
    <t>ДП Ніка.1/0.Е-шпон</t>
  </si>
  <si>
    <t>ДП Ніка.1/1.Е-шпон</t>
  </si>
  <si>
    <t>ДП Ніка.1/2.Е-шпон</t>
  </si>
  <si>
    <t>ДП Ніка.1/3.Е-шпон</t>
  </si>
  <si>
    <t>ДП Ніка.1/4.Е-шпон</t>
  </si>
  <si>
    <t>КД Verto-FIT Comfort.H.Е-шпон.1-стулк</t>
  </si>
  <si>
    <t>ДП Ніка.1/5.Е-шпон</t>
  </si>
  <si>
    <t>ДП Ніка.1/6.Е-шпон</t>
  </si>
  <si>
    <t>ДП Ніка.1/7.Е-шпон</t>
  </si>
  <si>
    <t>ДП Ніка.1/8.Е-шпон</t>
  </si>
  <si>
    <t>ДП Ніка.2/1.Е-шпон</t>
  </si>
  <si>
    <t>ДП Ніка.2/2.Е-шпон</t>
  </si>
  <si>
    <t>ДП Ніка.2/3.Е-шпон</t>
  </si>
  <si>
    <t>ДП Ніка.2/4.Е-шпон</t>
  </si>
  <si>
    <t>КД Verto-FIT Comfort.I.Е-шпон.1-стулк</t>
  </si>
  <si>
    <t>РС Verto-SLIDE.1.Е-шпон.1-стулк.</t>
  </si>
  <si>
    <t>ДП Ліса.2/0.Е-шпон</t>
  </si>
  <si>
    <t>ДП Ліса.2/1.Е-шпон</t>
  </si>
  <si>
    <t>ДП Ліса.2/2.Е-шпон</t>
  </si>
  <si>
    <t>ДП Ліса.3/0.Е-шпон</t>
  </si>
  <si>
    <t>ДП Ліса.3/1.Е-шпон</t>
  </si>
  <si>
    <t>ДП Ліса.3/2.Е-шпон</t>
  </si>
  <si>
    <t>ДП Ліса.3/3.Е-шпон</t>
  </si>
  <si>
    <t>ДП Ліса.3/4.Е-шпон</t>
  </si>
  <si>
    <t>Планка добірна 60мм.Е-шпон.1-стулк,</t>
  </si>
  <si>
    <t>Планка добірна 60мм.Е-шпон.2-стулк,</t>
  </si>
  <si>
    <t>ДП ЛАДА-КОНЦЕПТ.2/0.Е-шпон</t>
  </si>
  <si>
    <t>ДП ЛАДА-КОНЦЕПТ.2/2.Е-шпон</t>
  </si>
  <si>
    <t>Планка добірна 110мм.Е-шпон.1-стулк,</t>
  </si>
  <si>
    <t>ДП ЛАДА-КОНЦЕПТ.3/0.Е-шпон</t>
  </si>
  <si>
    <t>Планка добірна 110мм.Е-шпон.2-стулк,</t>
  </si>
  <si>
    <t>ДП ЛАДА-КОНЦЕПТ.3/3.Е-шпон</t>
  </si>
  <si>
    <t>ДП ЛАДА-КОНЦЕПТ.4/0.Е-шпон</t>
  </si>
  <si>
    <t>ДП ЛАДА-КОНЦЕПТ.4/4.Е-шпон</t>
  </si>
  <si>
    <t>ДП ЛАДА-КОНЦЕПТ.5/1.Е-шпон</t>
  </si>
  <si>
    <t>ДП ЛАДА-КОНЦЕПТ.5/2.Е-шпон</t>
  </si>
  <si>
    <t>ДП ЛАДА-КОНЦЕПТ.5/3.Е-шпон</t>
  </si>
  <si>
    <t>Планка добірна 200мм.Е-шпон.1-стулк,</t>
  </si>
  <si>
    <t>Планка добірна 200мм.Е-шпон.2-стулк,</t>
  </si>
  <si>
    <t>Планка Verto-FIT 80мм.Е-шпон.1-стулк</t>
  </si>
  <si>
    <t>Планка Verto-FIT 80мм.Е-шпон.2-стулк</t>
  </si>
  <si>
    <t>ДП ЛАДА-НОВА.4/0.Е-шпон</t>
  </si>
  <si>
    <t>ДП ЛАДА-НОВА.4/3.Е-шпон</t>
  </si>
  <si>
    <t>ДП ЛАДА-НОВА.4/6.Е-шпон</t>
  </si>
  <si>
    <t>ДП ЛАДА-НОВА.4/9.Е-шпон</t>
  </si>
  <si>
    <t>ДП ЛАДА-НОВА.6А/1.Е-шпон</t>
  </si>
  <si>
    <t>ДП ЛАДА-НОВА.6А/5.Е-шпон</t>
  </si>
  <si>
    <t>ДП ЛАДА-НОВА.7/1.Е-шпон</t>
  </si>
  <si>
    <t>ДП ЛАДА-НОВА.7/2.Е-шпон</t>
  </si>
  <si>
    <t>Планка Verto-FIT 160мм.Е-шпон.1-стулк</t>
  </si>
  <si>
    <t>ДП ЛАДА-НОВА.8/1.Е-шпон</t>
  </si>
  <si>
    <t>Планка Verto-FIT 160мм.Е-шпон.2-стулк</t>
  </si>
  <si>
    <t>Планка Verto-FIT 200мм.Е-шпон.1-стулк</t>
  </si>
  <si>
    <t>Планка Verto-FIT 200мм.Е-шпон.2-стулк</t>
  </si>
  <si>
    <t>Планка Verto-FIT Comfort 80мм.Е-шпон.1-стулк</t>
  </si>
  <si>
    <t>Планка Verto-FIT Comfort 160мм.Е-шпон.1-стулк</t>
  </si>
  <si>
    <t>ДП Міра.1/0.Е-шпон</t>
  </si>
  <si>
    <t>ДП Міра.1/1.Е-шпон</t>
  </si>
  <si>
    <t>ДП Міра.1/2.Е-шпон</t>
  </si>
  <si>
    <t>ДП Міра.1/3.Е-шпон</t>
  </si>
  <si>
    <t>ДП Міра.1/4.Е-шпон</t>
  </si>
  <si>
    <t>Планка Verto-FIT Comfort 200мм.Е-шпон.1-стулк</t>
  </si>
  <si>
    <t>ДП Міра.1/5.Е-шпон</t>
  </si>
  <si>
    <t>ДП Міра.1/6.Е-шпон</t>
  </si>
  <si>
    <t>ДП Міра.2/1.Е-шпон</t>
  </si>
  <si>
    <t>ДП Міра.2/2.Е-шпон</t>
  </si>
  <si>
    <t>ДП Міра.2/3.Е-шпон</t>
  </si>
  <si>
    <t>ДП ЛАДА-ЛОФТ.1/0.Е-шпон</t>
  </si>
  <si>
    <t>ДП ЛАДА-ЛОФТ.1/1.Е-шпон</t>
  </si>
  <si>
    <t>ДП ЛАДА-ЛОФТ.3/0.Е-шпон</t>
  </si>
  <si>
    <t>ДП ЛАДА-ЛОФТ.3/1.Е-шпон</t>
  </si>
  <si>
    <t>ДП ЛАДА-ЛОФТ.4/0.Е-шпон</t>
  </si>
  <si>
    <t>ДП ЛАДА-ЛОФТ.4/1.Е-шпон</t>
  </si>
  <si>
    <t>ДП ЛАДА-ЛОФТ.5/0.Е-шпон</t>
  </si>
  <si>
    <t>ДП ЛАДА-ЛОФТ.5/1.Е-шпон</t>
  </si>
  <si>
    <t>ДП ЛАДА-ЛОФТ.6/0.Е-шпон</t>
  </si>
  <si>
    <t>ДП ЛАДА-ЛОФТ.6/1.Е-шпон</t>
  </si>
  <si>
    <t>ДП Лінда.1/0.Е-шпон</t>
  </si>
  <si>
    <t>ДП Лінда.1/1.Е-шпон</t>
  </si>
  <si>
    <t>ДП Лінда.1/2.Е-шпон</t>
  </si>
  <si>
    <t>ДП Лінда.1/3.Е-шпон</t>
  </si>
  <si>
    <t>ДП Лінда.1/4.Е-шпон</t>
  </si>
  <si>
    <t>ДП Лінда.1/5.Е-шпон</t>
  </si>
  <si>
    <t>ДП Лінда.1/6.Е-шпон</t>
  </si>
  <si>
    <t>ДП Лінда.1/7.Е-шпон</t>
  </si>
  <si>
    <t>ДП Лінда.1/8.Е-шпон</t>
  </si>
  <si>
    <t>ДП Тіана.1/0.Е-шпон</t>
  </si>
  <si>
    <t>ДП Тіана.1/1.Е-шпон</t>
  </si>
  <si>
    <t>ДП Тіана.1/2.Е-шпон</t>
  </si>
  <si>
    <t>ДП Тіана.1/3.Е-шпон</t>
  </si>
  <si>
    <t>ДП Тіана.1/4.Е-шпон</t>
  </si>
  <si>
    <t>ДП Тіана.1/5.Е-шпон</t>
  </si>
  <si>
    <t>ДП Тіана.1/6.Е-шпон</t>
  </si>
  <si>
    <t>ДП Тіана.1/7.Е-шпон</t>
  </si>
  <si>
    <t>ДП Тіана.1/8.Е-шпон</t>
  </si>
  <si>
    <t>ДП Єва.2/0.Е-шпон</t>
  </si>
  <si>
    <t>ДП Єва.2/1.Е-шпон</t>
  </si>
  <si>
    <t>ДП Єва.2/2.Е-шпон</t>
  </si>
  <si>
    <t>ДП Єва.4/0.Е-шпон</t>
  </si>
  <si>
    <t>ДП Єва.4/1.Е-шпон</t>
  </si>
  <si>
    <t>ДП Єва.4/2.Е-шпон</t>
  </si>
  <si>
    <t>ДП Єва.4/3.Е-шпон</t>
  </si>
  <si>
    <t>ДП Єва.4/4.Е-шпон</t>
  </si>
  <si>
    <t>ДП Єва.4/5.Е-шпон</t>
  </si>
  <si>
    <t>ДП Єва.4/6.Е-шпон</t>
  </si>
  <si>
    <t>ДП ТРЕНД.5/0.Е-шпон</t>
  </si>
  <si>
    <t>ДП ТРЕНД.5/1.Е-шпон</t>
  </si>
  <si>
    <t>ДП ТРЕНД.5/2.Е-шпон</t>
  </si>
  <si>
    <t>ДП ТРЕНД.5/3.Е-шпон</t>
  </si>
  <si>
    <t>ДП ТРЕНД.5/4.Е-шпон</t>
  </si>
  <si>
    <t>ДП ТРЕНД.5/5.Е-шпон</t>
  </si>
  <si>
    <t>ДП ТРЕНД.5А/1.Е-шпон</t>
  </si>
  <si>
    <t>ДП ТРЕНД.5А/2.Е-шпон</t>
  </si>
  <si>
    <t>ДП ТРЕНД.5А/3.Е-шпон</t>
  </si>
  <si>
    <t>ДП ТРЕНД.5Б/3.Е-шпон</t>
  </si>
  <si>
    <t>ДП МОДЕРН.1/0.Е-шпон</t>
  </si>
  <si>
    <t>ДП МОДЕРН.1/1.Е-шпон</t>
  </si>
  <si>
    <t>ДП МОДЕРН.3/0.Е-шпон</t>
  </si>
  <si>
    <t>ДП МОДЕРН.3/1.Е-шпон</t>
  </si>
  <si>
    <t>ДП МОДЕРН.3/2.Е-шпон</t>
  </si>
  <si>
    <t>ДП МОДЕРН.3/3.Е-шпон</t>
  </si>
  <si>
    <t>ДП МОДЕРН.3А/1.Е-шпон</t>
  </si>
  <si>
    <t>ДП МОДЕРН.3А/2.Е-шпон</t>
  </si>
  <si>
    <t>ДП ПОЛЛО.3/0.Е-шпон</t>
  </si>
  <si>
    <t>ДП ПОЛЛО.3/2.Е-шпон</t>
  </si>
  <si>
    <t>ДП ПОЛЛО.3/4.Е-шпон</t>
  </si>
  <si>
    <t>ДП ПОЛЛО.3/6.Е-шпон</t>
  </si>
  <si>
    <t>ДП ПОЛЛО.3А/3.Е-шпон</t>
  </si>
  <si>
    <t>ДП ПОЛЛО.3А/5.Е-шпон</t>
  </si>
  <si>
    <t>ДП ПОЛЛО.4/3.Е-шпон</t>
  </si>
  <si>
    <t>ДП ЛАЙН.1.Е-шпон</t>
  </si>
  <si>
    <t>ДП ЛАЙН.2.Е-шпон</t>
  </si>
  <si>
    <t>ДП ЛАЙН.3.Е-шпон</t>
  </si>
  <si>
    <t>ДП ЛАЙН.4.Е-шпон</t>
  </si>
  <si>
    <t>ДП ЛАЙН.5.Е-шпон</t>
  </si>
  <si>
    <t>ДП ЛАЙН.6.Е-шпон</t>
  </si>
  <si>
    <t>ДП ЛАЙН.7.Е-шпон</t>
  </si>
  <si>
    <t>ДП Елегант.1.Е-шпон</t>
  </si>
  <si>
    <t>ДП Елегант.2.Е-шпон</t>
  </si>
  <si>
    <t>ДП Елегант.3.Е-шпон</t>
  </si>
  <si>
    <t>ДП Елегант.4.Е-шпон</t>
  </si>
  <si>
    <t>ДП Елегант.5.Е-шпон</t>
  </si>
  <si>
    <t>ДП Елегант.6.Е-шпон</t>
  </si>
  <si>
    <t>ДП Елегант.7.Е-шпон</t>
  </si>
  <si>
    <t>ДП Добір-ЛАДА.Л1/0.Е-шпон</t>
  </si>
  <si>
    <t>ДП Добір-ЛАДА.Л1/1.Е-шпон</t>
  </si>
  <si>
    <t>ДП Добір-ЛАДА.Л3/0.Е-шпон</t>
  </si>
  <si>
    <t>ДП Добір-ЛАДА.Л3/1.Е-шпон</t>
  </si>
  <si>
    <t>ДП Добір-ЛАДА.Л3/2.Е-шпон</t>
  </si>
  <si>
    <t>ДП Добір-ЛАДА.Л4/0.Е-шпон</t>
  </si>
  <si>
    <t>ДП Добір-ЛАДА.Л4/1.Е-шпон</t>
  </si>
  <si>
    <t>ДП Добір-ЛАДА.Л5/0.Е-шпон</t>
  </si>
  <si>
    <t>ДП Добір-ЛАДА.Л5/1.Е-шпон</t>
  </si>
  <si>
    <t>ДП Добір-ЛАДА.Л6/0.Е-шпон</t>
  </si>
  <si>
    <t>ДП Добір-ЛАДА.Л6/1.Е-шпон</t>
  </si>
  <si>
    <t>КД Standard-MDF.1.Е-шпон</t>
  </si>
  <si>
    <t>КД Standard.1.Е-шпон</t>
  </si>
  <si>
    <t>КД Verto-FIT.A.Е-шпон</t>
  </si>
  <si>
    <t>КД Verto-FIT.B.Е-шпон</t>
  </si>
  <si>
    <t>КД Verto-FIT.B+.Е-шпон</t>
  </si>
  <si>
    <t>КД Verto-FIT.C.Е-шпон</t>
  </si>
  <si>
    <t>КД Verto-FIT.D.Е-шпон</t>
  </si>
  <si>
    <t>КД Verto-FIT.E.Е-шпон</t>
  </si>
  <si>
    <t>КД Verto-FIT.F.Е-шпон</t>
  </si>
  <si>
    <t>КД Verto-FIT.G.Е-шпон</t>
  </si>
  <si>
    <t>КД Verto-FIT.H.Е-шпон</t>
  </si>
  <si>
    <t>КД Verto-FIT.I.Е-шпон</t>
  </si>
  <si>
    <t>КД Verto-FIT Plus.A.Е-шпон</t>
  </si>
  <si>
    <t>КД Verto-FIT Plus.B.Е-шпон</t>
  </si>
  <si>
    <t>КД Verto-FIT Plus.B+.Е-шпон</t>
  </si>
  <si>
    <t>КД Verto-FIT Plus.C.Е-шпон</t>
  </si>
  <si>
    <t>КД Verto-FIT Plus.D.Е-шпон</t>
  </si>
  <si>
    <t>КД Verto-FIT Plus.E.Е-шпон</t>
  </si>
  <si>
    <t>КД Verto-FIT Plus.F.Е-шпон</t>
  </si>
  <si>
    <t>КД Verto-FIT Plus.G.Е-шпон</t>
  </si>
  <si>
    <t>КД Verto-FIT Plus.H.Е-шпон</t>
  </si>
  <si>
    <t>КД Verto-FIT Plus.I.Е-шпон</t>
  </si>
  <si>
    <t>КД Verto-FIT Comfort.A.Е-шпон</t>
  </si>
  <si>
    <t>КД Verto-FIT Comfort.B.Е-шпон</t>
  </si>
  <si>
    <t>КД Verto-FIT Comfort.B+.Е-шпон</t>
  </si>
  <si>
    <t>КД Verto-FIT Comfort.C.Е-шпон</t>
  </si>
  <si>
    <t>КД Verto-FIT Comfort.D.Е-шпон</t>
  </si>
  <si>
    <t>КД Verto-FIT Comfort.E.Е-шпон</t>
  </si>
  <si>
    <t>КД Verto-FIT Comfort.F.Е-шпон</t>
  </si>
  <si>
    <t>КД Verto-FIT Comfort.G.Е-шпон</t>
  </si>
  <si>
    <t>КД Verto-FIT Comfort.H.Е-шпон</t>
  </si>
  <si>
    <t>КД Verto-FIT Comfort.I.Е-шпон</t>
  </si>
  <si>
    <t>РС Verto-SLIDE.1.Е-шпон</t>
  </si>
  <si>
    <t>ФР Standard.1.Е-шпон</t>
  </si>
  <si>
    <t>ФР Verto-FIT.A.Е-шпон</t>
  </si>
  <si>
    <t>ФР Verto-FIT.B.Е-шпон</t>
  </si>
  <si>
    <t>ФР Verto-FIT.B+.Е-шпон</t>
  </si>
  <si>
    <t>ФР Verto-FIT.C.Е-шпон</t>
  </si>
  <si>
    <t>ФР Verto-FIT.D.Е-шпон</t>
  </si>
  <si>
    <t>ФР Verto-FIT.E.Е-шпон</t>
  </si>
  <si>
    <t>ФР Verto-FIT.F.Е-шпон</t>
  </si>
  <si>
    <t>ФР Verto-FIT.G.Е-шпон</t>
  </si>
  <si>
    <t>ФР Verto-FIT.H.Е-шпон</t>
  </si>
  <si>
    <t>ФР Verto-FIT.I.Е-шпон</t>
  </si>
  <si>
    <t>Планка добірна 60мм.Е-шпон</t>
  </si>
  <si>
    <t>Планка добірна 110мм.Е-шпон</t>
  </si>
  <si>
    <t>Планка добірна 200мм.Е-шпон</t>
  </si>
  <si>
    <t>Планка Verto-FIT 80мм.Е-шпон</t>
  </si>
  <si>
    <t>Планка Verto-FIT 160мм.Е-шпон</t>
  </si>
  <si>
    <t>Планка Verto-FIT 200мм.Е-шпон</t>
  </si>
  <si>
    <t>Планка Verto-FIT Comfort 80мм.Е-шпон</t>
  </si>
  <si>
    <t>Планка Verto-FIT Comfort 160мм.Е-шпон</t>
  </si>
  <si>
    <t>Планка Verto-FIT Comfort 200мм.Е-шпон</t>
  </si>
  <si>
    <t>Розділ № 1: ДВЕРНІ БЛОКИ (тільки 1 стулкові)</t>
  </si>
  <si>
    <t>ЗАЯВКА НА ПОСТАЧАННЯ ТОВАРУ</t>
  </si>
  <si>
    <t>діє з :</t>
  </si>
  <si>
    <t>Клієнт: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</si>
  <si>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</si>
  <si>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</si>
  <si>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</si>
  <si>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</si>
  <si>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</si>
  <si>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УВАГА: Коробки на Добори, Гласфорд не включені до Дверного Блоку</t>
  </si>
  <si>
    <t xml:space="preserve">
викон.</t>
  </si>
  <si>
    <t>серія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</si>
  <si>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</si>
  <si>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</si>
  <si>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</si>
  <si>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</si>
  <si>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</si>
  <si>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</si>
  <si>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</si>
  <si>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</si>
  <si>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</si>
  <si>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</si>
  <si>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</si>
  <si>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колір</t>
  </si>
  <si>
    <t>вис.мм</t>
  </si>
  <si>
    <t>вироби</t>
  </si>
  <si>
    <t>розмір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</si>
  <si>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</si>
  <si>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</si>
  <si>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</si>
  <si>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</si>
  <si>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</si>
  <si>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«ПОКУПЕЦЬ»:</t>
  </si>
  <si>
    <t>(Підпис відповідальної особи)</t>
  </si>
  <si>
    <t>в ціні</t>
  </si>
  <si>
    <t>302 Кора поп.</t>
  </si>
  <si>
    <t>Контактна особа</t>
  </si>
  <si>
    <t>Розрахунок ПДВ</t>
  </si>
  <si>
    <t>колір: біанко (уні-мат)</t>
  </si>
  <si>
    <t>плінтус: 60мм (МДФ),  довжина (мм): 2050</t>
  </si>
  <si>
    <t>плінтус: 80мм (МДФ),  довжина (мм): 2050</t>
  </si>
  <si>
    <t>розмір(мм): 2070*1083 (двостулкова)</t>
  </si>
  <si>
    <t>розмір(мм): 2070*1183 (двостулкова)</t>
  </si>
  <si>
    <t>розмір(мм): 2070*1283 (двостулкова)</t>
  </si>
  <si>
    <t>розмір(мм): 2070*1383 (двостулкова)</t>
  </si>
  <si>
    <t>розмір(мм): 2070*1483 (двостулкова)</t>
  </si>
  <si>
    <t>розмір(мм): 2070*1583 (двостулкова)</t>
  </si>
  <si>
    <t>розмір(мм): 2070*1683 (двостулкова)</t>
  </si>
  <si>
    <t>розмір(мм): 2070*1783 (двостулкова)</t>
  </si>
  <si>
    <t>розмір(мм): 2070*1883 (двостулкова)</t>
  </si>
  <si>
    <t>розмір(мм): 2050*1040 (двостулкова)</t>
  </si>
  <si>
    <t>розмір(мм): 2050*1140 (двостулкова)</t>
  </si>
  <si>
    <t>розмір(мм): 2050*1240 (двостулкова)</t>
  </si>
  <si>
    <t>розмір(мм): 2050*1340 (двостулкова)</t>
  </si>
  <si>
    <t>розмір(мм): 2050*1440 (двостулкова)</t>
  </si>
  <si>
    <t>розмір(мм): 2050*1540 (двостулкова)</t>
  </si>
  <si>
    <t>розмір(мм): 2050*1640 (двостулкова)</t>
  </si>
  <si>
    <t>розмір(мм): 2050*1740 (двостулкова)</t>
  </si>
  <si>
    <t>розмір(мм): 2050*1840 (двостулкова)</t>
  </si>
  <si>
    <t>розмір(мм): 2050*1040  тунель (двостулкова)</t>
  </si>
  <si>
    <t>розмір(мм): 2050*1140  тунель (двостулкова)</t>
  </si>
  <si>
    <t>розмір(мм): 2050*1240  тунель (двостулкова)</t>
  </si>
  <si>
    <t>розмір(мм): 2050*1340  тунель (двостулкова)</t>
  </si>
  <si>
    <t>розмір(мм): 2050*1440  тунель (двостулкова)</t>
  </si>
  <si>
    <t>розмір(мм): 2050*1540  тунель (двостулкова)</t>
  </si>
  <si>
    <t>розмір(мм): 2050*1640  тунель (двостулкова)</t>
  </si>
  <si>
    <t>розмір(мм): 2050*1740  тунель (двостулкова)</t>
  </si>
  <si>
    <t>розмір(мм): 2050*1840  тунель (двостулкова)</t>
  </si>
  <si>
    <t>розмір(мм): 2070*2070 (двостулкова)</t>
  </si>
  <si>
    <t>фурн: замок Magnet (циліндр) без завіс + отвори під 2 завіси (приховані 3D)</t>
  </si>
  <si>
    <t>фурн: замок Magnet (сантехнічний) без завіс + отвори під 2 завіси (приховані 3D)</t>
  </si>
  <si>
    <t>фурн: замок Magnet (циліндр) без завіс + отвори під 3 завіси (приховані 3D)</t>
  </si>
  <si>
    <t>фурн: замок Magnet (сантехнічний) без завіс + отвори під 3 завіси (приховані 3D)</t>
  </si>
  <si>
    <t>фурн: замок Magnet (циліндр) без завіс + отвори під 2 завіси (приховані 3D) + вент.відд</t>
  </si>
  <si>
    <t>фурн: замок Magnet (сантехнічний) без завіс + отвори під 2 завіси (приховані 3D) + вент.відд</t>
  </si>
  <si>
    <t>фурн: замок Magnet (циліндр) без завіс + отвори під 3 завіси (приховані 3D) + вент.відд</t>
  </si>
  <si>
    <t>фурн: замок Magnet (сантехнічний) без завіс + отвори під 3 завіси (приховані 3D) + вент.відд</t>
  </si>
  <si>
    <t>фурн: замок Magnet (циліндр) без завіс + отвори під 2 завіси (приховані 3D) + вент.підріз</t>
  </si>
  <si>
    <t>фурн: замок Magnet (сантехнічний) без завіс + отвори під 2 завіси (приховані 3D) + вент.підріз</t>
  </si>
  <si>
    <t>фурн: замок Magnet (циліндр) без завіс + отвори під 3 завіси (приховані 3D) + вент.підріз</t>
  </si>
  <si>
    <t>фурн: замок Magnet (сантехнічний) без завіс + отвори під 3 завіси (приховані 3D) + вент.підріз</t>
  </si>
  <si>
    <t>фурн: відпов планка замка GLASS +отвори під 2 завіси (завіси не комплектуються) + ущільнювач</t>
  </si>
  <si>
    <t>фурн: 4 завіси (2 на кожній стійкі) + ущільнювач</t>
  </si>
  <si>
    <t>фурн: 6 завіс (3 на кожній стійкі) + ущільнювач</t>
  </si>
  <si>
    <t>UKR</t>
  </si>
  <si>
    <t>Об'єкт</t>
  </si>
  <si>
    <t>Опис</t>
  </si>
  <si>
    <t>од.в</t>
  </si>
  <si>
    <t>ціна</t>
  </si>
  <si>
    <t>ПОПЕРЕДНЯ СУМА ЗАМОВЛЕННЯ</t>
  </si>
  <si>
    <t>РАЗОМ</t>
  </si>
  <si>
    <t>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</si>
  <si>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</si>
  <si>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</si>
  <si>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ЗНИЖКА:</t>
  </si>
  <si>
    <t>ПДВ:</t>
  </si>
  <si>
    <t>поріг дерев'яний (лак) -  двустулковий</t>
  </si>
  <si>
    <t>* не заполнять в этой строке или ниже её</t>
  </si>
  <si>
    <t>так</t>
  </si>
  <si>
    <t>ні</t>
  </si>
  <si>
    <t>виставковий стендТМ ВЕРТО 80 мм (ДСП), размер(мм): 2400*1450 (для дверних коробок "100" двустулкових), колір: Білий (обклеєний шпалерами)</t>
  </si>
  <si>
    <t>виставковий стендТМ ВЕРТО 80 мм (ДСП), размер(мм): 2400*1550 (для дверних коробок "110" двустулкових), колір: Білий (обклеєний шпалерами)</t>
  </si>
  <si>
    <t>виставковий стендТМ ВЕРТО 80 мм (ДСП), размер(мм): 2400*1650 (для дверних коробок "120" двустулкових), колір: Білий (обклеєний шпалерами)</t>
  </si>
  <si>
    <t>виставковий стендТМ ВЕРТО 80 мм (ДСП), размер(мм): 2400*1750 (для дверних коробок "130" двустулкових), колір: Білий (обклеєний шпалерами)</t>
  </si>
  <si>
    <t>виставковий стендТМ ВЕРТО 80 мм (ДСП), размер(мм): 2400*1850 (для дверних коробок "140" двустулкових), колір: Білий (обклеєний шпалерами)</t>
  </si>
  <si>
    <t>виставковий стендТМ ВЕРТО 80 мм (ДСП), размер(мм): 2400*1950 (для дверних коробок "150" двустулкових), колір: Білий (обклеєний шпалерами)</t>
  </si>
  <si>
    <t>виставковий стендТМ ВЕРТО 80 мм (ДСП), размер(мм): 2400*2050 (для дверних коробок "160" двустулкових), колір: Білий (обклеєний шпалерами)</t>
  </si>
  <si>
    <t>виставковий стендТМ ВЕРТО 80 мм (ДСП), размер(мм): 2400*2150 (для дверних коробок "170" двустулкових), колір: Білий (обклеєний шпалерами)</t>
  </si>
  <si>
    <t>виставковий стендТМ ВЕРТО 80 мм (ДСП), размер(мм): 2400*2250 (для дверних коробок "180" двустулкових), колір: Білий (обклеєний шпалерами)</t>
  </si>
  <si>
    <t>Шпінгалет для двустулкових полотен(хром)</t>
  </si>
  <si>
    <t>Лів</t>
  </si>
  <si>
    <t xml:space="preserve">СИСТЕМА КОДУВАННЯ ВИРОБІВ </t>
  </si>
  <si>
    <t>ДП ГеометрІя.3/3.20-08ч.116.С.Ст.30R.Лів</t>
  </si>
  <si>
    <t>ДВЕРНІ ПОЛОТНА</t>
  </si>
  <si>
    <t>НАВІСКА</t>
  </si>
  <si>
    <t>2 завіси + замок Glass (ключ)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</si>
  <si>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</si>
  <si>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</si>
  <si>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</si>
  <si>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</si>
  <si>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</si>
  <si>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</si>
  <si>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</si>
  <si>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</si>
  <si>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</si>
  <si>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</si>
  <si>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2 завіси + замок Soft (циліндр)</t>
  </si>
  <si>
    <t>2 завіси + замок Magnet (циліндр)</t>
  </si>
  <si>
    <t>2 завіси + замок Glass (циліндр)</t>
  </si>
  <si>
    <t>3 завіси + замок Soft (циліндр)</t>
  </si>
  <si>
    <t>3 завіси + замок Magnet (циліндр)</t>
  </si>
  <si>
    <t>2 завіси + замок Soft (сантехнічний)</t>
  </si>
  <si>
    <t>2 завіси + замок Magnet (сантехнічний)</t>
  </si>
  <si>
    <t>3 завіси + замок Soft (сантехнічний)</t>
  </si>
  <si>
    <t>3 завіси + замок Magnet (сантехнічний)</t>
  </si>
  <si>
    <t>2 завіси + планка замка Standard + 2 шпінгалета</t>
  </si>
  <si>
    <t>3 завіси + планка замка Standard + 2 шпінгалета</t>
  </si>
  <si>
    <t>для дверей без фальця (робоче полотно)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</si>
  <si>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</si>
  <si>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</si>
  <si>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</si>
  <si>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</si>
  <si>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(двосторонній)</t>
  </si>
  <si>
    <t>Графіт матовий</t>
  </si>
  <si>
    <t>Бронза матова</t>
  </si>
  <si>
    <t>ЗАПОВНЕННЯ ПОЛОТНА</t>
  </si>
  <si>
    <t>відсутнє</t>
  </si>
  <si>
    <t>Трубчасте ДСП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</si>
  <si>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</si>
  <si>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</si>
  <si>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</si>
  <si>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</si>
  <si>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</si>
  <si>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</si>
  <si>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</si>
  <si>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</si>
  <si>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</si>
  <si>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</si>
  <si>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для дверей купе (робоче полотно)</t>
  </si>
  <si>
    <t>для дверей серії Гласфорд (робоче полотно)</t>
  </si>
  <si>
    <t>2 завіси + планка замка Soft + 2 шпінгалета</t>
  </si>
  <si>
    <t>2 завіси + планка замка Magnet + 2 шпінгалета</t>
  </si>
  <si>
    <t>3 завіси + планка замка Soft + 2 шпінгалета</t>
  </si>
  <si>
    <t>3 завіси + планка замка Magnet + 2 шпінгалета</t>
  </si>
  <si>
    <t>без замка і завіс</t>
  </si>
  <si>
    <t>без замка та завіс</t>
  </si>
  <si>
    <t>замок Magnet (циліндр) без завіс</t>
  </si>
  <si>
    <t>замок Magnet (сантехнічний) без завіс</t>
  </si>
  <si>
    <t>замок Magnet (циліндр) без завіс + отвори під 2 завіси (приховані 3D)</t>
  </si>
  <si>
    <t>замок Magnet (сантехнічний) без завіс + отвори під 2 завіси (приховані 3D)</t>
  </si>
  <si>
    <t>замок Magnet (циліндр) без завіс + отвори під 3 завіси (приховані 3D)</t>
  </si>
  <si>
    <t>замок Magnet (сантехнічний) без завіс + отвори під 3 завіси (приховані 3D)</t>
  </si>
  <si>
    <t>Лутка Р075.20-09 .A.112.00.Лів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</si>
  <si>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</si>
  <si>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</si>
  <si>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ФУРНІТУРА (ЗАМКИ, ЗАВІСИ)</t>
  </si>
  <si>
    <t>для 1-стулкових дверних коробок, крім FIT-Comfort</t>
  </si>
  <si>
    <t>2 завіси + планка замка Standard + ущільнювач</t>
  </si>
  <si>
    <t>2 завіси + планка замка Soft + ущільнювач</t>
  </si>
  <si>
    <t>2 завіси + планка замка Magnet + ущільнювач</t>
  </si>
  <si>
    <t>3 завіси + планка замка Standard + ущільнювач</t>
  </si>
  <si>
    <t>3 завіси + планка замка Soft + ущільнювач</t>
  </si>
  <si>
    <t>3 завіси + планка замка Magnet + ущільнювач</t>
  </si>
  <si>
    <t>без врізки і установки фурнітури (завіси і зворотня планка) + ущільнювач</t>
  </si>
  <si>
    <t>планка замка GLASS + отвори під 2 завіси (завіси не комплектуються) + ущільнювач</t>
  </si>
  <si>
    <t>для 2-стулкових дверних коробок</t>
  </si>
  <si>
    <t>планка замка Magnet без врізки та встановлення завіс + ущільнювач</t>
  </si>
  <si>
    <t>планка замка Magnet + 2 завіси приховані 3D (завіси в комплекті) + ущільнювач</t>
  </si>
  <si>
    <t>планка замка Magnet + 3 завіси приховані 3D (завіси в комплекті) + ущільнювач</t>
  </si>
  <si>
    <t>для розсувних систем Verto-SLIDE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</si>
  <si>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</si>
  <si>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</si>
  <si>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</si>
  <si>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</si>
  <si>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</si>
  <si>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</si>
  <si>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</si>
  <si>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</si>
  <si>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</si>
  <si>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</si>
  <si>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</si>
  <si>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</si>
  <si>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</si>
  <si>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</si>
  <si>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STANDARD МДФ (на ширину 80мм)</t>
  </si>
  <si>
    <r>
      <t>Дверна коробка STANDARD дерев</t>
    </r>
    <r>
      <rPr>
        <sz val="8"/>
        <rFont val="Calibri"/>
        <family val="2"/>
        <charset val="204"/>
      </rPr>
      <t>'</t>
    </r>
    <r>
      <rPr>
        <sz val="8"/>
        <rFont val="Arial Cyr"/>
        <charset val="204"/>
      </rPr>
      <t>яна(на ширину 80мм)</t>
    </r>
  </si>
  <si>
    <t>Дверна коробка Verto-FIT (3 останні цифри позначають діапазон регулювання "від", наприклад Р075: 75-95мм)</t>
  </si>
  <si>
    <t>Дверна коробка Verto-FIT Plus (3 останні цифри позначають діапазон регулювання "від", наприклад  Р075: 75-95мм)</t>
  </si>
  <si>
    <t>Дверна коробка Verto-FIT Comfort (3 останні цифри позначають діапазон регулювання "від", наприклад  Р075: 75-95мм)</t>
  </si>
  <si>
    <t>Розсувна система Verto-SLIDE</t>
  </si>
  <si>
    <t>Малюнок (матовий обо прозорий) на склі</t>
  </si>
  <si>
    <t>РОЗМІР</t>
  </si>
  <si>
    <t>Фрамуга Verto-FIT (3 останні цифри позначають діапазон регулювання "від", наприклад  Р075: 75-95мм)</t>
  </si>
  <si>
    <t>ПОГОНАЖНІ ВИРОБИ</t>
  </si>
  <si>
    <t>РОЗМІР ВИРОБУ (див. в Каталозі Розділ: Таблиці Розмірів)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</si>
  <si>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</si>
  <si>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</si>
  <si>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</si>
  <si>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</si>
  <si>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</si>
  <si>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для Регулювальних Планок</t>
  </si>
  <si>
    <t>для Лиштви</t>
  </si>
  <si>
    <t>1-стулковий, 1030мм</t>
  </si>
  <si>
    <t>1-стулковий комплект (дві деталі 2220мм і одна 1100мм)</t>
  </si>
  <si>
    <t>2-стулковий, 2060мм</t>
  </si>
  <si>
    <t>2-стулковий комплект (три деталі 2220мм)</t>
  </si>
  <si>
    <t>для Регулювальних Планок (Дошивок)</t>
  </si>
  <si>
    <t>1-стулковий комплект (дві деталі 2070мм і одна 1030мм)</t>
  </si>
  <si>
    <t>2-стулковий комплект (три деталі 2070мм)</t>
  </si>
  <si>
    <t>для Плінтуса</t>
  </si>
  <si>
    <t>для Порогів</t>
  </si>
  <si>
    <t>Плінтус: 60мм (МДФ)</t>
  </si>
  <si>
    <t>Плінтус: 80мм (МДФ)</t>
  </si>
  <si>
    <t>Регулювальна планка: 200мм (МДФ) до Дверної Коробки Verto-FIT Comfort</t>
  </si>
  <si>
    <t>ДВЕРНІ КОРОБКИ ТА РОЗСУВНІ СИСТЕМИ</t>
  </si>
  <si>
    <t>Накладка на завіси (чорн. матов.)</t>
  </si>
  <si>
    <t>Накладка на завісу чорн. мат.</t>
  </si>
  <si>
    <t>Накладка на завіси (чорн.мат)</t>
  </si>
  <si>
    <t>Накладка на завіси (біл. матов.)</t>
  </si>
  <si>
    <t>Накладка на завісу біл. мат.</t>
  </si>
  <si>
    <t>фурн: замок Glass (сантехнічний) зовнішній правий + 2 завіси</t>
  </si>
  <si>
    <t>Glass ст зов Пр +2завіс.</t>
  </si>
  <si>
    <t>Glass ст зов Лів +2завіс.</t>
  </si>
  <si>
    <t>Glass ст вн Пр +2завіс.</t>
  </si>
  <si>
    <t>Glass ст вн Лів +2завіс.</t>
  </si>
  <si>
    <t>54</t>
  </si>
  <si>
    <t>55</t>
  </si>
  <si>
    <t>56</t>
  </si>
  <si>
    <t>фурн: замок Glass (сантехнічний) зовнішній лівий + 2 завіси</t>
  </si>
  <si>
    <t>фурн: замок Glass (сантехнічний) внутрішній правий + 2 завіси</t>
  </si>
  <si>
    <t>Glass ст зов Лів +2завіс.Ліва</t>
  </si>
  <si>
    <t>Glass ст зов Пр +2завіс.Права</t>
  </si>
  <si>
    <t>Glass ст вн Лів +2завіс.Ліва</t>
  </si>
  <si>
    <t>Glass ст вн Пр +2завіс.Права</t>
  </si>
  <si>
    <t>Glass ст зов Пр +2завіс</t>
  </si>
  <si>
    <t>Glass ст зов Лів +2завіс</t>
  </si>
  <si>
    <t>Glass ст вн Пр +2завіс</t>
  </si>
  <si>
    <t>Glass ст вн Лів +2завіс</t>
  </si>
  <si>
    <t>ДП ГЛАСФОРД.Glass ст зов Лів +2завіс</t>
  </si>
  <si>
    <t>ДП ГЛАСФОРД.Glass ст зов Пр +2завіс</t>
  </si>
  <si>
    <t>ДП ГЛАСФОРД.Glass ст вн Лів +2завіс</t>
  </si>
  <si>
    <t>ДП ГЛАСФОРД.Glass ст вн Пр +2завіс</t>
  </si>
  <si>
    <t>Stand цл Лів +2завіс.</t>
  </si>
  <si>
    <t>фурн: замок Standard (циліндр) лівий + 2 завіси</t>
  </si>
  <si>
    <t>Stand цл Пр +2завіс.</t>
  </si>
  <si>
    <t>09</t>
  </si>
  <si>
    <t>фурн: замок Standard (циліндр) правий + 2 завіси</t>
  </si>
  <si>
    <t>Stand цл Лів +2завіс.ВВ</t>
  </si>
  <si>
    <t>Stand цл Пр +2завіс.ВВ</t>
  </si>
  <si>
    <t>09V</t>
  </si>
  <si>
    <t>фурн: замок Standard (циліндр) правий + 2 завіси + вент.відд</t>
  </si>
  <si>
    <t>Stand цл Лів +2завіс.ВП</t>
  </si>
  <si>
    <t>фурн: замок Standard (циліндр) лівий + 2 завіси + вент.відд</t>
  </si>
  <si>
    <t>фурн: замок Standard (циліндр) лівий + 2 завіси + вент.підріз</t>
  </si>
  <si>
    <t>Stand цл Пр +2завіс.ВП</t>
  </si>
  <si>
    <t>09R</t>
  </si>
  <si>
    <t>фурн: замок Standard (циліндр) правий + 2 завіси + вент.підріз</t>
  </si>
  <si>
    <t>Stand кл Лів +2завіс.</t>
  </si>
  <si>
    <t>фурн: замок Standard (ключ) лівий + 2 завіси</t>
  </si>
  <si>
    <t>Stand кл Пр +2завіс.</t>
  </si>
  <si>
    <t>10</t>
  </si>
  <si>
    <t>фурн: замок Standard (ключ) правий + 2 завіси</t>
  </si>
  <si>
    <t>Stand кл Лів +2завіс.ВВ</t>
  </si>
  <si>
    <t>фурн: замок Standard (ключ) лівий + 2 завіси + вент.відд</t>
  </si>
  <si>
    <t>Stand кл Пр +2завіс.ВВ</t>
  </si>
  <si>
    <t>10V</t>
  </si>
  <si>
    <t>фурн: замок Standard (ключ) правий + 2 завіси + вент.відд</t>
  </si>
  <si>
    <t>Stand кл Лів +2завіс.ВП</t>
  </si>
  <si>
    <t>фурн: замок Standard (ключ) лівий + 2 завіси + вент.підріз</t>
  </si>
  <si>
    <t>Stand кл Пр +2завіс.ВП</t>
  </si>
  <si>
    <t>10R</t>
  </si>
  <si>
    <t>фурн: замок Standard (ключ) правий + 2 завіси + вент.підріз</t>
  </si>
  <si>
    <t>Stand ст Лів +2завіс.</t>
  </si>
  <si>
    <t>фурн: замок Standard (сантехнічний) лівий + 2 завіси</t>
  </si>
  <si>
    <t>Stand ст Пр +2завіс.</t>
  </si>
  <si>
    <t>11</t>
  </si>
  <si>
    <t>фурн: замок Standard (сантехнічний) правий + 2 завіси</t>
  </si>
  <si>
    <t>Stand ст Лів +2завіс.ВВ</t>
  </si>
  <si>
    <t>фурн: замок Standard (сантехнічний) лівий + 2 завіси + вент.відд</t>
  </si>
  <si>
    <t>Stand ст Пр +2завіс.ВВ</t>
  </si>
  <si>
    <t>11V</t>
  </si>
  <si>
    <t>фурн: замок Standard (сантехнічний) правий + 2 завіси + вент.відд</t>
  </si>
  <si>
    <t>Stand ст Пр +2завіс.ВП</t>
  </si>
  <si>
    <t>11R</t>
  </si>
  <si>
    <t>фурн: замок Standard (сантехнічний) правий + 2 завіси + вент.підріз</t>
  </si>
  <si>
    <t>фурн: замок Standard (сантехнічний) лівий + 2 завіси + вент.підріз</t>
  </si>
  <si>
    <t>Stand ст Лів +2завіс.ВП</t>
  </si>
  <si>
    <t>Stand цл Лів +3завіс.</t>
  </si>
  <si>
    <t>фурн: замок Standard (циліндр) лівий + 3 завіси</t>
  </si>
  <si>
    <t>Stand цл Пр +3завіс.</t>
  </si>
  <si>
    <t>39</t>
  </si>
  <si>
    <t>фурн: замок Standard (циліндр) правий + 3 завіси</t>
  </si>
  <si>
    <t>Stand цл Лів +3завіс.ВВ</t>
  </si>
  <si>
    <t>фурн: замок Standard (циліндр) лівий + 3 завіси + вент.відд</t>
  </si>
  <si>
    <t>Stand цл Пр +3завіс.ВВ</t>
  </si>
  <si>
    <t>39V</t>
  </si>
  <si>
    <t>фурн: замок Standard (циліндр) правий + 3 завіси + вент.відд</t>
  </si>
  <si>
    <t>Stand цл Лів +3завіс.ВП</t>
  </si>
  <si>
    <t>фурн: замок Standard (циліндр) лівий + 3 завіси + вент.підріз</t>
  </si>
  <si>
    <t>Stand цл Пр +3завіс.ВП</t>
  </si>
  <si>
    <t>39R</t>
  </si>
  <si>
    <t>фурн: замок Standard (циліндр) правий + 3 завіси + вент.підріз</t>
  </si>
  <si>
    <t>Stand кл Лів +3завіс.</t>
  </si>
  <si>
    <t>фурн: замок Standard (ключ) лівий + 3 завіси</t>
  </si>
  <si>
    <t>Stand кл Пр +3завіс.</t>
  </si>
  <si>
    <t>фурн: замок Standard (ключ) правий + 3 завіси</t>
  </si>
  <si>
    <t>Stand кл Лів +3завіс.ВВ</t>
  </si>
  <si>
    <t>фурн: замок Standard (ключ) лівий + 3 завіси + вент.відд</t>
  </si>
  <si>
    <t>Stand кл Пр +3завіс.ВВ</t>
  </si>
  <si>
    <t>40V</t>
  </si>
  <si>
    <t>фурн: замок Standard (ключ) правий + 3 завіси + вент.відд</t>
  </si>
  <si>
    <t>Stand кл Лів +3завіс.ВП</t>
  </si>
  <si>
    <t>фурн: замок Standard (ключ) лівий + 3 завіси + вент.підріз</t>
  </si>
  <si>
    <t>Stand кл Пр +3завіс.ВП</t>
  </si>
  <si>
    <t>40R</t>
  </si>
  <si>
    <t>фурн: замок Standard (ключ) правий + 3 завіси + вент.підріз</t>
  </si>
  <si>
    <t>Stand ст Лів +3завіс.</t>
  </si>
  <si>
    <t>фурн: замок Standard (сантехнічний) лівий + 3 завіси</t>
  </si>
  <si>
    <t>Stand ст Пр +3завіс.</t>
  </si>
  <si>
    <t>41</t>
  </si>
  <si>
    <t>фурн: замок Standard (сантехнічний) правий + 3 завіси</t>
  </si>
  <si>
    <t>Stand ст Лів +3завіс.ВВ</t>
  </si>
  <si>
    <t>фурн: замок Standard (сантехнічний) лівий + 3 завіси + вент.відд</t>
  </si>
  <si>
    <t>Stand ст Пр +3завіс.ВП</t>
  </si>
  <si>
    <t>Stand ст Пр +3завіс.ВВ</t>
  </si>
  <si>
    <t>фурн: замок Standard (сантехнічний) правий + 3 завіси + вент.відд</t>
  </si>
  <si>
    <t>41V</t>
  </si>
  <si>
    <t>Stand ст Лів +3завіс.ВП</t>
  </si>
  <si>
    <t>фурн: замок Standard (сантехнічний) лівий + 3 завіси + вент.підріз</t>
  </si>
  <si>
    <t>41R</t>
  </si>
  <si>
    <t>фурн: замок Standard (сантехнічний) правий + 3 завіси + вент.підріз</t>
  </si>
  <si>
    <t>Stand цл Лів +2завіс.Ліва</t>
  </si>
  <si>
    <t>Stand цл Пр +2завіс.Права</t>
  </si>
  <si>
    <t>Stand кл Лів +2завіс.Ліва</t>
  </si>
  <si>
    <t>Stand кл Пр +2завіс.Права</t>
  </si>
  <si>
    <t>Stand ст Лів +2завіс.Ліва</t>
  </si>
  <si>
    <t>Stand ст Пр +2завіс.Права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</si>
  <si>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</si>
  <si>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</si>
  <si>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</si>
  <si>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</si>
  <si>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</si>
  <si>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</si>
  <si>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+2завіс</t>
  </si>
  <si>
    <t>Stand цл Пр +2завіс</t>
  </si>
  <si>
    <t>Stand кл Лів +2завіс</t>
  </si>
  <si>
    <t>Stand кл Пр +2завіс</t>
  </si>
  <si>
    <t>Stand ст Лів +2завіс</t>
  </si>
  <si>
    <t>Stand ст Пр +2завіс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</si>
  <si>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</si>
  <si>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</si>
  <si>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</si>
  <si>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</si>
  <si>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</si>
  <si>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</si>
  <si>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СТАНДАРТ.Stand цл Лів +2завіс</t>
  </si>
  <si>
    <t>ДП СТАНДАРТ.Stand цл Пр +2завіс</t>
  </si>
  <si>
    <t>ДП СТАНДАРТ.Stand кл Лів +2завіс</t>
  </si>
  <si>
    <t>ДП СТАНДАРТ.Stand кл Пр +2завіс</t>
  </si>
  <si>
    <t>ДП СТАНДАРТ.Stand ст Лів +2завіс</t>
  </si>
  <si>
    <t>ДП СТАНДАРТ.Stand ст Пр +2завіс</t>
  </si>
  <si>
    <t>ДП КУПАВА.Stand цл Лів +2завіс</t>
  </si>
  <si>
    <t>ДП КУПАВА.Stand цл Пр +2завіс</t>
  </si>
  <si>
    <t>ДП КУПАВА.Stand кл Лів +2завіс</t>
  </si>
  <si>
    <t>ДП КУПАВА.Stand кл Пр +2завіс</t>
  </si>
  <si>
    <t>ДП КУПАВА.Stand ст Лів +2завіс</t>
  </si>
  <si>
    <t>ДП КУПАВА.Stand ст Пр +2завіс</t>
  </si>
  <si>
    <t>ДП СТАНДАРТ.Stand цл Лів +3завіс</t>
  </si>
  <si>
    <t>ДП СТАНДАРТ.Stand цл Пр +3завіс</t>
  </si>
  <si>
    <t>ДП СТАНДАРТ.Stand кл Лів +3завіс</t>
  </si>
  <si>
    <t>ДП СТАНДАРТ.Stand кл Пр +3завіс</t>
  </si>
  <si>
    <t>ДП СТАНДАРТ.Stand ст Лів +3завіс</t>
  </si>
  <si>
    <t>ДП СТАНДАРТ.Stand ст Пр +3завіс</t>
  </si>
  <si>
    <t>ДП КУПАВА.Stand цл Лів +3завіс</t>
  </si>
  <si>
    <t>ДП КУПАВА.Stand кл Лів +3завіс</t>
  </si>
  <si>
    <t>ДП КУПАВА.Stand ст Лів +3завіс</t>
  </si>
  <si>
    <t>ДП КУПАВА.Stand цл Пр +3завіс</t>
  </si>
  <si>
    <t>ДП КУПАВА.Stand кл Пр +3завіс</t>
  </si>
  <si>
    <t>ДП КУПАВА.Stand ст Пр +3завіс</t>
  </si>
  <si>
    <t>ДП Геометрія.Stand цл Лів +2завіс</t>
  </si>
  <si>
    <t>ДП Геометрія.Stand цл Пр +2завіс</t>
  </si>
  <si>
    <t>ДП Геометрія.Stand кл Лів +2завіс</t>
  </si>
  <si>
    <t>ДП Геометрія.Stand кл Пр +2завіс</t>
  </si>
  <si>
    <t>ДП Геометрія.Stand ст Лів +2завіс</t>
  </si>
  <si>
    <t>ДП Геометрія.Stand ст Пр +2завіс</t>
  </si>
  <si>
    <t>ДП Геометрія.Stand цл Лів +3завіс</t>
  </si>
  <si>
    <t>ДП Геометрія.Stand цл Пр +3завіс</t>
  </si>
  <si>
    <t>ДП Геометрія.Stand кл Лів +3завіс</t>
  </si>
  <si>
    <t>ДП Геометрія.Stand кл Пр +3завіс</t>
  </si>
  <si>
    <t>ДП Геометрія.Stand ст Лів +3завіс</t>
  </si>
  <si>
    <t>ДП Геометрія.Stand ст Пр +3завіс</t>
  </si>
  <si>
    <t>ДП Ідея.Stand цл Лів +2завіс</t>
  </si>
  <si>
    <t>ДП Ідея.Stand цл Пр +2завіс</t>
  </si>
  <si>
    <t>ДП Ідея.Stand кл Лів +2завіс</t>
  </si>
  <si>
    <t>ДП Ідея.Stand кл Пр +2завіс</t>
  </si>
  <si>
    <t>ДП Ідея.Stand ст Лів +2завіс</t>
  </si>
  <si>
    <t>ДП Ідея.Stand ст Пр +2завіс</t>
  </si>
  <si>
    <t>ДП Ідея.Stand цл Лів +3завіс</t>
  </si>
  <si>
    <t>ДП Ідея.Stand цл Пр +3завіс</t>
  </si>
  <si>
    <t>ДП Ідея.Stand кл Лів +3завіс</t>
  </si>
  <si>
    <t>ДП Ідея.Stand кл Пр +3завіс</t>
  </si>
  <si>
    <t>ДП Ідея.Stand ст Лів +3завіс</t>
  </si>
  <si>
    <t>ДП Ідея.Stand ст Пр +3завіс</t>
  </si>
  <si>
    <t>ДП ЛАДА A.Stand цл Лів +3завіс</t>
  </si>
  <si>
    <t>ДП ЛАДА A.Stand кл Лів +3завіс</t>
  </si>
  <si>
    <t>ДП ЛАДА A.Stand ст Лів +3завіс</t>
  </si>
  <si>
    <t>ДП ЛАДА A.Stand цл Пр +3завіс</t>
  </si>
  <si>
    <t>ДП ЛАДА A.Stand кл Пр +3завіс</t>
  </si>
  <si>
    <t>ДП ЛАДА A.Stand ст Пр +3завіс</t>
  </si>
  <si>
    <t>ДП ЛАДА B.Stand цл Лів +3завіс</t>
  </si>
  <si>
    <t>ДП ЛАДА B.Stand цл Пр +3завіс</t>
  </si>
  <si>
    <t>ДП ЛАДА B.Stand кл Лів +3завіс</t>
  </si>
  <si>
    <t>ДП ЛАДА B.Stand ст Лів +3завіс</t>
  </si>
  <si>
    <t>ДП ЛАДА B.Stand кл Пр +3завіс</t>
  </si>
  <si>
    <t>ДП ЛАДА B.Stand ст Пр +3завіс</t>
  </si>
  <si>
    <t>ДП ЛАДА C.Stand цл Лів +3завіс</t>
  </si>
  <si>
    <t>ДП ЛАДА C.Stand цл Пр +3завіс</t>
  </si>
  <si>
    <t>ДП ЛАДА C.Stand кл Лів +3завіс</t>
  </si>
  <si>
    <t>ДП ЛАДА C.Stand кл Пр +3завіс</t>
  </si>
  <si>
    <t>ДП ЛАДА C.Stand ст Лів +3завіс</t>
  </si>
  <si>
    <t>ДП ЛАДА C.Stand ст Пр +3завіс</t>
  </si>
  <si>
    <t>ДП ЛАДА D.Stand цл Лів +3завіс</t>
  </si>
  <si>
    <t>ДП ЛАДА D.Stand цл Пр +3завіс</t>
  </si>
  <si>
    <t>ДП ЛАДА D.Stand кл Лів +3завіс</t>
  </si>
  <si>
    <t>ДП ЛАДА D.Stand кл Пр +3завіс</t>
  </si>
  <si>
    <t>ДП ЛАДА D.Stand ст Лів +3завіс</t>
  </si>
  <si>
    <t>ДП ЛАДА D.Stand ст Пр +3завіс</t>
  </si>
  <si>
    <t>ДП Ніка.Stand цл Лів +3завіс</t>
  </si>
  <si>
    <t>ДП Ніка.Stand цл Пр +3завіс</t>
  </si>
  <si>
    <t>ДП Ніка.Stand кл Лів +3завіс</t>
  </si>
  <si>
    <t>ДП Ніка.Stand кл Пр +3завіс</t>
  </si>
  <si>
    <t>ДП Ніка.Stand ст Лів +3завіс</t>
  </si>
  <si>
    <t>ДП Ніка.Stand ст Пр +3завіс</t>
  </si>
  <si>
    <t>ДП Ліса.Stand цл Лів +3завіс</t>
  </si>
  <si>
    <t>ДП Ліса.Stand цл Пр +3завіс</t>
  </si>
  <si>
    <t>ДП Ліса.Stand кл Лів +3завіс</t>
  </si>
  <si>
    <t>ДП Ліса.Stand кл Пр +3завіс</t>
  </si>
  <si>
    <t>ДП Ліса.Stand ст Лів +3завіс</t>
  </si>
  <si>
    <t>ДП Ліса.Stand ст Пр +3завіс</t>
  </si>
  <si>
    <t>ДП ЛАДА-КОНЦЕПТ.Stand цл Лів +3завіс</t>
  </si>
  <si>
    <t>ДП ЛАДА-КОНЦЕПТ.Stand цл Пр +3завіс</t>
  </si>
  <si>
    <t>ДП ЛАДА-КОНЦЕПТ.Stand кл Лів +3завіс</t>
  </si>
  <si>
    <t>ДП ЛАДА-КОНЦЕПТ.Stand кл Пр +3завіс</t>
  </si>
  <si>
    <t>ДП ЛАДА-КОНЦЕПТ.Stand ст Лів +3завіс</t>
  </si>
  <si>
    <t>ДП ЛАДА-КОНЦЕПТ.Stand ст Пр +3завіс</t>
  </si>
  <si>
    <t>ДП ЛАДА-НОВА.Stand цл Лів +3завіс</t>
  </si>
  <si>
    <t>ДП ЛАДА-НОВА.Stand цл Пр +3завіс</t>
  </si>
  <si>
    <t>ДП ЛАДА-НОВА.Stand кл Лів +3завіс</t>
  </si>
  <si>
    <t>ДП ЛАДА-НОВА.Stand кл Пр +3завіс</t>
  </si>
  <si>
    <t>ДП ЛАДА-НОВА.Stand ст Лів +3завіс</t>
  </si>
  <si>
    <t>ДП ЛАДА-НОВА.Stand ст Пр +3завіс</t>
  </si>
  <si>
    <t>ДП Міра.Stand цл Лів +3завіс</t>
  </si>
  <si>
    <t>ДП Міра.Stand цл Пр +3завіс</t>
  </si>
  <si>
    <t>ДП Міра.Stand кл Лів +3завіс</t>
  </si>
  <si>
    <t>ДП Міра.Stand кл Пр +3завіс</t>
  </si>
  <si>
    <t>ДП Міра.Stand ст Лів +3завіс</t>
  </si>
  <si>
    <t>ДП Міра.Stand ст Пр +3завіс</t>
  </si>
  <si>
    <t>ДП ЛАДА-ЛОФТ.Stand цл Лів +3завіс</t>
  </si>
  <si>
    <t>ДП ЛАДА-ЛОФТ.Stand цл Пр +3завіс</t>
  </si>
  <si>
    <t>ДП ЛАДА-ЛОФТ.Stand кл Лів +3завіс</t>
  </si>
  <si>
    <t>ДП ЛАДА-ЛОФТ.Stand кл Пр +3завіс</t>
  </si>
  <si>
    <t>ДП ЛАДА-ЛОФТ.Stand ст Лів +3завіс</t>
  </si>
  <si>
    <t>ДП ЛАДА-ЛОФТ.Stand ст Пр +3завіс</t>
  </si>
  <si>
    <t>ДП Лінда.Stand цл Пр +3завіс</t>
  </si>
  <si>
    <t>ДП Лінда.Stand цл Лів +3завіс</t>
  </si>
  <si>
    <t>ДП Лінда.Stand кл Лів +3завіс</t>
  </si>
  <si>
    <t>ДП Лінда.Stand кл Пр +3завіс</t>
  </si>
  <si>
    <t>ДП Лінда.Stand ст Лів +3завіс</t>
  </si>
  <si>
    <t>ДП Лінда.Stand ст Пр +3завіс</t>
  </si>
  <si>
    <t>ДП Тіана.Stand цл Лів +3завіс</t>
  </si>
  <si>
    <t>ДП Тіана.Stand цл Пр +3завіс</t>
  </si>
  <si>
    <t>ДП Тіана.Stand кл Лів +3завіс</t>
  </si>
  <si>
    <t>ДП Тіана.Stand кл Пр +3завіс</t>
  </si>
  <si>
    <t>ДП Тіана.Stand ст Лів +3завіс</t>
  </si>
  <si>
    <t>ДП Тіана.Stand ст Пр +3завіс</t>
  </si>
  <si>
    <t>ДП Єва.Stand цл Лів +3завіс</t>
  </si>
  <si>
    <t>ДП Єва.Stand цл Пр +3завіс</t>
  </si>
  <si>
    <t>ДП Єва.Stand кл Лів +3завіс</t>
  </si>
  <si>
    <t>ДП Єва.Stand кл Пр +3завіс</t>
  </si>
  <si>
    <t>ДП Єва.Stand ст Лів +3завіс</t>
  </si>
  <si>
    <t>ДП Єва.Stand ст Пр +3завіс</t>
  </si>
  <si>
    <t>ДП ТРЕНД.Stand цл Лів +3завіс</t>
  </si>
  <si>
    <t>ДП ТРЕНД.Stand цл Пр +3завіс</t>
  </si>
  <si>
    <t>ДП ТРЕНД.Stand кл Лів +3завіс</t>
  </si>
  <si>
    <t>ДП ТРЕНД.Stand кл Пр +3завіс</t>
  </si>
  <si>
    <t>ДП ТРЕНД.Stand ст Лів +3завіс</t>
  </si>
  <si>
    <t>ДП ТРЕНД.Stand ст Пр +3завіс</t>
  </si>
  <si>
    <t>ДП ПОЛЛО.Stand цл Лів +3завіс</t>
  </si>
  <si>
    <t>ДП ПОЛЛО.Stand цл Пр +3завіс</t>
  </si>
  <si>
    <t>ДП ПОЛЛО.Stand кл Лів +3завіс</t>
  </si>
  <si>
    <t>ДП ПОЛЛО.Stand кл Пр +3завіс</t>
  </si>
  <si>
    <t>ДП ПОЛЛО.Stand ст Лів +3завіс</t>
  </si>
  <si>
    <t>ДП ПОЛЛО.Stand ст Пр +3завіс</t>
  </si>
  <si>
    <t>ДП Лінея.Stand цл Лів +3завіс</t>
  </si>
  <si>
    <t>ДП Лінея.Stand цл Пр +3завіс</t>
  </si>
  <si>
    <t>ДП Лінея.Stand кл Лів +3завіс</t>
  </si>
  <si>
    <t>ДП Лінея.Stand кл Пр +3завіс</t>
  </si>
  <si>
    <t>ДП Лінея.Stand ст Лів +3завіс</t>
  </si>
  <si>
    <t>ДП Лінея.Stand ст Пр +3завіс</t>
  </si>
  <si>
    <t>ДП ЛАЙН.Stand цл Лів +3завіс</t>
  </si>
  <si>
    <t>ДП ЛАЙН.Stand цл Пр +3завіс</t>
  </si>
  <si>
    <t>ДП ЛАЙН.Stand кл Лів +3завіс</t>
  </si>
  <si>
    <t>ДП ЛАЙН.Stand кл Пр +3завіс</t>
  </si>
  <si>
    <t>ДП ЛАЙН.Stand ст Лів +3завіс</t>
  </si>
  <si>
    <t>ДП ЛАЙН.Stand ст Пр +3завіс</t>
  </si>
  <si>
    <t>ДП Елегант.Stand цл Лів +3завіс</t>
  </si>
  <si>
    <t>ДП Елегант.Stand цл Пр +3завіс</t>
  </si>
  <si>
    <t>ДП Елегант.Stand кл Лів +3завіс</t>
  </si>
  <si>
    <t>ДП Елегант.Stand кл Пр +3завіс</t>
  </si>
  <si>
    <t>ДП Елегант.Stand ст Лів +3завіс</t>
  </si>
  <si>
    <t>ДП Елегант.Stand ст Пр +3завіс</t>
  </si>
  <si>
    <t>Лиштва пряма 60мм</t>
  </si>
  <si>
    <t>Лиштва пряма 80мм</t>
  </si>
  <si>
    <t>Лиштва пряма 60мм.100</t>
  </si>
  <si>
    <t>Лиштва пряма 60мм.200</t>
  </si>
  <si>
    <t>Лиштва пряма 80мм.100</t>
  </si>
  <si>
    <t>Лиштва пряма 80мм.200</t>
  </si>
  <si>
    <t>Лиштва пряма 60мм.Сімплекс.1-стулк,</t>
  </si>
  <si>
    <t>Лиштва пряма 60мм.Сімплекс.2-стулк,</t>
  </si>
  <si>
    <t>Лиштва пряма 60мм.Verto-Cell.1-стулк,</t>
  </si>
  <si>
    <t>Лиштва пряма 60мм.Verto-Cell.2-стулк,</t>
  </si>
  <si>
    <t>Лиштва пряма 60мм.Verto-Cell Plus.1-стулк,</t>
  </si>
  <si>
    <t>Лиштва пряма 60мм.Verto-Cell Plus.2-стулк,</t>
  </si>
  <si>
    <t>Лиштва пряма 60мм.Uni-Mat.1-стулк,</t>
  </si>
  <si>
    <t>Лиштва пряма 60мм.Uni-Mat.2-стулк,</t>
  </si>
  <si>
    <t>Лиштва пряма 60мм.Резист.1-стулк,</t>
  </si>
  <si>
    <t>Лиштва пряма 60мм.Резист.2-стулк,</t>
  </si>
  <si>
    <t>Лиштва пряма 60мм.LINE-3D.1-стулк,</t>
  </si>
  <si>
    <t>Лиштва пряма 60мм.LINE-3D.2-стулк,</t>
  </si>
  <si>
    <t>Лиштва пряма 60мм.Е-шпон.1-стулк,</t>
  </si>
  <si>
    <t>Лиштва пряма 60мм.Е-шпон.2-стулк,</t>
  </si>
  <si>
    <t>Лиштва пряма 60мм.Лофт.1-стулк,</t>
  </si>
  <si>
    <t>Лиштва пряма 60мм.Лофт.2-стулк,</t>
  </si>
  <si>
    <t>Лиштва пряма 80мм.Сімплекс.1-стулк,</t>
  </si>
  <si>
    <t>Лиштва пряма 80мм.Сімплекс.2-стулк,</t>
  </si>
  <si>
    <t>Лиштва пряма 80мм.Verto-Cell.1-стулк,</t>
  </si>
  <si>
    <t>Лиштва пряма 80мм.Verto-Cell.2-стулк,</t>
  </si>
  <si>
    <t>Лиштва пряма 80мм.Verto-Cell Plus.1-стулк,</t>
  </si>
  <si>
    <t>Лиштва пряма 80мм.Verto-Cell Plus.2-стулк,</t>
  </si>
  <si>
    <t>Лиштва пряма 80мм.Uni-Mat.1-стулк,</t>
  </si>
  <si>
    <t>Лиштва пряма 80мм.Uni-Mat.2-стулк,</t>
  </si>
  <si>
    <t>Лиштва пряма 80мм.Резист.1-стулк,</t>
  </si>
  <si>
    <t>Лиштва пряма 80мм.Резист.2-стулк,</t>
  </si>
  <si>
    <t>Лиштва пряма 80мм.LINE-3D.1-стулк,</t>
  </si>
  <si>
    <t>Лиштва пряма 80мм.LINE-3D.2-стулк,</t>
  </si>
  <si>
    <t>Лиштва пряма 80мм.Е-шпон.1-стулк,</t>
  </si>
  <si>
    <t>Лиштва пряма 80мм.Е-шпон.2-стулк,</t>
  </si>
  <si>
    <t>Лиштва пряма 80мм.Лофт.1-стулк,</t>
  </si>
  <si>
    <t>Лиштва пряма 80мм.Лофт.2-стулк,</t>
  </si>
  <si>
    <t>Лиштва пряма 60мм.Сімплекс</t>
  </si>
  <si>
    <t>Лиштва пряма 60мм.Verto-Cell</t>
  </si>
  <si>
    <t>Лиштва пряма 60мм.Verto-Cell Plus</t>
  </si>
  <si>
    <t>Лиштва пряма 60мм.Uni-Mat</t>
  </si>
  <si>
    <t>Лиштва пряма 60мм.Резист</t>
  </si>
  <si>
    <t>Лиштва пряма 60мм.LINE-3D</t>
  </si>
  <si>
    <t>Лиштва пряма 60мм.Е-шпон</t>
  </si>
  <si>
    <t>Лиштва пряма 60мм.Лофт</t>
  </si>
  <si>
    <t>Лиштва пряма 80мм.Сімплекс</t>
  </si>
  <si>
    <t>Лиштва пряма 80мм.Verto-Cell</t>
  </si>
  <si>
    <t>Лиштва пряма 80мм.Verto-Cell Plus</t>
  </si>
  <si>
    <t>Лиштва пряма 80мм.Uni-Mat</t>
  </si>
  <si>
    <t>Лиштва пряма 80мм.Резист</t>
  </si>
  <si>
    <t>Лиштва пряма 80мм.LINE-3D</t>
  </si>
  <si>
    <t>Лиштва пряма 80мм.Е-шпон</t>
  </si>
  <si>
    <t>Лиштва пряма 80мм.Лофт</t>
  </si>
  <si>
    <t>2 завіси + замок Standard (циліндр) лівий</t>
  </si>
  <si>
    <t>2 завіси + замок Standard (ключ) лівий</t>
  </si>
  <si>
    <t>2 завіси + замок Standard (сантехнічний) лівий</t>
  </si>
  <si>
    <t>2 завіси + замок Standard (циліндр) правий</t>
  </si>
  <si>
    <t>3 завіси + замок Standard (циліндр) правий</t>
  </si>
  <si>
    <t>2 завіси + замок Standard (під ключ) правий</t>
  </si>
  <si>
    <t>2 завіси + замок Standard (сантехнічний) правий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</si>
  <si>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</si>
  <si>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</si>
  <si>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</si>
  <si>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3 завіси + замок Standard (ключ) правий</t>
  </si>
  <si>
    <t>3 завіси + замок Standard (сантехнічний) правий</t>
  </si>
  <si>
    <t>2 завіси + замок Glass (сантехнічний) внутрішній правий</t>
  </si>
  <si>
    <t>2 завіси + замок Glass (сантехнічний) внутрішній лівий</t>
  </si>
  <si>
    <t>2 завіси + замок Glass (сантехнічний) зовнішній правий</t>
  </si>
  <si>
    <t>2 завіси + замок Glass (сантехнічний) зовнішній лівий</t>
  </si>
  <si>
    <t xml:space="preserve"> - Ліва навіска полотна (завіси з Лівої сторони при відкритті на себе)</t>
  </si>
  <si>
    <t>з фальцем, робоче полотно (фальц з 2х сторін)</t>
  </si>
  <si>
    <t>4 завіси (2 на кожній стойовій) + ущільнювач</t>
  </si>
  <si>
    <t>6 завіс (3 на кожній стойовій) + ущільнювач</t>
  </si>
  <si>
    <t>номер кольору, згідно каталогу продукціі (див. Розділ Аксесуари - Покриття)</t>
  </si>
  <si>
    <t>Регулювальна планка: 80мм (МДФ) до Дверної Коробки Verto-FIT Comfort</t>
  </si>
  <si>
    <t>Регулювальна планка: 160мм (МДФ) до Дверної Коробки Verto-FIT Comfort</t>
  </si>
  <si>
    <t>Поріг 80мм (дерево) покриття: лак</t>
  </si>
  <si>
    <t>2 завіси + замок Glass (універсальний)</t>
  </si>
  <si>
    <t>Триплекс матовий</t>
  </si>
  <si>
    <t>Малюнок (матовий або прозорий) на склі</t>
  </si>
  <si>
    <t>Триплекс чорний</t>
  </si>
  <si>
    <t>Сотове заповнення або соснова склейка (для збірних полотен)</t>
  </si>
  <si>
    <t>полотно шириною "40" (розмір мм: 2040*426, крім Гласфорд)</t>
  </si>
  <si>
    <t>полотно шириною "60" (розмір мм: 2040*626, крім Гласфорд)</t>
  </si>
  <si>
    <t>полотно шириною "70" (розмір мм: 2040*726, крім Гласфорд)</t>
  </si>
  <si>
    <t>полотно шириною "80" (розмір мм: 2040*826, крім Гласфорд)</t>
  </si>
  <si>
    <t>полотно шириною "90" (розмір мм: 2040*926, крім Гласфорд)</t>
  </si>
  <si>
    <t>полотно шириною "100" (розмір мм: 2040*1026, крім Гласфорд)</t>
  </si>
  <si>
    <t xml:space="preserve"> - Навіска не визначена або може бути будь-яка (для виробів без фурнітури, 2-стулкових коробок та розсувних систем Verto-SLIDE)</t>
  </si>
  <si>
    <t>ширина "120" для двостулкових полотен, різної комбінації (80+40, 60+60  тощо)</t>
  </si>
  <si>
    <t>ширина "140" для двостулкових полотен, різної комбінації (100+40, 70+70 тощо)</t>
  </si>
  <si>
    <t>ширина "130" для двостулкових полотен, різної комбінації (90+40, 70+60 тощо)</t>
  </si>
  <si>
    <t>ширина "150" для двостулкових полотен, різної комбінації (70+80, 60+90 тощо)</t>
  </si>
  <si>
    <t>1-стулкові позиції (коробки та розс.системи)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</si>
  <si>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</si>
  <si>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тощо.)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</si>
  <si>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</si>
  <si>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</si>
  <si>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</si>
  <si>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</si>
  <si>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</si>
  <si>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</si>
  <si>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</si>
  <si>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</si>
  <si>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</si>
  <si>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</si>
  <si>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</si>
  <si>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Добірна планка: 60 мм (МДФ)</t>
  </si>
  <si>
    <t>Добірна планка: 110 мм (МДФ)</t>
  </si>
  <si>
    <t>Добірна планка: 200 мм (МДФ)</t>
  </si>
  <si>
    <t>Накладка на завіси (біл.мат)</t>
  </si>
  <si>
    <t>Лакобель</t>
  </si>
  <si>
    <t>Лк</t>
  </si>
  <si>
    <t>скло: Лакобель</t>
  </si>
  <si>
    <t>ДП ЛАДА B.1/0.Лакобель</t>
  </si>
  <si>
    <t>ДП ЛАДА B.2/0.Лакобель</t>
  </si>
  <si>
    <t>ДП ЛАДА B.3/0.Лакобель</t>
  </si>
  <si>
    <t>ДП ЛАДА D.7/0.Лакобель</t>
  </si>
  <si>
    <t>ДП ЛАДА-ЛОФТ.4/0.Лакобель</t>
  </si>
  <si>
    <t>ДП ЛАДА-ЛОФТ.5/0.Лакобель</t>
  </si>
  <si>
    <t>ДП ЛАДА-ЛОФТ.6/0.Лакобель</t>
  </si>
  <si>
    <t>ДП Тіана.1/0.Лакобель</t>
  </si>
  <si>
    <t>ДП Єва.2/0.Лакобель</t>
  </si>
  <si>
    <t>ДП Добір-ЛАДА.Л1/1.Лакобель</t>
  </si>
  <si>
    <t>ДП Добір-ЛАДА.Л3/1.Лакобель</t>
  </si>
  <si>
    <t>ДП Добір-ЛАДА.Л3/2.Лакобель</t>
  </si>
  <si>
    <t>ДП Добір-ЛАДА.Л4/1.Лакобель</t>
  </si>
  <si>
    <t>ДП Добір-ЛАДА.Л5/1.Лакобель</t>
  </si>
  <si>
    <t>ДП Добір-ЛАДА.Л6/1.Лакобель</t>
  </si>
  <si>
    <t>ДП Міра.1/1.Лакобель</t>
  </si>
  <si>
    <t>ДП Міра.1/2.Лакобель</t>
  </si>
  <si>
    <t>ДП Міра.1/3.Лакобель</t>
  </si>
  <si>
    <t>ДП Міра.1/4.Лакобель</t>
  </si>
  <si>
    <t>ДП Міра.1/5.Лакобель</t>
  </si>
  <si>
    <t>ДП Міра.1/6.Лакобель</t>
  </si>
  <si>
    <t>ДП Міра.2/1.Лакобель</t>
  </si>
  <si>
    <t>ДП Міра.2/2.Лакобель</t>
  </si>
  <si>
    <t>ДП Міра.2/3.Лакобель</t>
  </si>
  <si>
    <t>ДП ЛАДА-КОНЦЕПТ.2/0.Лакобель</t>
  </si>
  <si>
    <t>ДП ЛАДА-КОНЦЕПТ.3/0.Лакобель</t>
  </si>
  <si>
    <t>ДП ЛАДА-КОНЦЕПТ.4/0.Лакобель</t>
  </si>
  <si>
    <t>ДП Ліса.2/0.Лакобель</t>
  </si>
  <si>
    <t>ДП Ніка.1/1.Лакобель</t>
  </si>
  <si>
    <t>ДП Ніка.1/2.Лакобель</t>
  </si>
  <si>
    <t>ДП Ніка.1/3.Лакобель</t>
  </si>
  <si>
    <t>ДП Ніка.1/4.Лакобель</t>
  </si>
  <si>
    <t>ДП Ніка.1/5.Лакобель</t>
  </si>
  <si>
    <t>ДП Ніка.1/6.Лакобель</t>
  </si>
  <si>
    <t>ДП Ніка.1/7.Лакобель</t>
  </si>
  <si>
    <t>ДП Ніка.1/8.Лакобель</t>
  </si>
  <si>
    <t>ДП Ніка.2/1.Лакобель</t>
  </si>
  <si>
    <t>ДП Ніка.2/2.Лакобель</t>
  </si>
  <si>
    <t>ДП Ніка.2/3.Лакобель</t>
  </si>
  <si>
    <t>ДП Ніка.2/4.Лакобель</t>
  </si>
  <si>
    <t>Magnet ст (чор.) +2завіс.</t>
  </si>
  <si>
    <t>Magnet цл (чор.) +2завіс.</t>
  </si>
  <si>
    <t>12V</t>
  </si>
  <si>
    <t>13V</t>
  </si>
  <si>
    <t>Magnet цл (чор.) +2завіс.ВВ</t>
  </si>
  <si>
    <t>Magnet ст (чор.) +2завіс.ВВ</t>
  </si>
  <si>
    <t>фурн: замок Magnet (циліндр) (чорний) + 2 завіси + вент.відд</t>
  </si>
  <si>
    <t>фурн: замок Magnet (циліндр) (чорний) + 2 завіси</t>
  </si>
  <si>
    <t>фурн: замок Magnet (сантехнічний) (чорний) + 2 завіси</t>
  </si>
  <si>
    <t>фурн: замок Magnet (циліндр) (чорний)+ 2 завіси + вент.підріз</t>
  </si>
  <si>
    <t>фурн: замок Magnet (сантехнічний) (чорний) + 2 завіси + вент.підріз</t>
  </si>
  <si>
    <t>Magnet цл (чор.) +2завіс.ВП</t>
  </si>
  <si>
    <t>Magnet ст (чор.) +2завіс.ВП</t>
  </si>
  <si>
    <t>Magnet цл (чор.) +3завіс.</t>
  </si>
  <si>
    <t>Magnet ст (чор.) +3завіс.</t>
  </si>
  <si>
    <t>фурн: замок Magnet (циліндр) (чорний) + 3 завіси</t>
  </si>
  <si>
    <t>фурн: замок Magnet (сантехнічний) (чорний) + 3 завіси</t>
  </si>
  <si>
    <t>Magnet цл (чор.) +3завіс.ВВ</t>
  </si>
  <si>
    <t>Magnet ст (чор.) +3завіс.ВВ</t>
  </si>
  <si>
    <t>фурн: замок Magnet (циліндр) (чорний) + 3 завіси + вент.відд</t>
  </si>
  <si>
    <t>фурн: замок Magnet (сантехнічний) (чорний) + 3 завіси + вент.відд</t>
  </si>
  <si>
    <t>Magnet цл (чор.) +3завіс.ВП</t>
  </si>
  <si>
    <t>Magnet ст (чор.) +3завіс.ВП</t>
  </si>
  <si>
    <t>фурн: замок Magnet (циліндр) (чорний)+ 3 завіси + вент. підріз</t>
  </si>
  <si>
    <t>фурн: замок Magnet (сантехнічний) (чорний) + 3 завіси + вент. підріз</t>
  </si>
  <si>
    <t>Magnet цл (чор.) б/з завіс..</t>
  </si>
  <si>
    <t>Magnet ст (чор.) б/з завіс..</t>
  </si>
  <si>
    <t>фурн: замок Magnet (циліндр) (чорний) без завіс</t>
  </si>
  <si>
    <t>фурн: замок Magnet (сантехнічний) (чорний) без завіс</t>
  </si>
  <si>
    <t>Magnet цл (чор.) б/з завіс..ВВ</t>
  </si>
  <si>
    <t>фурн: замок Magnet (циліндр) (чорний) без завіс + вент.відд</t>
  </si>
  <si>
    <t>Magnet ст (чор.) б/з завіс..ВВ</t>
  </si>
  <si>
    <t>фурн: замок Magnet (сантехнічний) (чорний) без завіс + вент.відд</t>
  </si>
  <si>
    <t>фурн: замок Magnet (циліндр) (чорний) без завіс + отвори під 2 завіси (приховані 3D)(чорні)</t>
  </si>
  <si>
    <t>фурн: замок Magnet (сантехнічний) (чорний) без завіс + отвори під 2 завіси (приховані 3D)(чорні)</t>
  </si>
  <si>
    <t>фурн: замок Magnet (циліндр) (чорний) без завіс + отвори під 3 завіси (приховані 3D)(чорні)</t>
  </si>
  <si>
    <t>фурн: замок Magnet (сантехнічний) (чорний) без завіс + отвори під 3 завіси (приховані 3D)(чорні)</t>
  </si>
  <si>
    <t>Magnet ст (чор.) +2завіс 3D(чор.).ВВ</t>
  </si>
  <si>
    <t>фурн: замок Magnet (циліндр) без завіс + отвори під 2 завіси (приховані 3D)(чорні) + вент.відд</t>
  </si>
  <si>
    <t>фурн: замок Magnet (сантехнічний) без завіс + отвори під 2 завіси (приховані 3D)(чорні) + вент.відд</t>
  </si>
  <si>
    <t>Magnet цл (чор.) +2завіс 3D(чор.).</t>
  </si>
  <si>
    <t>Magnet цл (чор.) +3завіс 3D(чор.).</t>
  </si>
  <si>
    <t>Magnet ст (чор.) +3завіс 3D(чор.).</t>
  </si>
  <si>
    <t xml:space="preserve">Magnet цл (чор.) +3завіс 3D(чор.).ВВ </t>
  </si>
  <si>
    <t>Magnet ст (чор.) +3завіс 3D(чор.).ВВ</t>
  </si>
  <si>
    <t>фурн: замок Magnet (циліндр)(чорний) без завіс + отвори під 3 завіси (приховані 3D)(чорні) + вент.відд</t>
  </si>
  <si>
    <t>фурн: замок Magnet (сантехнічний)(чорний) без завіс + отвори під 3 завіси (приховані 3D)(чорні) + вент.відд</t>
  </si>
  <si>
    <t>Magnet цл (чор.) б/з завіс..ВП</t>
  </si>
  <si>
    <t>Magnet ст (чор.) б/з завіс..ВП</t>
  </si>
  <si>
    <t>фурн: замок Magnet (циліндр)(чорний) без завіс + вент.підріз</t>
  </si>
  <si>
    <t>фурн: замок Magnet (сантехнічний)(чорний) без завіс + вент.підріз</t>
  </si>
  <si>
    <t>Magnet цл (чор.) +2завіс 3D(чор.).ВП</t>
  </si>
  <si>
    <t>Magnet ст (чор.) +2завіс 3D(чор.).ВП</t>
  </si>
  <si>
    <t>фурн: замок Magnet (циліндр)(чорний) без завіс + отвори під 2 завіси (приховані 3D)(чорні) + вент.підріз</t>
  </si>
  <si>
    <t>фурн: замок Magnet (сантехнічний)(чорний) без завіс + отвори під 2 завіси (приховані 3D)(чорні) + вент.підріз</t>
  </si>
  <si>
    <t>Magnet ст (чор.) +3завіс 3D(чор.).ВП</t>
  </si>
  <si>
    <t>Magnet цл (чор.) +3завіс 3D(чор.).ВП</t>
  </si>
  <si>
    <t>фурн: замок Magnet (циліндр) (чорний)без завіс + отвори під 3 завіси (приховані 3D)(чорні) + вент.підріз</t>
  </si>
  <si>
    <t>фурн: замок Magnet (сантехнічний)(чорний) без завіс + отвори під 3 завіси (приховані 3D)(чорні) + вент.підріз</t>
  </si>
  <si>
    <t>Пл Magnet (чор.) +2завіс.</t>
  </si>
  <si>
    <t>фурн: відп планка замка Magnet (чорна) + 2 завіси + 2 Шпінгалети</t>
  </si>
  <si>
    <t>Пл Magnet (чор.) +2завіс.ВВ</t>
  </si>
  <si>
    <t>фурн: відп планка замка Magnet (чорна) + 2 завіси + 2 Шпінгалети  +вент.відд</t>
  </si>
  <si>
    <t>Пл Magnet (чор.) +2завіс.ВП</t>
  </si>
  <si>
    <t>фурн: відп планка замка Magnet (чорна) + 2 завіси + 2 Шпінгалети  +вент.підріз</t>
  </si>
  <si>
    <t>Пл Magnet (чор.) +3завіс.</t>
  </si>
  <si>
    <t>фурн: відп планка замка Magnet (чорна)  + 3 завіси + 2 Шпінгалети</t>
  </si>
  <si>
    <t>Пл Magnet (чор.) +3завіс.ВВ</t>
  </si>
  <si>
    <t>фурн: відп планка замка Magnet (чорна) + 3 завіси + 2 Шпінгалети  +вент.відд</t>
  </si>
  <si>
    <t>Пл Magnet (чор.) +3завіс.ВП</t>
  </si>
  <si>
    <t>фурн: відп планка замка Magnet (чорна) + 3 завіси + 2 Шпінгалети  +вент.підріз</t>
  </si>
  <si>
    <t>Пл Magnet (чор.) +2завіс</t>
  </si>
  <si>
    <t>фурн: відп планка замка Magnet (чорна) + 2 завіси + ущільнювач</t>
  </si>
  <si>
    <t>Пл Magnet (чор.) +3завіс</t>
  </si>
  <si>
    <t>фурн: відп планка замка Magnet (чорна) + 3 завіси + ущільнювач</t>
  </si>
  <si>
    <t>6 завіс (3+3)</t>
  </si>
  <si>
    <t>Пл Magnet (чор.) б/з завіс.</t>
  </si>
  <si>
    <t>фурн: відпов планка замка Magnet (чорна) без врізання та встановлення завіс + ущільнювач</t>
  </si>
  <si>
    <t>Пл Magnet (чор.) +3завіс 3D(чор.)</t>
  </si>
  <si>
    <t>фурн: відпов планка замка Magnet (чорна) + 2 завіси приховані 3D (завіси в комплекті)(чорні) + ущільнювач</t>
  </si>
  <si>
    <t>фурн: відпов планка замка Magnet(чорна) + 3 завіси приховані 3D (завіси в комплекті)(чорні) + ущільнювач</t>
  </si>
  <si>
    <t>Magnet цл (чор.) +2завіс.Ліва</t>
  </si>
  <si>
    <t>Magnet цл (чор.) +2завіс.Права</t>
  </si>
  <si>
    <t>Magnet ст (чор.) +2завіс.Ліва</t>
  </si>
  <si>
    <t>Magnet ст (чор.) +2завіс.Права</t>
  </si>
  <si>
    <t>Magnet цл (чор.) +3завіс.Ліва</t>
  </si>
  <si>
    <t>Magnet цл (чор.) +3завіс.Права</t>
  </si>
  <si>
    <t>Magnet ст (чор.) +3завіс.Ліва</t>
  </si>
  <si>
    <t>Magnet ст (чор.) +3завіс.Права</t>
  </si>
  <si>
    <t>Magnet цл (чор.) б/з завіс..Ліва</t>
  </si>
  <si>
    <t>Magnet цл (чор.) б/з завіс..Права</t>
  </si>
  <si>
    <t>Magnet ст (чор.) б/з завіс..Ліва</t>
  </si>
  <si>
    <t>Magnet ст (чор.) б/з завіс..Права</t>
  </si>
  <si>
    <t>Magnet цл (чор.) +2завіс 3D(чор.).Ліва</t>
  </si>
  <si>
    <t>Magnet цл (чор.) +2завіс 3D(чор.).Права</t>
  </si>
  <si>
    <t>Magnet ст (чор.) +2завіс 3D(чор.).Ліва</t>
  </si>
  <si>
    <t>Magnet ст (чор.) +2завіс 3D(чор.).Права</t>
  </si>
  <si>
    <t>Magnet цл (чор.) +3завіс 3D(чор.).Ліва</t>
  </si>
  <si>
    <t>Magnet цл (чор.) +3завіс 3D(чор.).Права</t>
  </si>
  <si>
    <t>Magnet ст (чор.) +3завіс 3D(чор.).Ліва</t>
  </si>
  <si>
    <t>Magnet ст (чор.) +3завіс 3D(чор.).Права</t>
  </si>
  <si>
    <t>Пл Magnet (чор.) +2завіс.Ліва</t>
  </si>
  <si>
    <t>Пл Magnet (чор.) +2завіс.Права</t>
  </si>
  <si>
    <t>Пл Magnet (чор.) +3завіс.Ліва</t>
  </si>
  <si>
    <t>Пл Magnet (чор.) +3завіс.Права</t>
  </si>
  <si>
    <t>6 завіс (3+3).(ні)</t>
  </si>
  <si>
    <t>Пл Magnet (чор.) б/з завіс..Ліва</t>
  </si>
  <si>
    <t>Пл Magnet (чор.) б/з завіс..Права</t>
  </si>
  <si>
    <t>Пл Magnet (чор.) +2завіс 3D(чор.).Ліва</t>
  </si>
  <si>
    <t>Пл Magnet (чор.) +2завіс 3D(чор.).Права</t>
  </si>
  <si>
    <t>Пл Magnet (чор.) +3завіс 3D(чор.).Ліва</t>
  </si>
  <si>
    <t>Пл Magnet (чор.) +3завіс 3D(чор.).Права</t>
  </si>
  <si>
    <t>Magnet цл (чор.) +2завіс</t>
  </si>
  <si>
    <t>Magnet ст (чор.) +2завіс</t>
  </si>
  <si>
    <t>Magnet цл (чор.) +3завіс</t>
  </si>
  <si>
    <t>Magnet ст (чор.) +3завіс</t>
  </si>
  <si>
    <t>Magnet ст (чор.) б/з завіс.</t>
  </si>
  <si>
    <t>Magnet цл (чор.) +2завіс 3D(чор.)</t>
  </si>
  <si>
    <t>Magnet ст (чор.) +2завіс 3D(чор.)</t>
  </si>
  <si>
    <t>Magnet цл (чор.) б/з завіс.</t>
  </si>
  <si>
    <t>Пл Magnet (чор.) +2завіс 3D(чор.)</t>
  </si>
  <si>
    <t>Magnet цл (чор.) +3завіс 3D(чор.)</t>
  </si>
  <si>
    <t>Magnet ст (чор.) +3завіс 3D(чор.)</t>
  </si>
  <si>
    <t>КД Standard-MDF.6 завіс (3+3)</t>
  </si>
  <si>
    <t>КД Standard.6 завіс (3+3)</t>
  </si>
  <si>
    <t>КД Verto-FIT.6 завіс (3+3)</t>
  </si>
  <si>
    <t>КД Verto-FIT Plus.6 завіс (3+3)</t>
  </si>
  <si>
    <t>ДП СТАНДАРТ.Magnet цл (чор.) +2завіс</t>
  </si>
  <si>
    <t>ДП СТАНДАРТ.Magnet ст (чор.) +2завіс</t>
  </si>
  <si>
    <t>ДП СТАНДАРТ.Magnet цл (чор.) +3завіс</t>
  </si>
  <si>
    <t>ДП СТАНДАРТ.Magnet ст (чор.) +3завіс</t>
  </si>
  <si>
    <t>ДП СТАНДАРТ.Пл Magnet (чор.) +2завіс</t>
  </si>
  <si>
    <t>ДП СТАНДАРТ.Пл Magnet (чор.) +3завіс</t>
  </si>
  <si>
    <t>ДП СТАНДАРТ.Magnet цл (чор.) б/з завіс.</t>
  </si>
  <si>
    <t>ДП СТАНДАРТ.Magnet ст (чор.) б/з завіс.</t>
  </si>
  <si>
    <t>ДП СТАНДАРТ.Magnet цл (чор.) +2завіс 3D(чор.)</t>
  </si>
  <si>
    <t>ДП СТАНДАРТ.Magnet ст (чор.) +2завіс 3D(чор.)</t>
  </si>
  <si>
    <t>ДП СТАНДАРТ.Magnet цл (чор.) +3завіс 3D(чор.)</t>
  </si>
  <si>
    <t>ДП СТАНДАРТ.Magnet ст (чор.) +3завіс 3D(чор.)</t>
  </si>
  <si>
    <t>ДП КУПАВА.Magnet цл (чор.) +2завіс</t>
  </si>
  <si>
    <t>ДП КУПАВА.Magnet ст (чор.) +2завіс</t>
  </si>
  <si>
    <t>ДП КУПАВА.Magnet цл (чор.) +3завіс</t>
  </si>
  <si>
    <t>ДП КУПАВА.Magnet ст (чор.) +3завіс</t>
  </si>
  <si>
    <t>ДП КУПАВА.Пл Magnet (чор.) +2завіс</t>
  </si>
  <si>
    <t>ДП КУПАВА.Пл Magnet (чор.) +3завіс</t>
  </si>
  <si>
    <t>ДП КУПАВА.Magnet цл (чор.) б/з завіс.</t>
  </si>
  <si>
    <t>ДП КУПАВА.Magnet ст (чор.) б/з завіс.</t>
  </si>
  <si>
    <t>ДП Геометрія.Magnet цл (чор.) +2завіс</t>
  </si>
  <si>
    <t>ДП Геометрія.Magnet ст (чор.) +2завіс</t>
  </si>
  <si>
    <t>ДП Геометрія.Magnet цл (чор.) +3завіс</t>
  </si>
  <si>
    <t>ДП Геометрія.Magnet ст (чор.) +3завіс</t>
  </si>
  <si>
    <t>ДП Геометрія.Пл Magnet (чор.) +2завіс</t>
  </si>
  <si>
    <t>ДП Геометрія.Пл Magnet (чор.) +3завіс</t>
  </si>
  <si>
    <t>ДП Геометрія.Magnet цл (чор.) б/з завіс.</t>
  </si>
  <si>
    <t>ДП Геометрія.Magnet ст (чор.) б/з завіс.</t>
  </si>
  <si>
    <t>ДП Геометрія.Magnet цл (чор.) +2завіс 3D(чор.)</t>
  </si>
  <si>
    <t>ДП Геометрія.Magnet ст (чор.) +2завіс 3D(чор.)</t>
  </si>
  <si>
    <t>ДП Геометрія.Magnet цл (чор.) +3завіс 3D(чор.)</t>
  </si>
  <si>
    <t>ДП Геометрія.Magnet ст (чор.) +3завіс 3D(чор.)</t>
  </si>
  <si>
    <t>ДП КУПАВА.Magnet цл (чор.) +2завіс 3D(чор.)</t>
  </si>
  <si>
    <t>ДП КУПАВА.Magnet ст (чор.) +2завіс 3D(чор.)</t>
  </si>
  <si>
    <t>ДП КУПАВА.Magnet цл (чор.) +3завіс 3D(чор.)</t>
  </si>
  <si>
    <t>ДП КУПАВА.Magnet ст (чор.) +3завіс 3D(чор.)</t>
  </si>
  <si>
    <t>ДП Ідея.Magnet цл (чор.) +2завіс</t>
  </si>
  <si>
    <t>ДП Ідея.Magnet ст (чор.) +2завіс</t>
  </si>
  <si>
    <t>ДП Ідея.Magnet цл (чор.) +3завіс</t>
  </si>
  <si>
    <t>ДП Ідея.Magnet ст (чор.) +3завіс</t>
  </si>
  <si>
    <t>ДП Ідея.Пл Magnet (чор.) +2завіс</t>
  </si>
  <si>
    <t>ДП Ідея.Пл Magnet (чор.) +3завіс</t>
  </si>
  <si>
    <t>ДП Ідея.Magnet цл (чор.) б/з завіс.</t>
  </si>
  <si>
    <t>ДП Ідея.Magnet ст (чор.) б/з завіс.</t>
  </si>
  <si>
    <t>ДП Ідея.Magnet цл (чор.) +2завіс 3D(чор.)</t>
  </si>
  <si>
    <t>ДП Ідея.Magnet ст (чор.) +2завіс 3D(чор.)</t>
  </si>
  <si>
    <t>ДП Ідея.Magnet цл (чор.) +3завіс 3D(чор.)</t>
  </si>
  <si>
    <t>ДП Ідея.Magnet ст (чор.) +3завіс 3D(чор.)</t>
  </si>
  <si>
    <t>ДП ЛАДА A.Magnet цл (чор.) +3завіс</t>
  </si>
  <si>
    <t>ДП ЛАДА A.Magnet ст (чор.) +3завіс</t>
  </si>
  <si>
    <t>ДП ЛАДА A.Пл Magnet (чор.) +3завіс</t>
  </si>
  <si>
    <t>ДП ЛАДА A.Magnet цл (чор.) б/з завіс.</t>
  </si>
  <si>
    <t>ДП ЛАДА A.Magnet ст (чор.) б/з завіс.</t>
  </si>
  <si>
    <t>ДП ЛАДА A.Magnet цл (чор.) +2завіс 3D(чор.)</t>
  </si>
  <si>
    <t>ДП ЛАДА A.Magnet ст (чор.) +2завіс 3D(чор.)</t>
  </si>
  <si>
    <t>ДП ЛАДА A.Magnet цл (чор.) +3завіс 3D(чор.)</t>
  </si>
  <si>
    <t>ДП ЛАДА A.Magnet ст (чор.) +3завіс 3D(чор.)</t>
  </si>
  <si>
    <t>ДП ЛАДА B.Magnet цл (чор.) +3завіс</t>
  </si>
  <si>
    <t>ДП ЛАДА B.Пл Magnet (чор.) +3завіс</t>
  </si>
  <si>
    <t>ДП ЛАДА B.Magnet цл (чор.) б/з завіс.</t>
  </si>
  <si>
    <t>ДП ЛАДА B.Magnet ст (чор.) б/з завіс.</t>
  </si>
  <si>
    <t>ДП ЛАДА B.Magnet цл (чор.) +2завіс 3D(чор.)</t>
  </si>
  <si>
    <t>ДП ЛАДА B.Magnet ст (чор.) +2завіс 3D(чор.)</t>
  </si>
  <si>
    <t>ДП ЛАДА B.Magnet цл (чор.) +3завіс 3D(чор.)</t>
  </si>
  <si>
    <t>ДП ЛАДА B.Magnet ст (чор.) +3завіс 3D(чор.)</t>
  </si>
  <si>
    <t>ДП ЛАДА C.Magnet цл (чор.) +3завіс</t>
  </si>
  <si>
    <t>ДП ЛАДА C.Magnet ст (чор.) +3завіс</t>
  </si>
  <si>
    <t>ДП ЛАДА C.Пл Magnet (чор.) +3завіс</t>
  </si>
  <si>
    <t>ДП ЛАДА C.Magnet цл (чор.) б/з завіс.</t>
  </si>
  <si>
    <t>ДП ЛАДА C.Magnet ст (чор.) б/з завіс.</t>
  </si>
  <si>
    <t>ДП ЛАДА C.Magnet цл (чор.) +2завіс 3D(чор.)</t>
  </si>
  <si>
    <t>ДП ЛАДА C.Magnet ст (чор.) +2завіс 3D(чор.)</t>
  </si>
  <si>
    <t>ДП ЛАДА C.Magnet цл (чор.) +3завіс 3D(чор.)</t>
  </si>
  <si>
    <t>ДП ЛАДА C.Magnet ст (чор.) +3завіс 3D(чор.)</t>
  </si>
  <si>
    <t>ДП ЛАДА D.Magnet цл (чор.) +3завіс</t>
  </si>
  <si>
    <t>ДП ЛАДА D.Magnet ст (чор.) +3завіс</t>
  </si>
  <si>
    <t>ДП ЛАДА D.Пл Magnet (чор.) +3завіс</t>
  </si>
  <si>
    <t>ДП ЛАДА D.Magnet цл (чор.) б/з завіс.</t>
  </si>
  <si>
    <t>ДП ЛАДА D.Magnet ст (чор.) б/з завіс.</t>
  </si>
  <si>
    <t>ДП ЛАДА D.Magnet цл (чор.) +2завіс 3D(чор.)</t>
  </si>
  <si>
    <t>ДП ЛАДА D.Magnet ст (чор.) +2завіс 3D(чор.)</t>
  </si>
  <si>
    <t>ДП ЛАДА D.Magnet ст (чор.) +3завіс 3D(чор.)</t>
  </si>
  <si>
    <t>ДП Ніка.Magnet цл (чор.) +3завіс</t>
  </si>
  <si>
    <t>ДП Ніка.Magnet ст (чор.) +3завіс</t>
  </si>
  <si>
    <t>ДП Ніка.Пл Magnet (чор.) +3завіс</t>
  </si>
  <si>
    <t>ДП Ніка.Magnet цл (чор.) б/з завіс.</t>
  </si>
  <si>
    <t>ДП Ніка.Magnet ст (чор.) б/з завіс.</t>
  </si>
  <si>
    <t>ДП Ніка.Magnet цл (чор.) +2завіс 3D(чор.)</t>
  </si>
  <si>
    <t>ДП Ніка.Magnet ст (чор.) +2завіс 3D(чор.)</t>
  </si>
  <si>
    <t>ДП Ніка.Magnet цл (чор.) +3завіс 3D(чор.)</t>
  </si>
  <si>
    <t>ДП Ніка.Magnet ст (чор.) +3завіс 3D(чор.)</t>
  </si>
  <si>
    <t>ДП Ліса.Magnet цл (чор.) +3завіс</t>
  </si>
  <si>
    <t>ДП Ліса.Magnet ст (чор.) +3завіс</t>
  </si>
  <si>
    <t>ДП Ліса.Пл Magnet (чор.) +3завіс</t>
  </si>
  <si>
    <t>ДП Ліса.Magnet цл (чор.) б/з завіс.</t>
  </si>
  <si>
    <t>ДП Ліса.Magnet ст (чор.) б/з завіс.</t>
  </si>
  <si>
    <t>ДП Ліса.Magnet цл (чор.) +2завіс 3D(чор.)</t>
  </si>
  <si>
    <t>ДП Ліса.Magnet ст (чор.) +2завіс 3D(чор.)</t>
  </si>
  <si>
    <t>ДП Ліса.Magnet цл (чор.) +3завіс 3D(чор.)</t>
  </si>
  <si>
    <t>ДП Ліса.Magnet ст (чор.) +3завіс 3D(чор.)</t>
  </si>
  <si>
    <t>ДП ЛАДА-КОНЦЕПТ.Magnet цл (чор.) +3завіс</t>
  </si>
  <si>
    <t>ДП ЛАДА-КОНЦЕПТ.Magnet ст (чор.) +3завіс</t>
  </si>
  <si>
    <t>ДП ЛАДА-КОНЦЕПТ.Пл Magnet (чор.) +3завіс</t>
  </si>
  <si>
    <t>ДП ЛАДА-КОНЦЕПТ.Magnet цл (чор.) б/з завіс.</t>
  </si>
  <si>
    <t>ДП ЛАДА-КОНЦЕПТ.Magnet ст (чор.) б/з завіс.</t>
  </si>
  <si>
    <t>ДП ЛАДА-КОНЦЕПТ.Magnet цл (чор.) +2завіс 3D(чор.)</t>
  </si>
  <si>
    <t>ДП ЛАДА-КОНЦЕПТ.Magnet ст (чор.) +2завіс 3D(чор.)</t>
  </si>
  <si>
    <t>ДП ЛАДА-КОНЦЕПТ.Magnet цл (чор.) +3завіс 3D(чор.)</t>
  </si>
  <si>
    <t>ДП ЛАДА-КОНЦЕПТ.Magnet ст (чор.) +3завіс 3D(чор.)</t>
  </si>
  <si>
    <t>ДП ЛАДА-НОВА.Magnet цл (чор.) +3завіс</t>
  </si>
  <si>
    <t>ДП ЛАДА-НОВА.Magnet ст (чор.) +3завіс</t>
  </si>
  <si>
    <t>ДП ЛАДА-НОВА.Пл Magnet (чор.) +3завіс</t>
  </si>
  <si>
    <t>ДП ЛАДА-НОВА.Magnet цл (чор.) б/з завіс.</t>
  </si>
  <si>
    <t>ДП ЛАДА-НОВА.Magnet ст (чор.) б/з завіс.</t>
  </si>
  <si>
    <t>ДП ЛАДА-НОВА.Magnet цл (чор.) +2завіс 3D(чор.)</t>
  </si>
  <si>
    <t>ДП ЛАДА-НОВА.Magnet ст (чор.) +2завіс 3D(чор.)</t>
  </si>
  <si>
    <t>ДП ЛАДА-НОВА.Magnet цл (чор.) +3завіс 3D(чор.)</t>
  </si>
  <si>
    <t>ДП ЛАДА-НОВА.Magnet ст (чор.) +3завіс 3D(чор.)</t>
  </si>
  <si>
    <t>ДП Міра.Magnet цл (чор.) +3завіс</t>
  </si>
  <si>
    <t>ДП Міра.Magnet ст (чор.) +3завіс</t>
  </si>
  <si>
    <t>ДП Міра.Пл Magnet (чор.) +3завіс</t>
  </si>
  <si>
    <t>ДП Міра.Magnet цл (чор.) б/з завіс.</t>
  </si>
  <si>
    <t>ДП Міра.Magnet ст (чор.) б/з завіс.</t>
  </si>
  <si>
    <t>ДП Міра.Magnet цл (чор.) +2завіс 3D(чор.)</t>
  </si>
  <si>
    <t>ДП Міра.Magnet ст (чор.) +2завіс 3D(чор.)</t>
  </si>
  <si>
    <t>ДП Міра.Magnet цл (чор.) +3завіс 3D(чор.)</t>
  </si>
  <si>
    <t>ДП Міра.Magnet ст (чор.) +3завіс 3D(чор.)</t>
  </si>
  <si>
    <t>ДП ЛАДА-ЛОФТ.Magnet цл (чор.) +3завіс</t>
  </si>
  <si>
    <t>ДП ЛАДА-ЛОФТ.Magnet ст (чор.) +3завіс</t>
  </si>
  <si>
    <t>ДП ЛАДА-ЛОФТ.Пл Magnet (чор.) +3завіс</t>
  </si>
  <si>
    <t>ДП ЛАДА-ЛОФТ.Magnet цл (чор.) б/з завіс.</t>
  </si>
  <si>
    <t>ДП ЛАДА-ЛОФТ.Magnet ст (чор.) б/з завіс.</t>
  </si>
  <si>
    <t>ДП ЛАДА-ЛОФТ.Magnet цл (чор.) +2завіс 3D(чор.)</t>
  </si>
  <si>
    <t>ДП ЛАДА-ЛОФТ.Magnet ст (чор.) +2завіс 3D(чор.)</t>
  </si>
  <si>
    <t>ДП ЛАДА-ЛОФТ.Magnet цл (чор.) +3завіс 3D(чор.)</t>
  </si>
  <si>
    <t>ДП ЛАДА-ЛОФТ.Magnet ст (чор.) +3завіс 3D(чор.)</t>
  </si>
  <si>
    <t>ДП Лінда.Magnet цл (чор.) +3завіс</t>
  </si>
  <si>
    <t>ДП Лінда.Magnet ст (чор.) +3завіс</t>
  </si>
  <si>
    <t>ДП Лінда.Пл Magnet (чор.) +3завіс</t>
  </si>
  <si>
    <t>ДП Лінда.Magnet цл (чор.) б/з завіс.</t>
  </si>
  <si>
    <t>ДП Лінда.Magnet ст (чор.) б/з завіс.</t>
  </si>
  <si>
    <t>ДП Лінда.Magnet цл (чор.) +2завіс 3D(чор.)</t>
  </si>
  <si>
    <t>ДП Лінда.Magnet ст (чор.) +2завіс 3D(чор.)</t>
  </si>
  <si>
    <t>ДП Лінда.Magnet цл (чор.) +3завіс 3D(чор.)</t>
  </si>
  <si>
    <t>ДП Лінда.Magnet ст (чор.) +3завіс 3D(чор.)</t>
  </si>
  <si>
    <t>ДП Тіана.Magnet цл (чор.) +3завіс</t>
  </si>
  <si>
    <t>ДП Тіана.Magnet ст (чор.) +3завіс</t>
  </si>
  <si>
    <t>ДП Тіана.Пл Magnet (чор.) +3завіс</t>
  </si>
  <si>
    <t>ДП Тіана.Magnet цл (чор.) б/з завіс.</t>
  </si>
  <si>
    <t>ДП Тіана.Magnet ст (чор.) б/з завіс.</t>
  </si>
  <si>
    <t>ДП Тіана.Magnet цл (чор.) +2завіс 3D(чор.)</t>
  </si>
  <si>
    <t>ДП Тіана.Magnet ст (чор.) +2завіс 3D(чор.)</t>
  </si>
  <si>
    <t>ДП Тіана.Magnet цл (чор.) +3завіс 3D(чор.)</t>
  </si>
  <si>
    <t>ДП Тіана.Magnet ст (чор.) +3завіс 3D(чор.)</t>
  </si>
  <si>
    <t>ДП Єва.Magnet цл (чор.) +3завіс</t>
  </si>
  <si>
    <t>ДП Єва.Magnet ст (чор.) +3завіс</t>
  </si>
  <si>
    <t>ДП Єва.Пл Magnet (чор.) +3завіс</t>
  </si>
  <si>
    <t>ДП Єва.Magnet цл (чор.) б/з завіс.</t>
  </si>
  <si>
    <t>ДП Єва.Magnet ст (чор.) б/з завіс.</t>
  </si>
  <si>
    <t>ДП Єва.Magnet цл (чор.) +2завіс 3D(чор.)</t>
  </si>
  <si>
    <t>ДП Єва.Magnet ст (чор.) +2завіс 3D(чор.)</t>
  </si>
  <si>
    <t>ДП Єва.Magnet цл (чор.) +3завіс 3D(чор.)</t>
  </si>
  <si>
    <t>ДП Єва.Magnet ст (чор.) +3завіс 3D(чор.)</t>
  </si>
  <si>
    <t>ДП ТРЕНД.Magnet ст (чор.) +3завіс</t>
  </si>
  <si>
    <t>ДП ТРЕНД.Пл Magnet (чор.) +3завіс</t>
  </si>
  <si>
    <t>ДП ТРЕНД.Magnet цл (чор.) б/з завіс.</t>
  </si>
  <si>
    <t>ДП ТРЕНД.Magnet ст (чор.) б/з завіс.</t>
  </si>
  <si>
    <t>ДП ТРЕНД.Magnet цл (чор.) +2завіс 3D(чор.)</t>
  </si>
  <si>
    <t>ДП ТРЕНД.Magnet ст (чор.) +2завіс 3D(чор.)</t>
  </si>
  <si>
    <t>ДП ТРЕНД.Magnet цл (чор.) +3завіс 3D(чор.)</t>
  </si>
  <si>
    <t>ДП ТРЕНД.Magnet ст (чор.) +3завіс 3D(чор.)</t>
  </si>
  <si>
    <t>ДП ТРЕНД.Magnet цл (чор.) +3завіс</t>
  </si>
  <si>
    <t>ДП ПОЛЛО.Magnet цл (чор.) +3завіс</t>
  </si>
  <si>
    <t>ДП ПОЛЛО.Magnet ст (чор.) +3завіс</t>
  </si>
  <si>
    <t>ДП ПОЛЛО.Пл Magnet (чор.) +3завіс</t>
  </si>
  <si>
    <t>ДП ПОЛЛО.Magnet цл (чор.) б/з завіс.</t>
  </si>
  <si>
    <t>ДП ПОЛЛО.Magnet ст (чор.) б/з завіс.</t>
  </si>
  <si>
    <t>ДП ПОЛЛО.Magnet цл (чор.) +2завіс 3D(чор.)</t>
  </si>
  <si>
    <t>ДП ПОЛЛО.Magnet ст (чор.) +2завіс 3D(чор.)</t>
  </si>
  <si>
    <t>ДП ПОЛЛО.Magnet цл (чор.) +3завіс 3D(чор.)</t>
  </si>
  <si>
    <t>ДП ПОЛЛО.Magnet ст (чор.) +3завіс 3D(чор.)</t>
  </si>
  <si>
    <t>ДП Лінея.Magnet цл (чор.) +3завіс</t>
  </si>
  <si>
    <t>ДП Лінея.Magnet ст (чор.) +3завіс</t>
  </si>
  <si>
    <t>ДП Лінея.Пл Magnet (чор.) +3завіс</t>
  </si>
  <si>
    <t>ДП ЛАЙН.Magnet цл (чор.) +3завіс</t>
  </si>
  <si>
    <t>ДП ЛАЙН.Magnet ст (чор.) +3завіс</t>
  </si>
  <si>
    <t>ДП ЛАЙН.Пл Magnet (чор.) +3завіс</t>
  </si>
  <si>
    <t>ДП Елегант.Magnet цл (чор.) +3завіс</t>
  </si>
  <si>
    <t>ДП Елегант.Magnet ст (чор.) +3завіс</t>
  </si>
  <si>
    <t>ДП Елегант.Пл Magnet (чор.) +3завіс</t>
  </si>
  <si>
    <t>ДП Добір.Пл Magnet (чор.) +2завіс</t>
  </si>
  <si>
    <t>ДП Добір.Пл Magnet (чор.) +3завіс</t>
  </si>
  <si>
    <t>КД Standard-MDF.Пл Magnet (чор.) +2завіс</t>
  </si>
  <si>
    <t>КД Standard-MDF.Пл Magnet (чор.) +3завіс</t>
  </si>
  <si>
    <t>КД Standard.Пл Magnet (чор.) +2завіс</t>
  </si>
  <si>
    <t>КД Standard.Пл Magnet (чор.) +3завіс</t>
  </si>
  <si>
    <t>КД Verto-FIT.Пл Magnet (чор.) +2завіс</t>
  </si>
  <si>
    <t>КД Verto-FIT.Пл Magnet (чор.) +3завіс</t>
  </si>
  <si>
    <t>КД Verto-FIT Plus.Пл Magnet (чор.) +2завіс</t>
  </si>
  <si>
    <t>КД Verto-FIT Plus.Пл Magnet (чор.) +3завіс</t>
  </si>
  <si>
    <t>КД Verto-FIT Comfort.Пл Magnet (чор.) б/з завіс.</t>
  </si>
  <si>
    <t>КД Verto-FIT Comfort.Пл Magnet (чор.) +2завіс 3D(чор.)</t>
  </si>
  <si>
    <t>КД Verto-FIT Comfort.Пл Magnet (чор.) +3завіс 3D(чор.)</t>
  </si>
  <si>
    <t>ДП ЛАДА-НОВА.4/3.Лакобель</t>
  </si>
  <si>
    <t>ДП ЛАДА-НОВА.4/6.Лакобель</t>
  </si>
  <si>
    <t>ДП ЛАДА-НОВА.4/9.Лакобель</t>
  </si>
  <si>
    <t>B02</t>
  </si>
  <si>
    <t>B08</t>
  </si>
  <si>
    <t>B02V</t>
  </si>
  <si>
    <t>B08V</t>
  </si>
  <si>
    <t>B02R</t>
  </si>
  <si>
    <t>B08R</t>
  </si>
  <si>
    <t>B32</t>
  </si>
  <si>
    <t>B38</t>
  </si>
  <si>
    <t>B32V</t>
  </si>
  <si>
    <t>B38V</t>
  </si>
  <si>
    <t>B32R</t>
  </si>
  <si>
    <t>B38R</t>
  </si>
  <si>
    <t>Bх2</t>
  </si>
  <si>
    <t>Bх8</t>
  </si>
  <si>
    <t>Bх2V</t>
  </si>
  <si>
    <t>Bх8V</t>
  </si>
  <si>
    <t>Bх2R</t>
  </si>
  <si>
    <t>Bх8R</t>
  </si>
  <si>
    <t>ДП ЛАДА-ЛОФТ.4/1.Лакобель</t>
  </si>
  <si>
    <t>203 Маренго</t>
  </si>
  <si>
    <t>колір: маренго (резист)</t>
  </si>
  <si>
    <t>колір: горіх крем (верто-цел)</t>
  </si>
  <si>
    <t>127 Горіх крем</t>
  </si>
  <si>
    <t>Плінтус 60мм (від 8 шт)</t>
  </si>
  <si>
    <t>Плінтус 60мм (від 8 шт).(ні)</t>
  </si>
  <si>
    <t>Плінтус 60мм (від 8 шт).Сімплекс.2050 мм</t>
  </si>
  <si>
    <t>Плінтус 60мм (від 8 шт).Verto-Cell.2050 мм</t>
  </si>
  <si>
    <t>Плінтус 60мм (від 8 шт).Verto-Cell Plus.2050 мм</t>
  </si>
  <si>
    <t>Плінтус 60мм (від 8 шт).Uni-Mat.2050 мм</t>
  </si>
  <si>
    <t>Плінтус 60мм (від 8 шт).Резист.2050 мм</t>
  </si>
  <si>
    <t>Плінтус 60мм (від 8 шт).LINE-3D.2050 мм</t>
  </si>
  <si>
    <t>Плінтус 60мм (від 8 шт).Е-шпон.2050 мм</t>
  </si>
  <si>
    <t>Плінтус 60мм (від 8 шт).Лофт.2050 мм</t>
  </si>
  <si>
    <t>Плінтус 60мм (від 8 шт).Сімплекс</t>
  </si>
  <si>
    <t>Плінтус 60мм (від 8 шт).Verto-Cell</t>
  </si>
  <si>
    <t>Плінтус 60мм (від 8 шт).Verto-Cell Plus</t>
  </si>
  <si>
    <t>Плінтус 60мм (від 8 шт).Uni-Mat</t>
  </si>
  <si>
    <t>Плінтус 60мм (від 8 шт).Резист</t>
  </si>
  <si>
    <t>Плінтус 60мм (від 8 шт).LINE-3D</t>
  </si>
  <si>
    <t>Плінтус 60мм (від 8 шт).Е-шпон</t>
  </si>
  <si>
    <t>Плінтус 60мм (від 8 шт).Лофт</t>
  </si>
  <si>
    <t>Плінтус 80мм (від 8 шт)</t>
  </si>
  <si>
    <t>Плінтус 80мм (від 8 шт).(ні)</t>
  </si>
  <si>
    <t>Плінтус 80мм (від 8 шт).Сімплекс.2050 мм</t>
  </si>
  <si>
    <t>Плінтус 80мм (від 8 шт).Verto-Cell.2050 мм</t>
  </si>
  <si>
    <t>Плінтус 80мм (від 8 шт).Verto-Cell Plus.2050 мм</t>
  </si>
  <si>
    <t>Плінтус 80мм (від 8 шт).Uni-Mat.2050 мм</t>
  </si>
  <si>
    <t>Плінтус 80мм (від 8 шт).Резист.2050 мм</t>
  </si>
  <si>
    <t>Плінтус 80мм (від 8 шт).LINE-3D.2050 мм</t>
  </si>
  <si>
    <t>Плінтус 80мм (від 8 шт).Е-шпон.2050 мм</t>
  </si>
  <si>
    <t>Плінтус 80мм (від 8 шт).Лофт.2050 мм</t>
  </si>
  <si>
    <t>Плінтус 80мм (від 8 шт).Сімплекс</t>
  </si>
  <si>
    <t>Плінтус 80мм (від 8 шт).Verto-Cell</t>
  </si>
  <si>
    <t>Плінтус 80мм (від 8 шт).Verto-Cell Plus</t>
  </si>
  <si>
    <t>Плінтус 80мм (від 8 шт).Uni-Mat</t>
  </si>
  <si>
    <t>Плінтус 80мм (від 8 шт).Резист</t>
  </si>
  <si>
    <t>Плінтус 80мм (від 8 шт).LINE-3D</t>
  </si>
  <si>
    <t>Плінтус 80мм (від 8 шт).Е-шпон</t>
  </si>
  <si>
    <t>Плінтус 80мм (від 8 шт).Лофт</t>
  </si>
  <si>
    <t>126 Дуб грей</t>
  </si>
  <si>
    <t>колір: дуб грей (верто-цел)</t>
  </si>
  <si>
    <t>ДП ГЕОМЕТРІЯ.фальц.робоча</t>
  </si>
  <si>
    <t>ДП ГЕОМЕТРІЯ.фальц.неробоча</t>
  </si>
  <si>
    <t>ДП ГЕОМЕТРІЯ.б/з фальц.робоча</t>
  </si>
  <si>
    <t>ДП ГЕОМЕТРІЯ.купе.робоча</t>
  </si>
  <si>
    <t>ДП ІДЕЯ.фальц.робоча</t>
  </si>
  <si>
    <t>ДП ІДЕЯ.фальц.неробоча</t>
  </si>
  <si>
    <t>ДП ІДЕЯ.б/з фальц.робоча</t>
  </si>
  <si>
    <t>ДП ІДЕЯ.купе.робоча</t>
  </si>
  <si>
    <t>ДП ІДЕЯ-ЛОФТ.фальц.робоча</t>
  </si>
  <si>
    <t>ДП ІДЕЯ-ЛОФТ.фальц.неробоча</t>
  </si>
  <si>
    <t>ДП ІДЕЯ-ЛОФТ.б/з фальц.робоча</t>
  </si>
  <si>
    <t>ДП ІДЕЯ-ЛОФТ.купе.робоча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</si>
  <si>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</si>
  <si>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</si>
  <si>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</si>
  <si>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</si>
  <si>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</si>
  <si>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</si>
  <si>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</si>
  <si>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</si>
  <si>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Класік</t>
  </si>
  <si>
    <t>ДП КЛАСІК.1/1</t>
  </si>
  <si>
    <t>ДП КЛАСІК.1/0</t>
  </si>
  <si>
    <t>ДП КЛАСІК</t>
  </si>
  <si>
    <t>Дверне Полотно: класік</t>
  </si>
  <si>
    <t>ДП КЛАСІК.2/0</t>
  </si>
  <si>
    <t>ДП КЛАСІК.2/1</t>
  </si>
  <si>
    <t>ДП КЛАСІК.3/0</t>
  </si>
  <si>
    <t>ДП КЛАСІК.3/1</t>
  </si>
  <si>
    <t xml:space="preserve">мод: 2/0 </t>
  </si>
  <si>
    <t>Резист(к)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</si>
  <si>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</si>
  <si>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</si>
  <si>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</si>
  <si>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</si>
  <si>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</si>
  <si>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</si>
  <si>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</si>
  <si>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</si>
  <si>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КЛАСІК.1/0.Резист(к)</t>
  </si>
  <si>
    <t>ДП КЛАСІК.1/1.Резист(к)</t>
  </si>
  <si>
    <t>ДП КЛАСІК.2/0.Резист(к)</t>
  </si>
  <si>
    <t>ДП КЛАСІК.2/1.Резист(к)</t>
  </si>
  <si>
    <t>ДП КЛАСІК.3/0.Резист(к)</t>
  </si>
  <si>
    <t>ДП КЛАСІК.3/1.Резист(к)</t>
  </si>
  <si>
    <t>ДП КЛАСІК.1/0.Uni-Mat.</t>
  </si>
  <si>
    <t>ДП КЛАСІК.1/1.Uni-Mat.</t>
  </si>
  <si>
    <t>ДП КЛАСІК.2/0.Uni-Mat.</t>
  </si>
  <si>
    <t>ДП КЛАСІК.2/1.Uni-Mat.</t>
  </si>
  <si>
    <t>ДП КЛАСІК.3/0.Uni-Mat.</t>
  </si>
  <si>
    <t>ДП КЛАСІК.3/1.Uni-Mat.</t>
  </si>
  <si>
    <t>ДП класік.</t>
  </si>
  <si>
    <t>ДП класік.ВВ</t>
  </si>
  <si>
    <t>ДП класік.ВП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</si>
  <si>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</si>
  <si>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</si>
  <si>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</si>
  <si>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</si>
  <si>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класік.1/0.(ні)</t>
  </si>
  <si>
    <t>ДП класік.1/1.Сатин</t>
  </si>
  <si>
    <t>ДП класік.1/1.Графіт</t>
  </si>
  <si>
    <t>ДП класік.1/1.Бронза</t>
  </si>
  <si>
    <t>ДП класік.2/0.(ні)</t>
  </si>
  <si>
    <t>ДП класік.2/1.Сатин</t>
  </si>
  <si>
    <t>ДП класік.2/1.Графіт</t>
  </si>
  <si>
    <t>ДП класік.2/1.Бронза</t>
  </si>
  <si>
    <t>ДП класік.3/0.(ні)</t>
  </si>
  <si>
    <t>ДП класік.3/1.Сатин</t>
  </si>
  <si>
    <t>ДП класік.3/1.Графіт</t>
  </si>
  <si>
    <t>ДП класік.3/1.Бронза</t>
  </si>
  <si>
    <t>ДП Класік.Масив</t>
  </si>
  <si>
    <t>ДП КЛАСІК.2А/1</t>
  </si>
  <si>
    <t>ДП КЛАСІК.2А/1.Сатин</t>
  </si>
  <si>
    <t>ДП КЛАСІК.2А/1.Графіт</t>
  </si>
  <si>
    <t>ДП КЛАСІК.2А/1.Бронза</t>
  </si>
  <si>
    <t>ДП КЛАСІК.2А/1.Резист(к)</t>
  </si>
  <si>
    <t>ДП КЛАСІК.2А/1.Uni-Mat.</t>
  </si>
  <si>
    <t>ДП КЛАСІК.1А/1</t>
  </si>
  <si>
    <t>ДП КЛАСІК.1А/1.Сатин</t>
  </si>
  <si>
    <t>ДП КЛАСІК.1А/1.Графіт</t>
  </si>
  <si>
    <t>ДП КЛАСІК.1А/1.Бронза</t>
  </si>
  <si>
    <t>ДП КЛАСІК.1А/1.Резист(к)</t>
  </si>
  <si>
    <t>ДП КЛАСІК.1А/1.Uni-Mat.</t>
  </si>
  <si>
    <t>1А/1</t>
  </si>
  <si>
    <t>мод: 1А/1</t>
  </si>
  <si>
    <t>Verto-Cell(п)</t>
  </si>
  <si>
    <t>Soft цл (чор.) +2завіс.Ліва</t>
  </si>
  <si>
    <t>Soft цл (чор.) +2завіс.Права</t>
  </si>
  <si>
    <t>ДП СТАНДАРТ.Soft ст (чор.) +2завіс</t>
  </si>
  <si>
    <t>Soft ст (чор.) +2завіс</t>
  </si>
  <si>
    <t>Soft ст (чор.) +2завіс.Ліва</t>
  </si>
  <si>
    <t>Soft ст (чор.) +2завіс.</t>
  </si>
  <si>
    <t>Soft ст (чор.) +2завіс.Права</t>
  </si>
  <si>
    <t>Soft ст (чор.) +3завіс</t>
  </si>
  <si>
    <t>ДП СТАНДАРТ.Soft ст (чор.) +3завіс</t>
  </si>
  <si>
    <t>Soft ст (чор.) +2завіс.ВВ</t>
  </si>
  <si>
    <t>Soft ст (чор.) +3завіс.Ліва</t>
  </si>
  <si>
    <t>Soft ст (чор.) +3завіс.Права</t>
  </si>
  <si>
    <t>Soft ст (чор.) +2завіс.ВП</t>
  </si>
  <si>
    <t>Soft ст (чор.) +3завіс.</t>
  </si>
  <si>
    <t>ДП КУПАВА.Soft ст (чор.) +2завіс</t>
  </si>
  <si>
    <t>Soft ст (чор.) +3завіс.ВВ</t>
  </si>
  <si>
    <t>ДП КУПАВА.Soft ст (чор.) +3завіс</t>
  </si>
  <si>
    <t>Soft ст (чор.) +3завіс.ВП</t>
  </si>
  <si>
    <t>ДП Геометрія.Soft ст (чор.) +2завіс</t>
  </si>
  <si>
    <t>ДП Геометрія.Soft ст (чор.) +3завіс</t>
  </si>
  <si>
    <t>ДП Ідея.Soft ст (чор.) +2завіс</t>
  </si>
  <si>
    <t>ДП Ідея.Soft ст (чор.) +3завіс</t>
  </si>
  <si>
    <t>ДП ЛАДА A.Soft ст (чор.) +3завіс</t>
  </si>
  <si>
    <t>ДП ЛАДА B.Soft ст (чор.) +3завіс</t>
  </si>
  <si>
    <t>ДП ЛАДА C.Soft ст (чор.) +3завіс</t>
  </si>
  <si>
    <t>ДП ЛАДА D.Soft ст (чор.) +3завіс</t>
  </si>
  <si>
    <t>ДП Ніка.Soft ст (чор.) +3завіс</t>
  </si>
  <si>
    <t>ДП Ліса.Soft ст (чор.) +3завіс</t>
  </si>
  <si>
    <t>ДП ЛАДА-КОНЦЕПТ.Soft ст (чор.) +3завіс</t>
  </si>
  <si>
    <t>ДП ЛАДА-НОВА.Soft ст (чор.) +3завіс</t>
  </si>
  <si>
    <t>ДП Міра.Soft ст (чор.) +3завіс</t>
  </si>
  <si>
    <t>ДП ЛАДА-ЛОФТ.Soft ст (чор.) +3завіс</t>
  </si>
  <si>
    <t>ДП Лінда.Soft ст (чор.) +3завіс</t>
  </si>
  <si>
    <t>ДП Тіана.Soft ст (чор.) +3завіс</t>
  </si>
  <si>
    <t>ДП Єва.Soft ст (чор.) +3завіс</t>
  </si>
  <si>
    <t>ДП ТРЕНД.Soft ст (чор.) +3завіс</t>
  </si>
  <si>
    <t>ДП Лінея.Soft ст (чор.) +3завіс</t>
  </si>
  <si>
    <t>ДП ЛАЙН.Soft ст (чор.) +3завіс</t>
  </si>
  <si>
    <t>ДП Елегант.Soft ст (чор.) +3завіс</t>
  </si>
  <si>
    <t>Soft цл (чор.) +3завіс.Ліва</t>
  </si>
  <si>
    <t>Soft цл (чор.) +3завіс.Права</t>
  </si>
  <si>
    <t>Пл Soft (чор.) +2завіс.Ліва</t>
  </si>
  <si>
    <t>Пл Soft (чор.) +2завіс.Права</t>
  </si>
  <si>
    <t>Пл Soft (чор.) +3завіс.Ліва</t>
  </si>
  <si>
    <t>Пл Soft (чор.) +3завіс.Права</t>
  </si>
  <si>
    <t>Soft цл (чор.) +2завіс.</t>
  </si>
  <si>
    <t>Soft цл (чор.) +2завіс.ВВ</t>
  </si>
  <si>
    <t>фурн: замок Soft (циліндр) (чорний) + 2 завіси</t>
  </si>
  <si>
    <t>фурн: замок Soft (сантехнічний) (чорний)+ 2 завіси</t>
  </si>
  <si>
    <t>фурн: замок Soft (циліндр) (чорний)+ 2 завіси + вент.відд</t>
  </si>
  <si>
    <t>фурн: замок Soft (сантехнічний) (чорний) + 2 завіси + вент.відд</t>
  </si>
  <si>
    <t>Soft цл (чор.) +2завіс.ВП</t>
  </si>
  <si>
    <t>фурн: замок Soft (циліндр) (чорний)+ 2 завіси + вент.підріз</t>
  </si>
  <si>
    <t>фурн: замок Soft (сантехнічний) (чорний) + 2 завіси + вент.підріз</t>
  </si>
  <si>
    <t>Soft цл (чор.) +3завіс.</t>
  </si>
  <si>
    <t>фурн: замок Soft (циліндр) (чорний) + 3 завіси</t>
  </si>
  <si>
    <t>фурн: замок Soft (сантехнічний) (чорний) + 3 завіси</t>
  </si>
  <si>
    <t>Soft цл (чор.) +3завіс.ВВ</t>
  </si>
  <si>
    <t>фурн: замок Soft (циліндр) (чорний) + 3 завіси + вент.відд</t>
  </si>
  <si>
    <t>фурн: замок Soft (сантехнічний) (чорний)+ 3 завіси + вент.відд</t>
  </si>
  <si>
    <t>Soft цл (чор.) +3завіс.ВП</t>
  </si>
  <si>
    <t>фурн: замок Soft (циліндр) (чорний)+ 3 завіси + вент. підріз</t>
  </si>
  <si>
    <t>фурн: замок Soft (сантехнічний) (чорний) + 3 завіси + вент. підріз</t>
  </si>
  <si>
    <t>фурн: відп планка замка Soft (чор.)+ 2 завіси + 2 Шпінгалети</t>
  </si>
  <si>
    <t>фурн: відп планка замка Soft (чор.)+ 2 завіси + 2 Шпінгалети  +вент.відд</t>
  </si>
  <si>
    <t>фурн: відп планка замка Soft (чор.)+ 2 завіси + 2 Шпінгалети  +вент.підріз</t>
  </si>
  <si>
    <t>фурн: відп планка замка Soft (чор.)+ 3 завіси + 2 Шпінгалети</t>
  </si>
  <si>
    <t>фурн: відп планка замка Soft (чор.)+ 3 завіси + 2 Шпінгалети  +вент.відд</t>
  </si>
  <si>
    <t>фурн: відп планка замка Soft (чор.)+ 3 завіси + 2 Шпінгалети  +вент.підріз</t>
  </si>
  <si>
    <t>Пл Soft (чор.)+3завіс</t>
  </si>
  <si>
    <t>фурн: відп планка замка Soft (чор.)+ 3 завіси + ущільнювач</t>
  </si>
  <si>
    <t>Soft цл (чор.) +2завіс</t>
  </si>
  <si>
    <t>Soft цл (чор.) +3завіс</t>
  </si>
  <si>
    <t>Пл Soft (чор.) +2завіс</t>
  </si>
  <si>
    <t>Пл Soft (чор.) +3завіс</t>
  </si>
  <si>
    <t>ДП ЛАДА B.Magnet ст (чор.) +3завіс</t>
  </si>
  <si>
    <t>ДП СТАНДАРТ.Soft цл (чор.) +2завіс</t>
  </si>
  <si>
    <t>ДП СТАНДАРТ.Soft цл (чор.) +3завіс</t>
  </si>
  <si>
    <t>ДП СТАНДАРТ.Пл Soft (чор.) +2завіс</t>
  </si>
  <si>
    <t>ДП СТАНДАРТ.Пл Soft (чор.) +3завіс</t>
  </si>
  <si>
    <t>ДП КУПАВА.Soft цл (чор.) +2завіс</t>
  </si>
  <si>
    <t>ДП КУПАВА.Soft цл (чор.) +3завіс</t>
  </si>
  <si>
    <t>ДП КУПАВА.Пл Soft (чор.) +2завіс</t>
  </si>
  <si>
    <t>ДП КУПАВА.Пл Soft (чор.) +3завіс</t>
  </si>
  <si>
    <t>ДП Геометрія.Soft цл (чор.) +2завіс</t>
  </si>
  <si>
    <t>ДП Геометрія.Soft цл (чор.) +3завіс</t>
  </si>
  <si>
    <t>ДП Геометрія.Пл Soft (чор.) +2завіс</t>
  </si>
  <si>
    <t>ДП Геометрія.Пл Soft (чор.) +3завіс</t>
  </si>
  <si>
    <t>ДП Ідея.Soft цл (чор.) +2завіс</t>
  </si>
  <si>
    <t>ДП Ідея.Soft цл (чор.) +3завіс</t>
  </si>
  <si>
    <t>ДП Ідея.Пл Soft (чор.) +2завіс</t>
  </si>
  <si>
    <t>ДП Ідея.Пл Soft (чор.) +3завіс</t>
  </si>
  <si>
    <t>ДП Ідея-Лофт.(ні)</t>
  </si>
  <si>
    <t>ДП Ідея-Лофт.Stand цл Лів +2завіс</t>
  </si>
  <si>
    <t>ДП Ідея-Лофт.Stand цл Пр +2завіс</t>
  </si>
  <si>
    <t>ДП Ідея-Лофт.Stand кл Лів +2завіс</t>
  </si>
  <si>
    <t>ДП Ідея-Лофт.Stand кл Пр +2завіс</t>
  </si>
  <si>
    <t>ДП Ідея-Лофт.Stand ст Лів +2завіс</t>
  </si>
  <si>
    <t>ДП Ідея-Лофт.Stand ст Пр +2завіс</t>
  </si>
  <si>
    <t>ДП Ідея-Лофт.Soft цл (чор.) +2завіс</t>
  </si>
  <si>
    <t>ДП Ідея-Лофт.Soft ст (чор.) +2завіс</t>
  </si>
  <si>
    <t>ДП Ідея-Лофт.Soft цл +2завіс</t>
  </si>
  <si>
    <t>ДП Ідея-Лофт.Soft ст +2завіс</t>
  </si>
  <si>
    <t>ДП Ідея-Лофт.Magnet цл +2завіс</t>
  </si>
  <si>
    <t>ДП Ідея-Лофт.Magnet ст +2завіс</t>
  </si>
  <si>
    <t>ДП Ідея-Лофт.Magnet цл (чор.) +2завіс</t>
  </si>
  <si>
    <t>ДП Ідея-Лофт.Magnet ст (чор.) +2завіс</t>
  </si>
  <si>
    <t>ДП Ідея-Лофт.Stand цл Лів +3завіс</t>
  </si>
  <si>
    <t>ДП Ідея-Лофт.Stand цл Пр +3завіс</t>
  </si>
  <si>
    <t>ДП Ідея-Лофт.Stand кл Лів +3завіс</t>
  </si>
  <si>
    <t>ДП Ідея-Лофт.Stand кл Пр +3завіс</t>
  </si>
  <si>
    <t>ДП Ідея-Лофт.Stand ст Лів +3завіс</t>
  </si>
  <si>
    <t>ДП Ідея-Лофт.Stand ст Пр +3завіс</t>
  </si>
  <si>
    <t>ДП Ідея-Лофт.Soft цл (чор.) +3завіс</t>
  </si>
  <si>
    <t>ДП Ідея-Лофт.Soft ст (чор.) +3завіс</t>
  </si>
  <si>
    <t>ДП Ідея-Лофт.Soft цл +3завіс</t>
  </si>
  <si>
    <t>ДП Ідея-Лофт.Soft ст +3завіс</t>
  </si>
  <si>
    <t>ДП Ідея-Лофт.Magnet цл +3завіс</t>
  </si>
  <si>
    <t>ДП Ідея-Лофт.Magnet ст +3завіс</t>
  </si>
  <si>
    <t>ДП Ідея-Лофт.Magnet цл (чор.) +3завіс</t>
  </si>
  <si>
    <t>ДП Ідея-Лофт.Magnet ст (чор.) +3завіс</t>
  </si>
  <si>
    <t>ДП Ідея-Лофт.Пл Stand +2завіс</t>
  </si>
  <si>
    <t>ДП Ідея-Лофт.Пл Soft (чор.) +2завіс</t>
  </si>
  <si>
    <t>ДП Ідея-Лофт.Пл Soft +2завіс</t>
  </si>
  <si>
    <t>ДП Ідея-Лофт.Пл Magnet +2завіс</t>
  </si>
  <si>
    <t>ДП Ідея-Лофт.Пл Magnet (чор.) +2завіс</t>
  </si>
  <si>
    <t>ДП Ідея-Лофт.Пл Stand +3завіс</t>
  </si>
  <si>
    <t>ДП Ідея-Лофт.Пл Soft (чор.) +3завіс</t>
  </si>
  <si>
    <t>ДП Ідея-Лофт.Пл Soft +3завіс</t>
  </si>
  <si>
    <t>ДП Ідея-Лофт.Пл Magnet +3завіс</t>
  </si>
  <si>
    <t>ДП Ідея-Лофт.Пл Magnet (чор.) +3завіс</t>
  </si>
  <si>
    <t>ДП Ідея-Лофт.Magnet цл б/з завіс.</t>
  </si>
  <si>
    <t>ДП Ідея-Лофт.Magnet ст б/з завіс.</t>
  </si>
  <si>
    <t>ДП Ідея-Лофт.Magnet цл (чор.) б/з завіс.</t>
  </si>
  <si>
    <t>ДП Ідея-Лофт.Magnet ст (чор.) б/з завіс.</t>
  </si>
  <si>
    <t>ДП Ідея-Лофт.Magnet цл +2завіс 3D</t>
  </si>
  <si>
    <t>ДП Ідея-Лофт.Magnet ст +2завіс 3D</t>
  </si>
  <si>
    <t>ДП Ідея-Лофт.Magnet цл +3завіс 3D</t>
  </si>
  <si>
    <t>ДП Ідея-Лофт.Magnet ст +3завіс 3D</t>
  </si>
  <si>
    <t>ДП Ідея-Лофт.Magnet цл (чор.) +2завіс 3D(чор.)</t>
  </si>
  <si>
    <t>ДП Ідея-Лофт.Magnet ст (чор.) +2завіс 3D(чор.)</t>
  </si>
  <si>
    <t>ДП Ідея-Лофт.Magnet цл (чор.) +3завіс 3D(чор.)</t>
  </si>
  <si>
    <t>ДП Ідея-Лофт.Magnet ст (чор.) +3завіс 3D(чор.)</t>
  </si>
  <si>
    <t>ДП Ідея-Лофт.Ручка-Захват</t>
  </si>
  <si>
    <t>ДП Ідея-Лофт.Ручка-Замок</t>
  </si>
  <si>
    <t>ДП ЛАДА A.Soft цл (чор.) +3завіс</t>
  </si>
  <si>
    <t>ДП ЛАДА A.Пл Soft (чор.) +3завіс</t>
  </si>
  <si>
    <t>ДП ЛАДА B.Soft цл (чор.) +3завіс</t>
  </si>
  <si>
    <t>ДП ЛАДА B.Пл Soft (чор.) +3завіс</t>
  </si>
  <si>
    <t>ДП ЛАДА C.Soft цл (чор.) +3завіс</t>
  </si>
  <si>
    <t>ДП ЛАДА C.Пл Soft (чор.) +3завіс</t>
  </si>
  <si>
    <t>ДП ЛАДА D.Soft цл (чор.) +3завіс</t>
  </si>
  <si>
    <t>ДП ЛАДА D.Пл Soft (чор.) +3завіс</t>
  </si>
  <si>
    <t>ДП ЛАДА D.Magnet цл (чор.) +3завіс 3D(чор.)</t>
  </si>
  <si>
    <t>ДП Ніка.Soft цл (чор.) +3завіс</t>
  </si>
  <si>
    <t>ДП Ніка.Пл Soft (чор.) +3завіс</t>
  </si>
  <si>
    <t>ДП Ліса.Soft цл (чор.) +3завіс</t>
  </si>
  <si>
    <t>ДП Ліса.Пл Soft (чор.) +3завіс</t>
  </si>
  <si>
    <t>ДП ЛАДА-КОНЦЕПТ.Soft цл (чор.) +3завіс</t>
  </si>
  <si>
    <t>ДП ЛАДА-КОНЦЕПТ.Пл Soft (чор.) +3завіс</t>
  </si>
  <si>
    <t>ДП ЛАДА-НОВА.Soft цл (чор.) +3завіс</t>
  </si>
  <si>
    <t>ДП ЛАДА-НОВА.Пл Soft (чор.) +3завіс</t>
  </si>
  <si>
    <t>ДП Міра.Soft цл (чор.) +3завіс</t>
  </si>
  <si>
    <t>ДП Міра.Пл Soft (чор.) +3завіс</t>
  </si>
  <si>
    <t>ДП ЛАДА-ЛОФТ.Soft цл (чор.) +3завіс</t>
  </si>
  <si>
    <t>ДП ЛАДА-ЛОФТ.Пл Soft (чор.) +3завіс</t>
  </si>
  <si>
    <t>ДП Лінда.Soft цл (чор.) +3завіс</t>
  </si>
  <si>
    <t>ДП Лінда.Пл Soft (чор.) +3завіс</t>
  </si>
  <si>
    <t>ДП Тіана.Soft цл (чор.) +3завіс</t>
  </si>
  <si>
    <t>ДП Тіана.Пл Soft (чор.) +3завіс</t>
  </si>
  <si>
    <t>ДП ТРЕНД.Soft цл (чор.) +3завіс</t>
  </si>
  <si>
    <t>ДП ТРЕНД.Пл Soft (чор.) +3завіс</t>
  </si>
  <si>
    <t>ДП Модерн.(ні)</t>
  </si>
  <si>
    <t>ДП Модерн.Stand цл Лів +3завіс</t>
  </si>
  <si>
    <t>ДП Модерн.Stand цл Пр +3завіс</t>
  </si>
  <si>
    <t>ДП Модерн.Stand кл Лів +3завіс</t>
  </si>
  <si>
    <t>ДП Модерн.Stand кл Пр +3завіс</t>
  </si>
  <si>
    <t>ДП Модерн.Stand ст Лів +3завіс</t>
  </si>
  <si>
    <t>ДП Модерн.Stand ст Пр +3завіс</t>
  </si>
  <si>
    <t>ДП Модерн.Soft цл (чор.) +3завіс</t>
  </si>
  <si>
    <t>ДП Модерн.Soft ст (чор.) +3завіс</t>
  </si>
  <si>
    <t>ДП Модерн.Soft цл +3завіс</t>
  </si>
  <si>
    <t>ДП Модерн.Soft ст +3завіс</t>
  </si>
  <si>
    <t>ДП Модерн.Magnet цл +3завіс</t>
  </si>
  <si>
    <t>ДП Модерн.Magnet ст +3завіс</t>
  </si>
  <si>
    <t>ДП Модерн.Magnet цл (чор.) +3завіс</t>
  </si>
  <si>
    <t>ДП Модерн.Magnet ст (чор.) +3завіс</t>
  </si>
  <si>
    <t>ДП Модерн.Пл Stand +3завіс</t>
  </si>
  <si>
    <t>ДП Модерн.Пл Soft (чор.) +3завіс</t>
  </si>
  <si>
    <t>ДП Модерн.Пл Soft +3завіс</t>
  </si>
  <si>
    <t>ДП Модерн.Пл Magnet +3завіс</t>
  </si>
  <si>
    <t>ДП Модерн.Magnet цл б/з завіс.</t>
  </si>
  <si>
    <t>ДП Модерн.Magnet ст б/з завіс.</t>
  </si>
  <si>
    <t>ДП Модерн.Magnet цл +2завіс 3D</t>
  </si>
  <si>
    <t>ДП Модерн.Magnet ст +2завіс 3D</t>
  </si>
  <si>
    <t>ДП Модерн.Magnet цл +3завіс 3D</t>
  </si>
  <si>
    <t>ДП Модерн.Magnet ст +3завіс 3D</t>
  </si>
  <si>
    <t>ДП Модерн.Пл Magnet (чор.) +3завіс</t>
  </si>
  <si>
    <t>ДП Модерн.Magnet цл (чор.) б/з завіс.</t>
  </si>
  <si>
    <t>ДП Модерн.Magnet ст (чор.) б/з завіс.</t>
  </si>
  <si>
    <t>ДП Модерн.Magnet цл (чор.) +2завіс 3D(чор.)</t>
  </si>
  <si>
    <t>ДП Модерн.Magnet ст (чор.) +2завіс 3D(чор.)</t>
  </si>
  <si>
    <t>ДП Модерн.Magnet цл (чор.) +3завіс 3D(чор.)</t>
  </si>
  <si>
    <t>ДП Модерн.Magnet ст (чор.) +3завіс 3D(чор.)</t>
  </si>
  <si>
    <t>ДП Модерн.Ручка-Захват</t>
  </si>
  <si>
    <t>ДП Модерн.Ручка-Замок</t>
  </si>
  <si>
    <t>ДП Єва.Soft цл (чор.) +3завіс</t>
  </si>
  <si>
    <t>ДП Єва.Пл Soft (чор.) +3завіс</t>
  </si>
  <si>
    <t>ДП КЛАСІК.(ні)</t>
  </si>
  <si>
    <t>ДП КЛАСІК.Stand цл Лів +3завіс</t>
  </si>
  <si>
    <t>ДП КЛАСІК.Stand цл Пр +3завіс</t>
  </si>
  <si>
    <t>ДП КЛАСІК.Stand кл Лів +3завіс</t>
  </si>
  <si>
    <t>ДП КЛАСІК.Stand кл Пр +3завіс</t>
  </si>
  <si>
    <t>ДП КЛАСІК.Stand ст Лів +3завіс</t>
  </si>
  <si>
    <t>ДП КЛАСІК.Stand ст Пр +3завіс</t>
  </si>
  <si>
    <t>ДП КЛАСІК.Soft цл +3завіс</t>
  </si>
  <si>
    <t>ДП КЛАСІК.Soft ст +3завіс</t>
  </si>
  <si>
    <t>ДП КЛАСІК.Magnet цл +3завіс</t>
  </si>
  <si>
    <t>ДП КЛАСІК.Magnet ст +3завіс</t>
  </si>
  <si>
    <t>ДП КЛАСІК.Magnet цл (чор.) +3завіс</t>
  </si>
  <si>
    <t>ДП КЛАСІК.Magnet ст (чор.) +3завіс</t>
  </si>
  <si>
    <t>ДП КЛАСІК.Пл Stand +3завіс</t>
  </si>
  <si>
    <t>ДП КЛАСІК.Пл Soft +3завіс</t>
  </si>
  <si>
    <t>ДП КЛАСІК.Пл Magnet +3завіс</t>
  </si>
  <si>
    <t>ДП КЛАСІК.Magnet цл б/з завіс.</t>
  </si>
  <si>
    <t>ДП КЛАСІК.Magnet ст б/з завіс.</t>
  </si>
  <si>
    <t>ДП КЛАСІК.Magnet цл +2завіс 3D</t>
  </si>
  <si>
    <t>ДП КЛАСІК.Magnet ст +2завіс 3D</t>
  </si>
  <si>
    <t>ДП КЛАСІК.Magnet цл +3завіс 3D</t>
  </si>
  <si>
    <t>ДП КЛАСІК.Magnet ст +3завіс 3D</t>
  </si>
  <si>
    <t>ДП КЛАСІК.Пл Magnet (чор.) +3завіс</t>
  </si>
  <si>
    <t>ДП КЛАСІК.Magnet цл (чор.) б/з завіс.</t>
  </si>
  <si>
    <t>ДП КЛАСІК.Magnet ст (чор.) б/з завіс.</t>
  </si>
  <si>
    <t>ДП КЛАСІК.Magnet цл (чор.) +2завіс 3D(чор.)</t>
  </si>
  <si>
    <t>ДП КЛАСІК.Magnet ст (чор.) +2завіс 3D(чор.)</t>
  </si>
  <si>
    <t>ДП КЛАСІК.Magnet цл (чор.) +3завіс 3D(чор.)</t>
  </si>
  <si>
    <t>ДП КЛАСІК.Magnet ст (чор.) +3завіс 3D(чор.)</t>
  </si>
  <si>
    <t>ДП КЛАСІК.Ручка-Захват</t>
  </si>
  <si>
    <t>ДП КЛАСІК.Ручка-Замок</t>
  </si>
  <si>
    <t>ДП Лінея.Soft цл (чор.) +3завіс</t>
  </si>
  <si>
    <t>ДП Лінея.Пл Soft (чор.) +3завіс</t>
  </si>
  <si>
    <t>ДП ЛАЙН.Soft цл (чор.) +3завіс</t>
  </si>
  <si>
    <t>ДП ЛАЙН.Пл Soft (чор.) +3завіс</t>
  </si>
  <si>
    <t>ДП Елегант.Soft цл (чор.) +3завіс</t>
  </si>
  <si>
    <t>ДП Елегант.Пл Soft (чор.) +3завіс</t>
  </si>
  <si>
    <t>ДП Добір.Пл Soft (чор.) +2завіс</t>
  </si>
  <si>
    <t>ДП Добір.Пл Soft (чор.) +3завіс</t>
  </si>
  <si>
    <t>ДП Добір-ЛАДА.Пл Soft (чор.) +3завіс</t>
  </si>
  <si>
    <t>КД Standard-MDF.Пл Soft (чор.) +2завіс</t>
  </si>
  <si>
    <t>КД Standard-MDF.Пл Soft (чор.) +3завіс</t>
  </si>
  <si>
    <t>КД Standard.Пл Soft (чор.) +2завіс</t>
  </si>
  <si>
    <t>КД Standard.Пл Soft (чор.) +3завіс</t>
  </si>
  <si>
    <t>КД Verto-FIT.Пл Soft (чор.) +2завіс</t>
  </si>
  <si>
    <t>КД Verto-FIT.Пл Soft (чор.) +3завіс</t>
  </si>
  <si>
    <t>КД Verto-FIT Plus.Пл Soft (чор.) +2завіс</t>
  </si>
  <si>
    <t>КД Verto-FIT Plus.Пл Soft (чор.) +3завіс</t>
  </si>
  <si>
    <t>ДП СТАНДАРТ.1/А.Verto-Cell</t>
  </si>
  <si>
    <t>ДП СТАНДАРТ.1/Б.Verto-Cell</t>
  </si>
  <si>
    <t>ДП СТАНДАРТ.2/А.Verto-Cell</t>
  </si>
  <si>
    <t>ДП СТАНДАРТ.2/Б.Verto-Cell</t>
  </si>
  <si>
    <t>ДП СТАНДАРТ.3/0.Verto-Cell</t>
  </si>
  <si>
    <t>ДП СТАНДАРТ.3/1.Verto-Cell</t>
  </si>
  <si>
    <t>ДП СТАНДАРТ.4/0.Verto-Cell</t>
  </si>
  <si>
    <t>ДП СТАНДАРТ.4/1.Verto-Cell</t>
  </si>
  <si>
    <t>ДП СТАНДАРТ.4/2.Verto-Cell</t>
  </si>
  <si>
    <t>ДП КУПАВА.3/0.Verto-Cell</t>
  </si>
  <si>
    <t>ДП КУПАВА.3/1.Verto-Cell</t>
  </si>
  <si>
    <t>ДП КУПАВА.4/0.Verto-Cell</t>
  </si>
  <si>
    <t>ДП КУПАВА.4/1.Verto-Cell</t>
  </si>
  <si>
    <t>ДП Геометрія.1/0.Verto-Cell</t>
  </si>
  <si>
    <t>ДП Геометрія.1/1.Verto-Cell</t>
  </si>
  <si>
    <t>ДП Геометрія.3/0.Verto-Cell</t>
  </si>
  <si>
    <t>ДП Геометрія.3/3.Verto-Cell</t>
  </si>
  <si>
    <t>ДП Геометрія.4/0.Verto-Cell</t>
  </si>
  <si>
    <t>ДП Геометрія.4/4.Verto-Cell</t>
  </si>
  <si>
    <t>ДП Геометрія.5/0.Verto-Cell</t>
  </si>
  <si>
    <t>ДП Геометрія.5/5.Verto-Cell</t>
  </si>
  <si>
    <t>ДП Геометрія.6/0.Verto-Cell</t>
  </si>
  <si>
    <t>ДП Геометрія.6/6.Verto-Cell</t>
  </si>
  <si>
    <t>ДП Ідея.1.Verto-Cell</t>
  </si>
  <si>
    <t>ДП Ідея.3/0.Verto-Cell</t>
  </si>
  <si>
    <t>ДП Ідея.3/1.Verto-Cell</t>
  </si>
  <si>
    <t>ДП Ідея.3/2.Verto-Cell</t>
  </si>
  <si>
    <t>ДП Ідея.3/3.Verto-Cell</t>
  </si>
  <si>
    <t>ДП Ідея.4/0.Verto-Cell</t>
  </si>
  <si>
    <t>ДП Ідея.4/1.Verto-Cell</t>
  </si>
  <si>
    <t>ДП Ідея.4/2.Verto-Cell</t>
  </si>
  <si>
    <t>ДП Ідея.4/3.Verto-Cell</t>
  </si>
  <si>
    <t>ДП Ідея.4/4.Verto-Cell</t>
  </si>
  <si>
    <t>ДП Ідея.6/0.Verto-Cell</t>
  </si>
  <si>
    <t>ДП Ідея.6/6.Verto-Cell</t>
  </si>
  <si>
    <t>ДП Ідея.7/0.Verto-Cell</t>
  </si>
  <si>
    <t>ДП Ідея.7/1.Verto-Cell</t>
  </si>
  <si>
    <t>Verto-Cell(акція)</t>
  </si>
  <si>
    <t>ДП КЛАСІК.Soft цл (чор.) +3завіс</t>
  </si>
  <si>
    <t>ДП КЛАСІК.Soft ст (чор.) +3завіс</t>
  </si>
  <si>
    <t>ДП ПОЛЛО.Soft цл (чор.) +3завіс</t>
  </si>
  <si>
    <t>ДП ПОЛЛО.Soft ст (чор.) +3завіс</t>
  </si>
  <si>
    <t>Пл Soft (чор.) +2завіс.ВП</t>
  </si>
  <si>
    <t>ДП Добір-ЛАДА.Пл Magnet (чор.) +3завіс</t>
  </si>
  <si>
    <t>B31</t>
  </si>
  <si>
    <t>Пл Soft (чор.) +3завіс.</t>
  </si>
  <si>
    <t>Пл Soft (чор.) +3завіс.ВП</t>
  </si>
  <si>
    <t>B01</t>
  </si>
  <si>
    <t>B06</t>
  </si>
  <si>
    <t>B01V</t>
  </si>
  <si>
    <t>B06V</t>
  </si>
  <si>
    <t>B01R</t>
  </si>
  <si>
    <t>B06R</t>
  </si>
  <si>
    <t>B36</t>
  </si>
  <si>
    <t>B36V</t>
  </si>
  <si>
    <t>B31R</t>
  </si>
  <si>
    <t>B36R</t>
  </si>
  <si>
    <t>B31V</t>
  </si>
  <si>
    <t>2 завіси + замок Soft чорний (циліндр)</t>
  </si>
  <si>
    <t>2 завіси + замок Soft чорний (сантехнічний)</t>
  </si>
  <si>
    <t>2 завіси + замок Magnet чорний (циліндр)</t>
  </si>
  <si>
    <t>2 завіси + замок Magnet чорний (сантехнічний)</t>
  </si>
  <si>
    <t>3 завіси + замок Soft  чорний (циліндр)</t>
  </si>
  <si>
    <t>3 завіси + замок Soft  чорний (сантехнічний)</t>
  </si>
  <si>
    <t>3 завіси + замок Magnet  чорний(циліндр)</t>
  </si>
  <si>
    <t>3 завіси + замок Magnet чорний (сантехнічний)</t>
  </si>
  <si>
    <t>замок Magnet чорний (циліндр) без завіс</t>
  </si>
  <si>
    <t>замок Magnet чорний(сантехнічний) без завіс</t>
  </si>
  <si>
    <t>замок Magnet чорний (циліндр) без завіс + отвори під 2 завіси (приховані 3D)</t>
  </si>
  <si>
    <t>замок Magnet чорний (сантехнічний) без завіс + отвори під 2 завіси (приховані 3D)</t>
  </si>
  <si>
    <t>замок Magnet чорний(циліндр) без завіс + отвори під 3 завіси (приховані 3D)</t>
  </si>
  <si>
    <t>замок Magnet чорний(сантехнічний) без завіс + отвори під 3 завіси (приховані 3D)</t>
  </si>
  <si>
    <t>3 завіси + планка замка Soft чорна + 2 шпінгалета</t>
  </si>
  <si>
    <t>2 завіси + планка замка Magnet  чорна + 2 шпінгалета</t>
  </si>
  <si>
    <t>3 завіси + планка замка Soft чорна+ 2 шпінгалета</t>
  </si>
  <si>
    <t>3 завіси + планка замка Magnet  чорна+ 2 шпінгалета</t>
  </si>
  <si>
    <t>2 завіси + планка замка Soft чорна + ущільнювач</t>
  </si>
  <si>
    <t>2 завіси + планка замка Magnet чорна + ущільнювач</t>
  </si>
  <si>
    <t>3 завіси + планка замка Soft чорна+ ущільнювач</t>
  </si>
  <si>
    <t>3 завіси + планка замка Magnet чорна+ ущільнювач</t>
  </si>
  <si>
    <t>планка замка Magnet чорна без врізки та встановлення завіс + ущільнювач</t>
  </si>
  <si>
    <t>планка замка Magnet чорна + 2 завіси приховані 3D (завіси в комплекті) + ущільнювач</t>
  </si>
  <si>
    <t>планка замка Magnet чорна+ 3 завіси приховані 3D (завіси в комплекті) + ущільнювач</t>
  </si>
  <si>
    <t>Magnet ст (чор.) +2завіс 3D(чор.).</t>
  </si>
  <si>
    <t>Пл Soft (чор.) +2завіс.</t>
  </si>
  <si>
    <t>Пл Soft (чор.) +2завіс.ВВ</t>
  </si>
  <si>
    <t>Пл Soft (чор.) +3завіс.ВВ</t>
  </si>
  <si>
    <t>фурн: відп планка замка Soft (чорна) + 2 завіси + ущільнювач</t>
  </si>
  <si>
    <t>307 Кора аляска</t>
  </si>
  <si>
    <t>колір: кора аляска (верто лайн-3Д)</t>
  </si>
  <si>
    <t>КД Verto-FIT Comfort Inside.A</t>
  </si>
  <si>
    <t>КД Verto-FIT Comfort Inside.B</t>
  </si>
  <si>
    <t>КД Verto-FIT Comfort Inside.B+</t>
  </si>
  <si>
    <t>КД Verto-FIT Comfort Inside.C</t>
  </si>
  <si>
    <t>КД Verto-FIT Comfort Inside.D</t>
  </si>
  <si>
    <t>КД Verto-FIT Comfort Inside.E</t>
  </si>
  <si>
    <t>КД Verto-FIT Comfort Inside.F</t>
  </si>
  <si>
    <t>КД Verto-FIT Comfort Inside.G</t>
  </si>
  <si>
    <t>КД Verto-FIT Comfort Inside.H</t>
  </si>
  <si>
    <t>Лутка РВ075</t>
  </si>
  <si>
    <t>Лутка РВ095</t>
  </si>
  <si>
    <t>Лутка РВ120</t>
  </si>
  <si>
    <t>Лутка РВ140</t>
  </si>
  <si>
    <t>Лутка РВ160</t>
  </si>
  <si>
    <t>Лутка РВ180</t>
  </si>
  <si>
    <t>Лутка РВ200</t>
  </si>
  <si>
    <t>Лутка РВ220</t>
  </si>
  <si>
    <t>Планка Verto-FIT Comfort Inside 80мм.60</t>
  </si>
  <si>
    <t>Планка Verto-FIT Comfort Inside 80мм.70</t>
  </si>
  <si>
    <t>Планка Verto-FIT Comfort Inside 80мм.80</t>
  </si>
  <si>
    <t>Планка Verto-FIT Comfort Inside 80мм.90</t>
  </si>
  <si>
    <t>Планка Verto-FIT Comfort Inside 80мм.100</t>
  </si>
  <si>
    <t>Планка Verto-FIT Comfort Inside 160мм.60</t>
  </si>
  <si>
    <t>Планка Verto-FIT Comfort Inside 160мм.70</t>
  </si>
  <si>
    <t>Планка Verto-FIT Comfort Inside 160мм.80</t>
  </si>
  <si>
    <t>Планка Verto-FIT Comfort Inside 160мм.90</t>
  </si>
  <si>
    <t>Планка Verto-FIT Comfort Inside 160мм.100</t>
  </si>
  <si>
    <t>Планка Verto-FIT Comfort Inside 200мм.60</t>
  </si>
  <si>
    <t>Планка Verto-FIT Comfort Inside 200мм.70</t>
  </si>
  <si>
    <t>Планка Verto-FIT Comfort Inside 200мм.80</t>
  </si>
  <si>
    <t>Планка Verto-FIT Comfort Inside 200мм.90</t>
  </si>
  <si>
    <t>Планка Verto-FIT Comfort Inside 200мм.100</t>
  </si>
  <si>
    <t>розмір(мм): 2055*652</t>
  </si>
  <si>
    <t>розмір(мм): 2055*752</t>
  </si>
  <si>
    <t>розмір(мм): 2055*852</t>
  </si>
  <si>
    <t>розмір(мм): 2055*952</t>
  </si>
  <si>
    <t>розмір(мм): 2055*1052</t>
  </si>
  <si>
    <t>КД Verto-FIT Comfort Inside</t>
  </si>
  <si>
    <t>КД Verto-FIT Comfort Inside.стандарт..1-стулк</t>
  </si>
  <si>
    <t>Пл Magnet (чор.) +2завіс 3D</t>
  </si>
  <si>
    <t>Пл Magnet (чор.) +3завіс 3D</t>
  </si>
  <si>
    <t>Verto-FIT Comfort Inside</t>
  </si>
  <si>
    <t>Verto-FIT Comfort Inside.60</t>
  </si>
  <si>
    <t>Verto-FIT Comfort Inside.70</t>
  </si>
  <si>
    <t>Verto-FIT Comfort Inside.80</t>
  </si>
  <si>
    <t>Verto-FIT Comfort Inside.90</t>
  </si>
  <si>
    <t>КД Verto-FIT Comfort Inside.A.Сімплекс</t>
  </si>
  <si>
    <t>КД Verto-FIT Comfort Inside.B.Сімплекс</t>
  </si>
  <si>
    <t>КД Verto-FIT Comfort Inside.B+.Сімплекс</t>
  </si>
  <si>
    <t>КД Verto-FIT Comfort Inside.C.Сімплекс</t>
  </si>
  <si>
    <t>КД Verto-FIT Comfort Inside.D.Сімплекс</t>
  </si>
  <si>
    <t>КД Verto-FIT Comfort Inside.E.Сімплекс</t>
  </si>
  <si>
    <t>КД Verto-FIT Comfort Inside.F.Сімплекс</t>
  </si>
  <si>
    <t>КД Verto-FIT Comfort Inside.G.Сімплекс</t>
  </si>
  <si>
    <t>КД Verto-FIT Comfort Inside.H.Сімплекс</t>
  </si>
  <si>
    <t>КД Verto-FIT Comfort Inside.I.Сімплекс</t>
  </si>
  <si>
    <t>КД Verto-FIT Comfort Inside.A.Verto-Cell</t>
  </si>
  <si>
    <t>КД Verto-FIT Comfort Inside.B.Verto-Cell</t>
  </si>
  <si>
    <t>КД Verto-FIT Comfort Inside.B+.Verto-Cell</t>
  </si>
  <si>
    <t>КД Verto-FIT Comfort Inside.C.Verto-Cell</t>
  </si>
  <si>
    <t>КД Verto-FIT Comfort Inside.D.Verto-Cell</t>
  </si>
  <si>
    <t>КД Verto-FIT Comfort Inside.E.Verto-Cell</t>
  </si>
  <si>
    <t>КД Verto-FIT Comfort Inside.F.Verto-Cell</t>
  </si>
  <si>
    <t>КД Verto-FIT Comfort Inside.G.Verto-Cell</t>
  </si>
  <si>
    <t>КД Verto-FIT Comfort Inside.H.Verto-Cell</t>
  </si>
  <si>
    <t>КД Verto-FIT Comfort Inside.I.Verto-Cell</t>
  </si>
  <si>
    <t>КД Verto-FIT Comfort Inside.A.Uni-Mat</t>
  </si>
  <si>
    <t>КД Verto-FIT Comfort Inside.B.Uni-Mat</t>
  </si>
  <si>
    <t>КД Verto-FIT Comfort Inside.B+.Uni-Mat</t>
  </si>
  <si>
    <t>КД Verto-FIT Comfort Inside.C.Uni-Mat</t>
  </si>
  <si>
    <t>КД Verto-FIT Comfort Inside.D.Uni-Mat</t>
  </si>
  <si>
    <t>КД Verto-FIT Comfort Inside.E.Uni-Mat</t>
  </si>
  <si>
    <t>КД Verto-FIT Comfort Inside.F.Uni-Mat</t>
  </si>
  <si>
    <t>КД Verto-FIT Comfort Inside.G.Uni-Mat</t>
  </si>
  <si>
    <t>КД Verto-FIT Comfort Inside.H.Uni-Mat</t>
  </si>
  <si>
    <t>КД Verto-FIT Comfort Inside.I.Uni-Mat</t>
  </si>
  <si>
    <t>КД Verto-FIT Comfort Inside.A.Резист</t>
  </si>
  <si>
    <t>КД Verto-FIT Comfort Inside.B.Резист</t>
  </si>
  <si>
    <t>КД Verto-FIT Comfort Inside.B+.Резист</t>
  </si>
  <si>
    <t>КД Verto-FIT Comfort Inside.C.Резист</t>
  </si>
  <si>
    <t>КД Verto-FIT Comfort Inside.D.Резист</t>
  </si>
  <si>
    <t>КД Verto-FIT Comfort Inside.E.Резист</t>
  </si>
  <si>
    <t>КД Verto-FIT Comfort Inside.F.Резист</t>
  </si>
  <si>
    <t>КД Verto-FIT Comfort Inside.G.Резист</t>
  </si>
  <si>
    <t>КД Verto-FIT Comfort Inside.H.Резист</t>
  </si>
  <si>
    <t>КД Verto-FIT Comfort Inside.I.Резист</t>
  </si>
  <si>
    <t>КД Verto-FIT Comfort Inside.A.LINE-3D</t>
  </si>
  <si>
    <t>КД Verto-FIT Comfort Inside.B.LINE-3D</t>
  </si>
  <si>
    <t>КД Verto-FIT Comfort Inside.B+.LINE-3D</t>
  </si>
  <si>
    <t>КД Verto-FIT Comfort Inside.C.LINE-3D</t>
  </si>
  <si>
    <t>КД Verto-FIT Comfort Inside.D.LINE-3D</t>
  </si>
  <si>
    <t>КД Verto-FIT Comfort Inside.E.LINE-3D</t>
  </si>
  <si>
    <t>КД Verto-FIT Comfort Inside.F.LINE-3D</t>
  </si>
  <si>
    <t>КД Verto-FIT Comfort Inside.G.LINE-3D</t>
  </si>
  <si>
    <t>КД Verto-FIT Comfort Inside.H.LINE-3D</t>
  </si>
  <si>
    <t>КД Verto-FIT Comfort Inside.I.LINE-3D</t>
  </si>
  <si>
    <t>КД Verto-FIT Comfort Inside.A.Е-шпон</t>
  </si>
  <si>
    <t>КД Verto-FIT Comfort Inside.B.Е-шпон</t>
  </si>
  <si>
    <t>КД Verto-FIT Comfort Inside.B+.Е-шпон</t>
  </si>
  <si>
    <t>КД Verto-FIT Comfort Inside.C.Е-шпон</t>
  </si>
  <si>
    <t>КД Verto-FIT Comfort Inside.D.Е-шпон</t>
  </si>
  <si>
    <t>КД Verto-FIT Comfort Inside.E.Е-шпон</t>
  </si>
  <si>
    <t>КД Verto-FIT Comfort Inside.F.Е-шпон</t>
  </si>
  <si>
    <t>КД Verto-FIT Comfort Inside.G.Е-шпон</t>
  </si>
  <si>
    <t>КД Verto-FIT Comfort Inside.H.Е-шпон</t>
  </si>
  <si>
    <t>КД Verto-FIT Comfort Inside.I.Е-шпон</t>
  </si>
  <si>
    <t>КД Verto-FIT Comfort Inside.A.Лофт</t>
  </si>
  <si>
    <t>КД Verto-FIT Comfort Inside.B.Лофт</t>
  </si>
  <si>
    <t>КД Verto-FIT Comfort Inside.B+.Лофт</t>
  </si>
  <si>
    <t>КД Verto-FIT Comfort Inside.C.Лофт</t>
  </si>
  <si>
    <t>КД Verto-FIT Comfort Inside.D.Лофт</t>
  </si>
  <si>
    <t>КД Verto-FIT Comfort Inside.E.Лофт</t>
  </si>
  <si>
    <t>КД Verto-FIT Comfort Inside.F.Лофт</t>
  </si>
  <si>
    <t>КД Verto-FIT Comfort Inside.G.Лофт</t>
  </si>
  <si>
    <t>КД Verto-FIT Comfort Inside.H.Лофт</t>
  </si>
  <si>
    <t>КД Verto-FIT Comfort Inside.I.Лофт</t>
  </si>
  <si>
    <t>вн фальц</t>
  </si>
  <si>
    <t>ДП ІДЕЯ.вн фальц.робоча</t>
  </si>
  <si>
    <t>Magnet цл (чор.) +2завіс 3D</t>
  </si>
  <si>
    <t>Magnet ст (чор.) +2завіс 3D</t>
  </si>
  <si>
    <t>Magnet цл (чор.) +3завіс 3D</t>
  </si>
  <si>
    <t>Magnet ст (чор.) +3завіс 3D</t>
  </si>
  <si>
    <t>ДП Ідея.вн фальц.робоча</t>
  </si>
  <si>
    <t>вн фальц.робоча.60</t>
  </si>
  <si>
    <t>вн фальц.</t>
  </si>
  <si>
    <t>вн фальц.робоча.70</t>
  </si>
  <si>
    <t>вн фальц.робоча.80</t>
  </si>
  <si>
    <t>вн фальц.робоча.90</t>
  </si>
  <si>
    <t>Magnet цл (чор.) +2завіс 3D.Ліва</t>
  </si>
  <si>
    <t>Magnet цл (чор.) +2завіс 3D.Права</t>
  </si>
  <si>
    <t>Пл Magnet (чор.) +2завіс 3D.Ліва</t>
  </si>
  <si>
    <t>Пл Magnet (чор.) +2завіс 3D.Права</t>
  </si>
  <si>
    <t>Magnet ст (чор.) +2завіс 3D.Ліва</t>
  </si>
  <si>
    <t>Magnet ст (чор.) +2завіс 3D.Права</t>
  </si>
  <si>
    <t>Magnet цл (чор.) +3завіс 3D.Ліва</t>
  </si>
  <si>
    <t>Magnet цл (чор.) +3завіс 3D.Права</t>
  </si>
  <si>
    <t>Magnet ст (чор.) +3завіс 3D.Ліва</t>
  </si>
  <si>
    <t>Magnet ст (чор.) +3завіс 3D.Права</t>
  </si>
  <si>
    <t>ДП Ідея.Magnet цл (чор.) +2завіс 3D</t>
  </si>
  <si>
    <t>ДП Ідея.Magnet ст (чор.) +2завіс 3D</t>
  </si>
  <si>
    <t>ДП Ідея.Magnet цл (чор.) +3завіс 3D</t>
  </si>
  <si>
    <t>ДП Ідея.Magnet ст (чор.) +3завіс 3D</t>
  </si>
  <si>
    <t>Magnet цл (чор.) +2завіс 3D.</t>
  </si>
  <si>
    <t>Magnet ст (чор.) +2завіс 3D.</t>
  </si>
  <si>
    <t>Magnet цл (чор.) +3завіс 3D.</t>
  </si>
  <si>
    <t>Magnet ст (чор.) +3завіс 3D.</t>
  </si>
  <si>
    <t>Magnet ст (чор.) +2завіс 3D.ВВ</t>
  </si>
  <si>
    <t>Magnet ст (чор.) +3завіс 3D.ВВ</t>
  </si>
  <si>
    <t>Magnet цл (чор.) +2завіс 3D.ВП</t>
  </si>
  <si>
    <t>Magnet ст (чор.) +2завіс 3D.ВП</t>
  </si>
  <si>
    <t>Magnet цл (чор.) +3завіс 3D.ВП</t>
  </si>
  <si>
    <t>Magnet ст (чор.) +3завіс 3D.ВП</t>
  </si>
  <si>
    <t>Magnet цл (чор.) +3завіс 3D.ВВ</t>
  </si>
  <si>
    <t>фурн: замок Magnet (циліндр)(чорний) без завіс + отвори під 2 завіси (приховані 3D) + вент.підріз</t>
  </si>
  <si>
    <t>Magnet цл (чор.) +2завіс 3D(чор.).ВВ</t>
  </si>
  <si>
    <t>Magnet цл (чор.) +2завіс 3D.ВВ</t>
  </si>
  <si>
    <t>20-06в</t>
  </si>
  <si>
    <t>20-07в</t>
  </si>
  <si>
    <t>20-08в</t>
  </si>
  <si>
    <t>20-09в</t>
  </si>
  <si>
    <t>КД Verto-FIT Comfort Inside.стандарт..1-стулк.60</t>
  </si>
  <si>
    <t>КД Verto-FIT Comfort Inside.стандарт..1-стулк.70</t>
  </si>
  <si>
    <t>КД Verto-FIT Comfort Inside.стандарт..1-стулк.80</t>
  </si>
  <si>
    <t>КД Verto-FIT Comfort Inside.стандарт..1-стулк.90</t>
  </si>
  <si>
    <t>КД Verto-FIT Comfort Inside.стандарт..1-стулк.100</t>
  </si>
  <si>
    <t>фурн: відпов планка замка Magnet(чорна) + 3 завіси приховані 3D (завіси в комплекті) + ущільнювач</t>
  </si>
  <si>
    <t>фурн: відпов планка замка Magnet (чорна) + 2 завіси приховані 3D (завіси в комплекті) + ущільнювач</t>
  </si>
  <si>
    <t>КД Verto-FIT Comfort Inside.(ні)</t>
  </si>
  <si>
    <t>КД Verto-FIT Comfort Inside.Пл Magnet б/з завіс.</t>
  </si>
  <si>
    <t>КД Verto-FIT Comfort Inside.Пл Magnet +2завіс 3D</t>
  </si>
  <si>
    <t>КД Verto-FIT Comfort Inside.Пл Magnet +3завіс 3D</t>
  </si>
  <si>
    <t>КД Verto-FIT Comfort Inside.Пл Magnet (чор.) б/з завіс.</t>
  </si>
  <si>
    <t>КД Verto-FIT Comfort Inside.Пл Magnet (чор.) +2завіс 3D</t>
  </si>
  <si>
    <t>КД Verto-FIT Comfort Inside.A.Сімплекс.1-стулк</t>
  </si>
  <si>
    <t>КД Verto-FIT Comfort Inside.A.Verto-Cell.1-стулк</t>
  </si>
  <si>
    <t>КД Verto-FIT Comfort Inside.A.Verto-Cell Plus.1-стулк</t>
  </si>
  <si>
    <t>КД Verto-FIT Comfort Inside.A.Uni-Mat.1-стулк</t>
  </si>
  <si>
    <t>КД Verto-FIT Comfort Inside.A.Резист.1-стулк</t>
  </si>
  <si>
    <t>КД Verto-FIT Comfort Inside.A.LINE-3D.1-стулк</t>
  </si>
  <si>
    <t>КД Verto-FIT Comfort Inside.A.Е-шпон.1-стулк</t>
  </si>
  <si>
    <t>КД Verto-FIT Comfort Inside.A.Лофт.1-стулк</t>
  </si>
  <si>
    <t>КД Verto-FIT Comfort Inside.B.Сімплекс.1-стулк</t>
  </si>
  <si>
    <t>КД Verto-FIT Comfort Inside.B.Verto-Cell.1-стулк</t>
  </si>
  <si>
    <t>КД Verto-FIT Comfort Inside.B.Verto-Cell Plus.1-стулк</t>
  </si>
  <si>
    <t>КД Verto-FIT Comfort Inside.B.Uni-Mat.1-стулк</t>
  </si>
  <si>
    <t>КД Verto-FIT Comfort Inside.B.Резист.1-стулк</t>
  </si>
  <si>
    <t>КД Verto-FIT Comfort Inside.B.LINE-3D.1-стулк</t>
  </si>
  <si>
    <t>КД Verto-FIT Comfort Inside.B.Е-шпон.1-стулк</t>
  </si>
  <si>
    <t>КД Verto-FIT Comfort Inside.B.Лофт.1-стулк</t>
  </si>
  <si>
    <t>КД Verto-FIT Comfort Inside.B+.Сімплекс.1-стулк</t>
  </si>
  <si>
    <t>КД Verto-FIT Comfort Inside.B+.Verto-Cell.1-стулк</t>
  </si>
  <si>
    <t>КД Verto-FIT Comfort Inside.B+.Verto-Cell Plus.1-стулк</t>
  </si>
  <si>
    <t>КД Verto-FIT Comfort Inside.B+.Uni-Mat.1-стулк</t>
  </si>
  <si>
    <t>КД Verto-FIT Comfort Inside.B+.Резист.1-стулк</t>
  </si>
  <si>
    <t>КД Verto-FIT Comfort Inside.B+.LINE-3D.1-стулк</t>
  </si>
  <si>
    <t>КД Verto-FIT Comfort Inside.B+.Е-шпон.1-стулк</t>
  </si>
  <si>
    <t>КД Verto-FIT Comfort Inside.B+.Лофт.1-стулк</t>
  </si>
  <si>
    <t>КД Verto-FIT Comfort Inside.C.Сімплекс.1-стулк</t>
  </si>
  <si>
    <t>КД Verto-FIT Comfort Inside.C.Verto-Cell.1-стулк</t>
  </si>
  <si>
    <t>КД Verto-FIT Comfort Inside.C.Verto-Cell Plus.1-стулк</t>
  </si>
  <si>
    <t>КД Verto-FIT Comfort Inside.C.Uni-Mat.1-стулк</t>
  </si>
  <si>
    <t>КД Verto-FIT Comfort Inside.C.Резист.1-стулк</t>
  </si>
  <si>
    <t>КД Verto-FIT Comfort Inside.C.LINE-3D.1-стулк</t>
  </si>
  <si>
    <t>КД Verto-FIT Comfort Inside.C.Е-шпон.1-стулк</t>
  </si>
  <si>
    <t>КД Verto-FIT Comfort Inside.C.Лофт.1-стулк</t>
  </si>
  <si>
    <t>КД Verto-FIT Comfort Inside.D.Сімплекс.1-стулк</t>
  </si>
  <si>
    <t>КД Verto-FIT Comfort Inside.D.Verto-Cell.1-стулк</t>
  </si>
  <si>
    <t>КД Verto-FIT Comfort Inside.D.Verto-Cell Plus.1-стулк</t>
  </si>
  <si>
    <t>КД Verto-FIT Comfort Inside.D.Uni-Mat.1-стулк</t>
  </si>
  <si>
    <t>КД Verto-FIT Comfort Inside.D.Резист.1-стулк</t>
  </si>
  <si>
    <t>КД Verto-FIT Comfort Inside.D.LINE-3D.1-стулк</t>
  </si>
  <si>
    <t>КД Verto-FIT Comfort Inside.D.Е-шпон.1-стулк</t>
  </si>
  <si>
    <t>КД Verto-FIT Comfort Inside.D.Лофт.1-стулк</t>
  </si>
  <si>
    <t>КД Verto-FIT Comfort Inside.E.Сімплекс.1-стулк</t>
  </si>
  <si>
    <t>КД Verto-FIT Comfort Inside.E.Verto-Cell.1-стулк</t>
  </si>
  <si>
    <t>КД Verto-FIT Comfort Inside.E.Verto-Cell Plus.1-стулк</t>
  </si>
  <si>
    <t>КД Verto-FIT Comfort Inside.E.Uni-Mat.1-стулк</t>
  </si>
  <si>
    <t>КД Verto-FIT Comfort Inside.E.Резист.1-стулк</t>
  </si>
  <si>
    <t>КД Verto-FIT Comfort Inside.E.LINE-3D.1-стулк</t>
  </si>
  <si>
    <t>КД Verto-FIT Comfort Inside.E.Е-шпон.1-стулк</t>
  </si>
  <si>
    <t>КД Verto-FIT Comfort Inside.E.Лофт.1-стулк</t>
  </si>
  <si>
    <t>КД Verto-FIT Comfort Inside.F.Сімплекс.1-стулк</t>
  </si>
  <si>
    <t>КД Verto-FIT Comfort Inside.F.Verto-Cell.1-стулк</t>
  </si>
  <si>
    <t>КД Verto-FIT Comfort Inside.F.Verto-Cell Plus.1-стулк</t>
  </si>
  <si>
    <t>КД Verto-FIT Comfort Inside.F.Uni-Mat.1-стулк</t>
  </si>
  <si>
    <t>КД Verto-FIT Comfort Inside.F.Резист.1-стулк</t>
  </si>
  <si>
    <t>КД Verto-FIT Comfort Inside.F.LINE-3D.1-стулк</t>
  </si>
  <si>
    <t>КД Verto-FIT Comfort Inside.F.Е-шпон.1-стулк</t>
  </si>
  <si>
    <t>КД Verto-FIT Comfort Inside.F.Лофт.1-стулк</t>
  </si>
  <si>
    <t>КД Verto-FIT Comfort Inside.G.Сімплекс.1-стулк</t>
  </si>
  <si>
    <t>КД Verto-FIT Comfort Inside.G.Verto-Cell.1-стулк</t>
  </si>
  <si>
    <t>КД Verto-FIT Comfort Inside.G.Verto-Cell Plus.1-стулк</t>
  </si>
  <si>
    <t>КД Verto-FIT Comfort Inside.G.Uni-Mat.1-стулк</t>
  </si>
  <si>
    <t>КД Verto-FIT Comfort Inside.G.Резист.1-стулк</t>
  </si>
  <si>
    <t>КД Verto-FIT Comfort Inside.G.LINE-3D.1-стулк</t>
  </si>
  <si>
    <t>КД Verto-FIT Comfort Inside.G.Е-шпон.1-стулк</t>
  </si>
  <si>
    <t>КД Verto-FIT Comfort Inside.G.Лофт.1-стулк</t>
  </si>
  <si>
    <t>КД Verto-FIT Comfort Inside.H.Сімплекс.1-стулк</t>
  </si>
  <si>
    <t>КД Verto-FIT Comfort Inside.H.Verto-Cell.1-стулк</t>
  </si>
  <si>
    <t>КД Verto-FIT Comfort Inside.H.Verto-Cell Plus.1-стулк</t>
  </si>
  <si>
    <t>КД Verto-FIT Comfort Inside.H.Uni-Mat.1-стулк</t>
  </si>
  <si>
    <t>КД Verto-FIT Comfort Inside.H.Резист.1-стулк</t>
  </si>
  <si>
    <t>КД Verto-FIT Comfort Inside.H.LINE-3D.1-стулк</t>
  </si>
  <si>
    <t>КД Verto-FIT Comfort Inside.H.Е-шпон.1-стулк</t>
  </si>
  <si>
    <t>КД Verto-FIT Comfort Inside.H.Лофт.1-стулк</t>
  </si>
  <si>
    <t>КД Verto-FIT Comfort Inside.I.Сімплекс.1-стулк</t>
  </si>
  <si>
    <t>КД Verto-FIT Comfort Inside.I.Verto-Cell.1-стулк</t>
  </si>
  <si>
    <t>КД Verto-FIT Comfort Inside.I.Verto-Cell Plus.1-стулк</t>
  </si>
  <si>
    <t>КД Verto-FIT Comfort Inside.I.Uni-Mat.1-стулк</t>
  </si>
  <si>
    <t>КД Verto-FIT Comfort Inside.I.Резист.1-стулк</t>
  </si>
  <si>
    <t>КД Verto-FIT Comfort Inside.I.LINE-3D.1-стулк</t>
  </si>
  <si>
    <t>КД Verto-FIT Comfort Inside.I.Е-шпон.1-стулк</t>
  </si>
  <si>
    <t>КД Verto-FIT Comfort Inside.I.Лофт.1-стулк</t>
  </si>
  <si>
    <t>КД Verto-FIT Comfort Inside.Пл Magnet (чор.) +3завіс 3D</t>
  </si>
  <si>
    <t>Пл Magnet (чор.) +3завіс 3D.Ліва</t>
  </si>
  <si>
    <t>Пл Magnet (чор.) +3завіс 3D.Права</t>
  </si>
  <si>
    <t>фурн: замок Magnet (циліндр) (чорний) без завіс + отвори під 2 завіси (приховані 3D)</t>
  </si>
  <si>
    <t>фурн: замок Magnet (сантехнічний) (чорний) без завіс + отвори під 2 завіси (приховані 3D)</t>
  </si>
  <si>
    <t>фурн: замок Magnet (циліндр) (чорний) без завіс + отвори під 3 завіси (приховані 3D)</t>
  </si>
  <si>
    <t>фурн: замок Magnet (сантехнічний) (чорний) без завіс + отвори під 3 завіси (приховані 3D)</t>
  </si>
  <si>
    <t>фурн: замок Magnet (циліндр) без завіс + отвори під 2 завіси (приховані 3D)+ вент.відд</t>
  </si>
  <si>
    <t>фурн: замок Magnet (циліндр)(чорний) без завіс + отвори під 3 завіси (приховані 3D) + вент.відд</t>
  </si>
  <si>
    <t>фурн: замок Magnet (сантехнічний)(чорний) без завіс + отвори під 3 завіси (приховані 3D) + вент.відд</t>
  </si>
  <si>
    <t>фурн: замок Magnet (сантехнічний)(чорний) без завіс + отвори під 2 завіси (приховані 3D) + вент.підріз</t>
  </si>
  <si>
    <t>фурн: замок Magnet (циліндр) (чорний)без завіс + отвори під 3 завіси (приховані 3D) + вент.підріз</t>
  </si>
  <si>
    <t>фурн: замок Magnet (сантехнічний)(чорний) без завіс + отвори під 3 завіси (приховані 3D) + вент.підріз</t>
  </si>
  <si>
    <t>Планка Verto-FIT Comfort Inside 80мм.Сімплекс</t>
  </si>
  <si>
    <t>Планка Verto-FIT Comfort Inside 80мм.Verto-Cell</t>
  </si>
  <si>
    <t>Планка Verto-FIT Comfort Inside 80мм.Verto-Cell Plus</t>
  </si>
  <si>
    <t>Планка Verto-FIT Comfort Inside 80мм.Uni-Mat</t>
  </si>
  <si>
    <t>Планка Verto-FIT Comfort Inside 80мм.Резист</t>
  </si>
  <si>
    <t>Планка Verto-FIT Comfort Inside 160мм.Сімплекс</t>
  </si>
  <si>
    <t>Планка Verto-FIT Comfort Inside 160мм.Verto-Cell</t>
  </si>
  <si>
    <t>Планка Verto-FIT Comfort Inside 160мм.Verto-Cell Plus</t>
  </si>
  <si>
    <t>Планка Verto-FIT Comfort Inside 160мм.Uni-Mat</t>
  </si>
  <si>
    <t>Планка Verto-FIT Comfort Inside 160мм.Резист</t>
  </si>
  <si>
    <t>Планка Verto-FIT Comfort Inside 200мм.Сімплекс</t>
  </si>
  <si>
    <t>Планка Verto-FIT Comfort Inside 200мм.Verto-Cell</t>
  </si>
  <si>
    <t>Планка Verto-FIT Comfort Inside 200мм.Verto-Cell Plus</t>
  </si>
  <si>
    <t>Планка Verto-FIT Comfort Inside 200мм.Uni-Mat</t>
  </si>
  <si>
    <t>Планка Verto-FIT Comfort Inside 200мм.Резист</t>
  </si>
  <si>
    <t xml:space="preserve">Регулювальна планка: 80мм (МДФ)до Дверної Коробки Verto-FIT Comfort Inside </t>
  </si>
  <si>
    <t xml:space="preserve">Регулювальна планка: 160мм (МДФ)до Дверної Коробки Verto-FIT Comfort Inside </t>
  </si>
  <si>
    <t xml:space="preserve">Регулювальна планка: 200мм (МДФ)до Дверної Коробки Verto-FIT Comfort Inside </t>
  </si>
  <si>
    <t>Планка Verto-FIT Comfort Inside 80мм</t>
  </si>
  <si>
    <t>Планка Verto-FIT Comfort Inside 160мм</t>
  </si>
  <si>
    <t>Планка Verto-FIT Comfort Inside 200мм</t>
  </si>
  <si>
    <t>Дошивка РВ080</t>
  </si>
  <si>
    <t>Дошивка РВ160</t>
  </si>
  <si>
    <t>Дошивка РВ200</t>
  </si>
  <si>
    <t>розмір (мм): 2055*626 зворотній фальц (робоче полотно)</t>
  </si>
  <si>
    <t>розмір (мм): 2055*726 зворотній фальц (робоче полотно)</t>
  </si>
  <si>
    <t>розмір (мм): 2055*826 зворотній фальц (робоче полотно)</t>
  </si>
  <si>
    <t>розмір (мм): 2055*926 зворотній фальц (робоче полотно)</t>
  </si>
  <si>
    <t>розмір(мм): 2090*677</t>
  </si>
  <si>
    <t>розмір(мм): 2090*777</t>
  </si>
  <si>
    <t>розмір(мм): 2090*877</t>
  </si>
  <si>
    <t>розмір(мм): 2090*977</t>
  </si>
  <si>
    <t>розмір(мм): 2090*1077</t>
  </si>
  <si>
    <t>дверна коробка:Verto-FIT Comfort Inside (на ширину 75-95мм)</t>
  </si>
  <si>
    <t>дверна коробка:Verto-FIT Comfort Inside (на ширину 95-115мм)</t>
  </si>
  <si>
    <t>дверна коробка:Verto-FIT Comfort Inside (на ширину 100-120мм)</t>
  </si>
  <si>
    <t>дверна коробка:Verto-FIT Comfort Inside (на ширину 120-140мм)</t>
  </si>
  <si>
    <t>дверна коробка:Verto-FIT Comfort Inside (на ширину 140-160мм)</t>
  </si>
  <si>
    <t>дверна коробка:Verto-FIT Comfort Inside (на ширину 160-180мм)</t>
  </si>
  <si>
    <t>дверна коробка:Verto-FIT Comfort Inside (на ширину 180-200мм)</t>
  </si>
  <si>
    <t>дверна коробка:Verto-FIT Comfort Inside (на ширину 200-220мм)</t>
  </si>
  <si>
    <t>дверна коробка:Verto-FIT Comfort Inside (на ширину 220-240мм)</t>
  </si>
  <si>
    <t>Лутка РВ100</t>
  </si>
  <si>
    <t>Регулювальна планка: 80мм (МДФ) до Дверної Коробки Verto-FIT Comfort Inside</t>
  </si>
  <si>
    <t>Регулювальна планка: 160мм (МДФ) до Дверної Коробки Verto-FIT Comfort Inside</t>
  </si>
  <si>
    <t>Регулювальна планка: 200мм (МДФ) до Дверної Коробки Verto-FIT Comfort Inside</t>
  </si>
  <si>
    <t>Лутка РВххх</t>
  </si>
  <si>
    <t>Дверна коробка Verto-FIT Comfort Inside (3 останні цифри позначають діапазон регулювання "від", наприклад  Р075: 75-95мм)</t>
  </si>
  <si>
    <t>в</t>
  </si>
  <si>
    <t>зворотній фальц, робоче полотно (фальц з 2х сторін)</t>
  </si>
  <si>
    <t>в виконанні "зворотній фальц"</t>
  </si>
  <si>
    <t>полотно шириною "60" (розмір мм: 2055*626, для полотен з внутрішнім фальцем)</t>
  </si>
  <si>
    <t>полотно шириною "70" (розмір мм: 2055*726, для полотен з внутрішнім фальцем)</t>
  </si>
  <si>
    <t>полотно шириною "80" (розмір мм: 2055*826, для полотен з внутрішнім фальцем)</t>
  </si>
  <si>
    <t>полотно шириною "90" (розмір мм: 2055*926, для полотен з внутрішнім фальцем)</t>
  </si>
  <si>
    <t>комплект;</t>
  </si>
  <si>
    <t>Планка Verto-FIT Comfort Inside 80мм.Сімплекс.1-стулк.</t>
  </si>
  <si>
    <t>Планка Verto-FIT Comfort Inside 80мм.Verto-Cell.1-стулк.</t>
  </si>
  <si>
    <t>Планка Verto-FIT Comfort Inside 80мм.Verto-Cell Plus.1-стулк.</t>
  </si>
  <si>
    <t>Планка Verto-FIT Comfort Inside 80мм.Uni-Mat.1-стулк.</t>
  </si>
  <si>
    <t>Планка Verto-FIT Comfort Inside 80мм.Резист.1-стулк.</t>
  </si>
  <si>
    <t>Планка Verto-FIT Comfort Inside 80мм.LINE-3D.1-стулк.</t>
  </si>
  <si>
    <t>Планка Verto-FIT Comfort Inside 80мм.Е-шпон.1-стулк.</t>
  </si>
  <si>
    <t>Планка Verto-FIT Comfort Inside 80мм.Лофт.1-стулк.</t>
  </si>
  <si>
    <t>Планка Verto-FIT Comfort Inside 160мм.Сімплекс.1-стулк.</t>
  </si>
  <si>
    <t>Планка Verto-FIT Comfort Inside 160мм.Verto-Cell.1-стулк.</t>
  </si>
  <si>
    <t>Планка Verto-FIT Comfort Inside 160мм.Verto-Cell Plus.1-стулк.</t>
  </si>
  <si>
    <t>Планка Verto-FIT Comfort Inside 160мм.Uni-Mat.1-стулк.</t>
  </si>
  <si>
    <t>Планка Verto-FIT Comfort Inside 160мм.Резист.1-стулк.</t>
  </si>
  <si>
    <t>Планка Verto-FIT Comfort Inside 160мм.LINE-3D.1-стулк.</t>
  </si>
  <si>
    <t>Планка Verto-FIT Comfort Inside 160мм.Е-шпон.1-стулк.</t>
  </si>
  <si>
    <t>Планка Verto-FIT Comfort Inside 160мм.Лофт.1-стулк.</t>
  </si>
  <si>
    <t>Планка Verto-FIT Comfort Inside 200мм.Сімплекс.1-стулк.</t>
  </si>
  <si>
    <t>Планка Verto-FIT Comfort Inside 200мм.Verto-Cell.1-стулк.</t>
  </si>
  <si>
    <t>Планка Verto-FIT Comfort Inside 200мм.Verto-Cell Plus.1-стулк.</t>
  </si>
  <si>
    <t>Планка Verto-FIT Comfort Inside 200мм.Uni-Mat.1-стулк.</t>
  </si>
  <si>
    <t>Планка Verto-FIT Comfort Inside 200мм.Резист.1-стулк.</t>
  </si>
  <si>
    <t>Планка Verto-FIT Comfort Inside 200мм.LINE-3D.1-стулк.</t>
  </si>
  <si>
    <t>Планка Verto-FIT Comfort Inside 200мм.Е-шпон.1-стулк.</t>
  </si>
  <si>
    <t>Планка Verto-FIT Comfort Inside 200мм.Лофт.1-стулк.</t>
  </si>
  <si>
    <t>ДП Прованс</t>
  </si>
  <si>
    <t>ДП Прованс.1/0</t>
  </si>
  <si>
    <t>Дверне Полотно: Прованс</t>
  </si>
  <si>
    <t>ДП Прованс.1/1</t>
  </si>
  <si>
    <t>ДП Прованс.2/0</t>
  </si>
  <si>
    <t>ДП Прованс.2/1</t>
  </si>
  <si>
    <t>ДП Прованс.3/0</t>
  </si>
  <si>
    <t>ДП Прованс.3/1</t>
  </si>
  <si>
    <t>ДП Прованс.2А/1</t>
  </si>
  <si>
    <t>ДП Прованс.1А/1</t>
  </si>
  <si>
    <t>ДП Прованс.фальц..робоча.</t>
  </si>
  <si>
    <t>ДП Прованс.фальц..неробоча.</t>
  </si>
  <si>
    <t>ДП Прованс.б/з фальц..робоча.</t>
  </si>
  <si>
    <t>ДП Прованс.купе..робоча.</t>
  </si>
  <si>
    <t>ДП Прованс.1/0.Резист(к)</t>
  </si>
  <si>
    <t>ДП Прованс.1/1.Резист(к)</t>
  </si>
  <si>
    <t>ДП Прованс.2/0.Резист(к)</t>
  </si>
  <si>
    <t>ДП Прованс.2/1.Резист(к)</t>
  </si>
  <si>
    <t>ДП Прованс.3/0.Резист(к)</t>
  </si>
  <si>
    <t>ДП Прованс.3/1.Резист(к)</t>
  </si>
  <si>
    <t>ДП Прованс.2А/1.Резист(к)</t>
  </si>
  <si>
    <t>ДП Прованс.1А/1.Резист(к)</t>
  </si>
  <si>
    <t>ДП Прованс.1/0.Uni-Mat.</t>
  </si>
  <si>
    <t>ДП Прованс.1/1.Uni-Mat.</t>
  </si>
  <si>
    <t>ДП Прованс.2/0.Uni-Mat.</t>
  </si>
  <si>
    <t>ДП Прованс.2/1.Uni-Mat.</t>
  </si>
  <si>
    <t>ДП Прованс.3/0.Uni-Mat.</t>
  </si>
  <si>
    <t>ДП Прованс.3/1.Uni-Mat.</t>
  </si>
  <si>
    <t>ДП Прованс.2А/1.Uni-Mat.</t>
  </si>
  <si>
    <t>ДП Прованс.1А/1.Uni-Mat.</t>
  </si>
  <si>
    <t>ДП Прованс.Масив</t>
  </si>
  <si>
    <t>ДП Прованс.1/0.(ні)</t>
  </si>
  <si>
    <t>ДП Прованс.1/1.Сатин</t>
  </si>
  <si>
    <t>ДП Прованс.1/1.Графіт</t>
  </si>
  <si>
    <t>ДП Прованс.1/1.Бронза</t>
  </si>
  <si>
    <t>ДП Прованс.2/0.(ні)</t>
  </si>
  <si>
    <t>ДП Прованс.2/1.Сатин</t>
  </si>
  <si>
    <t>ДП Прованс.2/1.Графіт</t>
  </si>
  <si>
    <t>ДП Прованс.2/1.Бронза</t>
  </si>
  <si>
    <t>ДП Прованс.3/0.(ні)</t>
  </si>
  <si>
    <t>ДП Прованс.3/1.Сатин</t>
  </si>
  <si>
    <t>ДП Прованс.3/1.Графіт</t>
  </si>
  <si>
    <t>ДП Прованс.3/1.Бронза</t>
  </si>
  <si>
    <t>ДП Прованс.2А/1.Сатин</t>
  </si>
  <si>
    <t>ДП Прованс.2А/1.Графіт</t>
  </si>
  <si>
    <t>ДП Прованс.2А/1.Бронза</t>
  </si>
  <si>
    <t>ДП Прованс.1А/1.Сатин</t>
  </si>
  <si>
    <t>ДП Прованс.1А/1.Графіт</t>
  </si>
  <si>
    <t>ДП Прованс.1А/1.Бронза</t>
  </si>
  <si>
    <t>ДП Прованс.(ні)</t>
  </si>
  <si>
    <t>ДП Прованс.Stand цл Лів +3завіс</t>
  </si>
  <si>
    <t>ДП Прованс.Stand цл Пр +3завіс</t>
  </si>
  <si>
    <t>ДП Прованс.Stand кл Лів +3завіс</t>
  </si>
  <si>
    <t>ДП Прованс.Stand кл Пр +3завіс</t>
  </si>
  <si>
    <t>ДП Прованс.Stand ст Лів +3завіс</t>
  </si>
  <si>
    <t>ДП Прованс.Stand ст Пр +3завіс</t>
  </si>
  <si>
    <t>ДП Прованс.Soft цл (чор.) +3завіс</t>
  </si>
  <si>
    <t>ДП Прованс.Soft ст (чор.) +3завіс</t>
  </si>
  <si>
    <t>ДП Прованс.Soft цл +3завіс</t>
  </si>
  <si>
    <t>ДП Прованс.Soft ст +3завіс</t>
  </si>
  <si>
    <t>ДП Прованс.Magnet цл +3завіс</t>
  </si>
  <si>
    <t>ДП Прованс.Magnet ст +3завіс</t>
  </si>
  <si>
    <t>ДП Прованс.Magnet цл (чор.) +3завіс</t>
  </si>
  <si>
    <t>ДП Прованс.Magnet ст (чор.) +3завіс</t>
  </si>
  <si>
    <t>ДП Прованс.Пл Stand +3завіс</t>
  </si>
  <si>
    <t>ДП Прованс.Пл Soft +3завіс</t>
  </si>
  <si>
    <t>ДП Прованс.Пл Magnet +3завіс</t>
  </si>
  <si>
    <t>ДП Прованс.Magnet цл б/з завіс.</t>
  </si>
  <si>
    <t>ДП Прованс.Magnet ст б/з завіс.</t>
  </si>
  <si>
    <t>ДП Прованс.Magnet цл +2завіс 3D</t>
  </si>
  <si>
    <t>ДП Прованс.Magnet ст +2завіс 3D</t>
  </si>
  <si>
    <t>ДП Прованс.Magnet цл +3завіс 3D</t>
  </si>
  <si>
    <t>ДП Прованс.Magnet ст +3завіс 3D</t>
  </si>
  <si>
    <t>ДП Прованс.Пл Magnet (чор.) +3завіс</t>
  </si>
  <si>
    <t>ДП Прованс.Magnet цл (чор.) б/з завіс.</t>
  </si>
  <si>
    <t>ДП Прованс.Magnet ст (чор.) б/з завіс.</t>
  </si>
  <si>
    <t>ДП Прованс.Magnet цл (чор.) +2завіс 3D(чор.)</t>
  </si>
  <si>
    <t>ДП Прованс.Magnet ст (чор.) +2завіс 3D(чор.)</t>
  </si>
  <si>
    <t>ДП Прованс.Magnet цл (чор.) +3завіс 3D(чор.)</t>
  </si>
  <si>
    <t>ДП Прованс.Magnet ст (чор.) +3завіс 3D(чор.)</t>
  </si>
  <si>
    <t>ДП Прованс.Ручка-Захват</t>
  </si>
  <si>
    <t>ДП Прованс.Ручка-Замок</t>
  </si>
  <si>
    <t>ДП Прованс.</t>
  </si>
  <si>
    <t>ДП Прованс.ВВ</t>
  </si>
  <si>
    <t>ДП Прованс.ВП</t>
  </si>
  <si>
    <t>Акція літо</t>
  </si>
  <si>
    <t>ДП Ідея-Алюм</t>
  </si>
  <si>
    <t>ДП Ідея-Алюм.1</t>
  </si>
  <si>
    <t>ДП Ідея-Алюм.2</t>
  </si>
  <si>
    <t>КД Standard-Алюм</t>
  </si>
  <si>
    <t>КД Standard-Алюм.1</t>
  </si>
  <si>
    <t>КД Standard-Алюм.2</t>
  </si>
  <si>
    <t>КД Standard-Алюм.стандарт..1-стулк</t>
  </si>
  <si>
    <t>Standard-Алюм</t>
  </si>
  <si>
    <t>Standard-Алюм.60</t>
  </si>
  <si>
    <t>Standard-Алюм.70</t>
  </si>
  <si>
    <t>Standard-Алюм.80</t>
  </si>
  <si>
    <t>Standard-Алюм.90</t>
  </si>
  <si>
    <t>Standard-Алюм.100</t>
  </si>
  <si>
    <t>КД Standard-Алюм.(ні)</t>
  </si>
  <si>
    <t>КД Standard-Алюм.Пл Stand +2завіс</t>
  </si>
  <si>
    <t>КД Standard-Алюм.Пл Soft (чор.) +2завіс</t>
  </si>
  <si>
    <t>КД Standard-Алюм.Пл Soft +2завіс</t>
  </si>
  <si>
    <t>КД Standard-Алюм.Пл Magnet +2завіс</t>
  </si>
  <si>
    <t>КД Standard-Алюм.Пл Magnet (чор.) +2завіс</t>
  </si>
  <si>
    <t>КД Standard-Алюм.Пл Stand +3завіс</t>
  </si>
  <si>
    <t>КД Standard-Алюм.Пл Soft (чор.) +3завіс</t>
  </si>
  <si>
    <t>КД Standard-Алюм.Пл Soft +3завіс</t>
  </si>
  <si>
    <t>КД Standard-Алюм.Пл Magnet +3завіс</t>
  </si>
  <si>
    <t>КД Standard-Алюм.Пл Magnet (чор.) +3завіс</t>
  </si>
  <si>
    <t>КД Standard-Алюм.4 завіси (2+2)</t>
  </si>
  <si>
    <t>КД Standard-Алюм.6 завіс (3+3)</t>
  </si>
  <si>
    <t>КД Standard-Алюм.стандарт..1-стулк.60</t>
  </si>
  <si>
    <t>КД Standard-Алюм.стандарт..1-стулк.70</t>
  </si>
  <si>
    <t>КД Standard-Алюм.стандарт..1-стулк.80</t>
  </si>
  <si>
    <t>КД Standard-Алюм.стандарт..1-стулк.90</t>
  </si>
  <si>
    <t>КД Standard-Алюм.1.(ні)</t>
  </si>
  <si>
    <t>КД Standard-Алюм.2.(ні)</t>
  </si>
  <si>
    <t>КД Standard-Алюм.1.(ні).1-стулк</t>
  </si>
  <si>
    <t>КД Standard-Алюм.1.(ні).2-стулк</t>
  </si>
  <si>
    <t>КД Standard-Алюм.2.(ні).1-стулк</t>
  </si>
  <si>
    <t>КД Standard-Алюм.2.(ні).2-стулк</t>
  </si>
  <si>
    <t>ДП ЛАДА-НОВА.6А/0</t>
  </si>
  <si>
    <t>ДП ЛАДА-НОВА.6А/0.(ні)</t>
  </si>
  <si>
    <t>ДП ЛАДА-НОВА.6А/0.Verto-Cell</t>
  </si>
  <si>
    <t>ДП ЛАДА-НОВА.6А/0.Uni-Mat.</t>
  </si>
  <si>
    <t>ДП ЛАДА-НОВА.6А/0.LINE-3D</t>
  </si>
  <si>
    <t>ДП ЛАДА-НОВА.6А/0.Е-шпон</t>
  </si>
  <si>
    <t>6А/0</t>
  </si>
  <si>
    <t>мод: 6А/0</t>
  </si>
  <si>
    <t>ДП Ідея-Алюм.Сотове</t>
  </si>
  <si>
    <t>ДП Ідея-Алюм.</t>
  </si>
  <si>
    <t>ДП Ідея-Алюм.ВВ</t>
  </si>
  <si>
    <t>ДП Ідея-Алюм.ВП</t>
  </si>
  <si>
    <t>ДП Ідея-Алюм.б/з фальц.робоча</t>
  </si>
  <si>
    <t>Дверне Полотно: ідея з  сірим Алюмін.торцем</t>
  </si>
  <si>
    <t>Дверне Полотно: ідея з  чорним Алюмін.торцем</t>
  </si>
  <si>
    <t>ДП Ідея-Алюм.1.Сімплекс</t>
  </si>
  <si>
    <t>ДП Ідея-Алюм.2.Сімплекс</t>
  </si>
  <si>
    <t>ДП Ідея-Алюм.1.Verto-Cell</t>
  </si>
  <si>
    <t>ДП Ідея-Алюм.2.Verto-Cell</t>
  </si>
  <si>
    <t>ДП Ідея-Алюм.1.Uni-Mat</t>
  </si>
  <si>
    <t>ДП Ідея-Алюм.2.Uni-Mat</t>
  </si>
  <si>
    <t>ДП Ідея-Алюм.1.(ні)</t>
  </si>
  <si>
    <t>ДП Ідея-Алюм.2.(ні)</t>
  </si>
  <si>
    <t>ДП Ідея-Алюм.(ні)</t>
  </si>
  <si>
    <t>ДП Ідея-Алюм.Stand цл Лів +2завіс</t>
  </si>
  <si>
    <t>ДП Ідея-Алюм.Stand цл Пр +2завіс</t>
  </si>
  <si>
    <t>ДП Ідея-Алюм.Stand кл Лів +2завіс</t>
  </si>
  <si>
    <t>ДП Ідея-Алюм.Stand кл Пр +2завіс</t>
  </si>
  <si>
    <t>ДП Ідея-Алюм.Stand ст Лів +2завіс</t>
  </si>
  <si>
    <t>ДП Ідея-Алюм.Stand ст Пр +2завіс</t>
  </si>
  <si>
    <t>ДП Ідея-Алюм.Soft цл (чор.) +2завіс</t>
  </si>
  <si>
    <t>ДП Ідея-Алюм.Soft ст (чор.) +2завіс</t>
  </si>
  <si>
    <t>ДП Ідея-Алюм.Soft цл +2завіс</t>
  </si>
  <si>
    <t>ДП Ідея-Алюм.Soft ст +2завіс</t>
  </si>
  <si>
    <t>ДП Ідея-Алюм.Magnet цл +2завіс</t>
  </si>
  <si>
    <t>ДП Ідея-Алюм.Magnet ст +2завіс</t>
  </si>
  <si>
    <t>ДП Ідея-Алюм.Magnet цл (чор.) +2завіс</t>
  </si>
  <si>
    <t>ДП Ідея-Алюм.Magnet ст (чор.) +2завіс</t>
  </si>
  <si>
    <t>ДП Ідея-Алюм.Stand цл Лів +3завіс</t>
  </si>
  <si>
    <t>ДП Ідея-Алюм.Stand цл Пр +3завіс</t>
  </si>
  <si>
    <t>ДП Ідея-Алюм.Stand кл Лів +3завіс</t>
  </si>
  <si>
    <t>ДП Ідея-Алюм.Stand кл Пр +3завіс</t>
  </si>
  <si>
    <t>ДП Ідея-Алюм.Stand ст Лів +3завіс</t>
  </si>
  <si>
    <t>ДП Ідея-Алюм.Stand ст Пр +3завіс</t>
  </si>
  <si>
    <t>ДП Ідея-Алюм.Soft цл (чор.) +3завіс</t>
  </si>
  <si>
    <t>ДП Ідея-Алюм.Soft ст (чор.) +3завіс</t>
  </si>
  <si>
    <t>ДП Ідея-Алюм.Soft цл +3завіс</t>
  </si>
  <si>
    <t>ДП Ідея-Алюм.Soft ст +3завіс</t>
  </si>
  <si>
    <t>ДП Ідея-Алюм.Magnet цл +3завіс</t>
  </si>
  <si>
    <t>ДП Ідея-Алюм.Magnet ст +3завіс</t>
  </si>
  <si>
    <t>ДП Ідея-Алюм.Magnet цл (чор.) +3завіс</t>
  </si>
  <si>
    <t>ДП Ідея-Алюм.Magnet ст (чор.) +3завіс</t>
  </si>
  <si>
    <t>ДП Ідея-Алюм.Пл Stand +2завіс</t>
  </si>
  <si>
    <t>ДП Ідея-Алюм.Пл Soft (чор.) +2завіс</t>
  </si>
  <si>
    <t>ДП Ідея-Алюм.Пл Soft +2завіс</t>
  </si>
  <si>
    <t>ДП Ідея-Алюм.Пл Magnet +2завіс</t>
  </si>
  <si>
    <t>ДП Ідея-Алюм.Пл Magnet (чор.) +2завіс</t>
  </si>
  <si>
    <t>ДП Ідея-Алюм.Пл Stand +3завіс</t>
  </si>
  <si>
    <t>ДП Ідея-Алюм.Пл Soft (чор.) +3завіс</t>
  </si>
  <si>
    <t>ДП Ідея-Алюм.Пл Soft +3завіс</t>
  </si>
  <si>
    <t>ДП Ідея-Алюм.Пл Magnet +3завіс</t>
  </si>
  <si>
    <t>ДП Ідея-Алюм.Пл Magnet (чор.) +3завіс</t>
  </si>
  <si>
    <t>ДП Ідея-Алюм.Magnet цл б/з завіс.</t>
  </si>
  <si>
    <t>ДП Ідея-Алюм.Magnet ст б/з завіс.</t>
  </si>
  <si>
    <t>ДП Ідея-Алюм.Magnet цл (чор.) б/з завіс.</t>
  </si>
  <si>
    <t>ДП Ідея-Алюм.Magnet ст (чор.) б/з завіс.</t>
  </si>
  <si>
    <t>ДП Ідея-Алюм.Magnet цл +2завіс 3D</t>
  </si>
  <si>
    <t>ДП Ідея-Алюм.Magnet ст +2завіс 3D</t>
  </si>
  <si>
    <t>ДП Ідея-Алюм.Magnet цл +3завіс 3D</t>
  </si>
  <si>
    <t>ДП Ідея-Алюм.Magnet ст +3завіс 3D</t>
  </si>
  <si>
    <t>ДП Ідея-Алюм.Magnet цл (чор.) +2завіс 3D(чор.)</t>
  </si>
  <si>
    <t>ДП Ідея-Алюм.Magnet ст (чор.) +2завіс 3D(чор.)</t>
  </si>
  <si>
    <t>ДП Ідея-Алюм.Magnet цл (чор.) +3завіс 3D(чор.)</t>
  </si>
  <si>
    <t>ДП Ідея-Алюм.Magnet ст (чор.) +3завіс 3D(чор.)</t>
  </si>
  <si>
    <t>ДП Ідея-Алюм.Magnet цл (чор.) +2завіс 3D</t>
  </si>
  <si>
    <t>ДП Ідея-Алюм.Magnet ст (чор.) +2завіс 3D</t>
  </si>
  <si>
    <t>ДП Ідея-Алюм.Magnet цл (чор.) +3завіс 3D</t>
  </si>
  <si>
    <t>ДП Ідея-Алюм.Magnet ст (чор.) +3завіс 3D</t>
  </si>
  <si>
    <t>ДП Ідея-Алюм.Ручка-Захват</t>
  </si>
  <si>
    <t>ДП Ідея-Алюм.Ручка-Замок</t>
  </si>
  <si>
    <t>Лутка АЛ50</t>
  </si>
  <si>
    <t xml:space="preserve">дверна коробка: STANDARD Алюмінієва </t>
  </si>
  <si>
    <t>209 Кашемір</t>
  </si>
  <si>
    <t>колір: кашемір (резист)</t>
  </si>
  <si>
    <t>210 Олівія</t>
  </si>
  <si>
    <t>ДП Модена</t>
  </si>
  <si>
    <t>ДП Модена.1/0</t>
  </si>
  <si>
    <t>Дверне Полотно: Модена</t>
  </si>
  <si>
    <t>ДП Модена.1/1</t>
  </si>
  <si>
    <t>ДП Модена.2/0</t>
  </si>
  <si>
    <t>ДП Модена.2/1</t>
  </si>
  <si>
    <t>ДП Модена.3/0</t>
  </si>
  <si>
    <t>ДП Модена.3/1</t>
  </si>
  <si>
    <t>ДП Модена.2А/1</t>
  </si>
  <si>
    <t>ДП Модена.1А/1</t>
  </si>
  <si>
    <t>ДП Модена.фальц..робоча.</t>
  </si>
  <si>
    <t>ДП Модена.фальц..неробоча.</t>
  </si>
  <si>
    <t>ДП Модена.б/з фальц..робоча.</t>
  </si>
  <si>
    <t>ДП Модена.купе..робоча.</t>
  </si>
  <si>
    <t>ДП Модена.1/0.Резист(к)</t>
  </si>
  <si>
    <t>ДП Модена.1/1.Резист(к)</t>
  </si>
  <si>
    <t>ДП Модена.2/0.Резист(к)</t>
  </si>
  <si>
    <t>ДП Модена.2/1.Резист(к)</t>
  </si>
  <si>
    <t>ДП Модена.3/0.Резист(к)</t>
  </si>
  <si>
    <t>ДП Модена.3/1.Резист(к)</t>
  </si>
  <si>
    <t>ДП Модена.2А/1.Резист(к)</t>
  </si>
  <si>
    <t>ДП Модена.1/0.Uni-Mat.</t>
  </si>
  <si>
    <t>ДП Модена.1/1.Uni-Mat.</t>
  </si>
  <si>
    <t>ДП Модена.2/0.Uni-Mat.</t>
  </si>
  <si>
    <t>ДП Модена.2/1.Uni-Mat.</t>
  </si>
  <si>
    <t>ДП Модена.3/0.Uni-Mat.</t>
  </si>
  <si>
    <t>ДП Модена.3/1.Uni-Mat.</t>
  </si>
  <si>
    <t>ДП Модена.2А/1.Uni-Mat.</t>
  </si>
  <si>
    <t>ДП Модена.Масив</t>
  </si>
  <si>
    <t>ДП Модена.1/0.(ні)</t>
  </si>
  <si>
    <t>ДП Модена.1/1.Сатин</t>
  </si>
  <si>
    <t>ДП Модена.1/1.Графіт</t>
  </si>
  <si>
    <t>ДП Модена.1/1.Бронза</t>
  </si>
  <si>
    <t>ДП Модена.2/0.(ні)</t>
  </si>
  <si>
    <t>ДП Модена.2/1.Сатин</t>
  </si>
  <si>
    <t>ДП Модена.2/1.Графіт</t>
  </si>
  <si>
    <t>ДП Модена.2/1.Бронза</t>
  </si>
  <si>
    <t>ДП Модена.3/0.(ні)</t>
  </si>
  <si>
    <t>ДП Модена.3/1.Сатин</t>
  </si>
  <si>
    <t>ДП Модена.3/1.Графіт</t>
  </si>
  <si>
    <t>ДП Модена.3/1.Бронза</t>
  </si>
  <si>
    <t>ДП Модена.2А/1.Сатин</t>
  </si>
  <si>
    <t>ДП Модена.2А/1.Графіт</t>
  </si>
  <si>
    <t>ДП Модена.2А/1.Бронза</t>
  </si>
  <si>
    <t>ДП Модена.(ні)</t>
  </si>
  <si>
    <t>ДП Модена.Stand цл Лів +3завіс</t>
  </si>
  <si>
    <t>ДП Модена.Stand цл Пр +3завіс</t>
  </si>
  <si>
    <t>ДП Модена.Stand кл Лів +3завіс</t>
  </si>
  <si>
    <t>ДП Модена.Stand кл Пр +3завіс</t>
  </si>
  <si>
    <t>ДП Модена.Stand ст Лів +3завіс</t>
  </si>
  <si>
    <t>ДП Модена.Stand ст Пр +3завіс</t>
  </si>
  <si>
    <t>ДП Модена.Soft цл (чор.) +3завіс</t>
  </si>
  <si>
    <t>ДП Модена.Soft ст (чор.) +3завіс</t>
  </si>
  <si>
    <t>ДП Модена.Soft цл +3завіс</t>
  </si>
  <si>
    <t>ДП Модена.Soft ст +3завіс</t>
  </si>
  <si>
    <t>ДП Модена.Magnet цл +3завіс</t>
  </si>
  <si>
    <t>ДП Модена.Magnet ст +3завіс</t>
  </si>
  <si>
    <t>ДП Модена.Magnet цл (чор.) +3завіс</t>
  </si>
  <si>
    <t>ДП Модена.Magnet ст (чор.) +3завіс</t>
  </si>
  <si>
    <t>ДП Модена.Пл Stand +3завіс</t>
  </si>
  <si>
    <t>ДП Модена.Пл Soft +3завіс</t>
  </si>
  <si>
    <t>ДП Модена.Пл Magnet +3завіс</t>
  </si>
  <si>
    <t>ДП Модена.Magnet цл б/з завіс.</t>
  </si>
  <si>
    <t>ДП Модена.Magnet ст б/з завіс.</t>
  </si>
  <si>
    <t>ДП Модена.Magnet цл +2завіс 3D</t>
  </si>
  <si>
    <t>ДП Модена.Magnet ст +2завіс 3D</t>
  </si>
  <si>
    <t>ДП Модена.Magnet цл +3завіс 3D</t>
  </si>
  <si>
    <t>ДП Модена.Magnet ст +3завіс 3D</t>
  </si>
  <si>
    <t>ДП Модена.Пл Magnet (чор.) +3завіс</t>
  </si>
  <si>
    <t>ДП Модена.Magnet цл (чор.) б/з завіс.</t>
  </si>
  <si>
    <t>ДП Модена.Magnet ст (чор.) б/з завіс.</t>
  </si>
  <si>
    <t>ДП Модена.Magnet цл (чор.) +2завіс 3D(чор.)</t>
  </si>
  <si>
    <t>ДП Модена.Magnet ст (чор.) +2завіс 3D(чор.)</t>
  </si>
  <si>
    <t>ДП Модена.Magnet цл (чор.) +3завіс 3D(чор.)</t>
  </si>
  <si>
    <t>ДП Модена.Magnet ст (чор.) +3завіс 3D(чор.)</t>
  </si>
  <si>
    <t>ДП Модена.Ручка-Захват</t>
  </si>
  <si>
    <t>ДП Модена.Ручка-Замок</t>
  </si>
  <si>
    <t>ДП Модена.</t>
  </si>
  <si>
    <t>ДП Модена.ВВ</t>
  </si>
  <si>
    <t>ДП Модена.ВП</t>
  </si>
  <si>
    <t>Резист.</t>
  </si>
  <si>
    <t>ДП Ідея-Алюм.1.Резист.</t>
  </si>
  <si>
    <t>ДП Ідея-Алюм.2.Резист.</t>
  </si>
  <si>
    <t>КД Verto-FIT Comfort.A.Резист..1-стулк</t>
  </si>
  <si>
    <t>КД Verto-FIT Comfort.B.Резист..1-стулк</t>
  </si>
  <si>
    <t>КД Verto-FIT Comfort.B+.Резист..1-стулк</t>
  </si>
  <si>
    <t>КД Verto-FIT Comfort.C.Резист..1-стулк</t>
  </si>
  <si>
    <t>КД Verto-FIT Comfort.D.Резист..1-стулк</t>
  </si>
  <si>
    <t>КД Verto-FIT Comfort.E.Резист..1-стулк</t>
  </si>
  <si>
    <t>КД Verto-FIT Comfort.F.Резист..1-стулк</t>
  </si>
  <si>
    <t>КД Verto-FIT Comfort.G.Резист..1-стулк</t>
  </si>
  <si>
    <t>КД Verto-FIT Comfort.H.Резист..1-стулк</t>
  </si>
  <si>
    <t>КД Verto-FIT Comfort.I.Резист..1-стулк</t>
  </si>
  <si>
    <t>КД Verto-FIT Comfort.A.Резист.</t>
  </si>
  <si>
    <t>КД Verto-FIT Comfort.B.Резист.</t>
  </si>
  <si>
    <t>КД Verto-FIT Comfort.B+.Резист.</t>
  </si>
  <si>
    <t>КД Verto-FIT Comfort.C.Резист.</t>
  </si>
  <si>
    <t>КД Verto-FIT Comfort.D.Резист.</t>
  </si>
  <si>
    <t>КД Verto-FIT Comfort.E.Резист.</t>
  </si>
  <si>
    <t>КД Verto-FIT Comfort.F.Резист.</t>
  </si>
  <si>
    <t>КД Verto-FIT Comfort.G.Резист.</t>
  </si>
  <si>
    <t>КД Verto-FIT Comfort.H.Резист.</t>
  </si>
  <si>
    <t>КД Verto-FIT Comfort.I.Резист.</t>
  </si>
  <si>
    <t>ДП ЛАДА A.2А/0.Резист.</t>
  </si>
  <si>
    <t>ДП ЛАДА A.2А/1.Резист.</t>
  </si>
  <si>
    <t>ДП ЛАДА A.3А/0.Резист.</t>
  </si>
  <si>
    <t>ДП ЛАДА A.3А/1.Резист.</t>
  </si>
  <si>
    <t>ДП ЛАДА A.3А/2.Резист.</t>
  </si>
  <si>
    <t>ДП ЛАДА A.8/0.Резист.</t>
  </si>
  <si>
    <t>ДП ЛАДА A.8/1.Резист.</t>
  </si>
  <si>
    <t>ДП ЛАДА A.8/2.Резист.</t>
  </si>
  <si>
    <t>ДП ЛАДА A.8/3.Резист.</t>
  </si>
  <si>
    <t>ДП ЛАДА A.8/4.Резист.</t>
  </si>
  <si>
    <t>ДП ЛАДА A.8/5.Резист.</t>
  </si>
  <si>
    <t>ДП ЛАДА B.1/0.Резист.</t>
  </si>
  <si>
    <t>ДП ЛАДА B.1/1.Резист.</t>
  </si>
  <si>
    <t>ДП ЛАДА B.1/2.Резист.</t>
  </si>
  <si>
    <t>ДП ЛАДА B.1/3.Резист.</t>
  </si>
  <si>
    <t>ДП ЛАДА B.2/0.Резист.</t>
  </si>
  <si>
    <t>ДП ЛАДА B.2/1.Резист.</t>
  </si>
  <si>
    <t>ДП ЛАДА B.2/2.Резист.</t>
  </si>
  <si>
    <t>ДП ЛАДА B.3/0.Резист.</t>
  </si>
  <si>
    <t>ДП ЛАДА B.3/1.Резист.</t>
  </si>
  <si>
    <t>ДП ЛАДА B.3/2.Резист.</t>
  </si>
  <si>
    <t>ДП ЛАДА B.3/3.Резист.</t>
  </si>
  <si>
    <t>ДП ЛАДА B.3/4.Резист.</t>
  </si>
  <si>
    <t>ДП ЛАДА B.3/5.Резист.</t>
  </si>
  <si>
    <t>ДП ЛАДА C.4/0.Резист.</t>
  </si>
  <si>
    <t>ДП ЛАДА C.4/1.Резист.</t>
  </si>
  <si>
    <t>ДП ЛАДА C.4/2.Резист.</t>
  </si>
  <si>
    <t>ДП ЛАДА C.4/3.Резист.</t>
  </si>
  <si>
    <t>ДП ЛАДА C.4/4.Резист.</t>
  </si>
  <si>
    <t>ДП ЛАДА C.4/5.Резист.</t>
  </si>
  <si>
    <t>ДП ЛАДА C.4/6.Резист.</t>
  </si>
  <si>
    <t>ДП ЛАДА C.4/7.Резист.</t>
  </si>
  <si>
    <t>ДП ЛАДА C.4/8.Резист.</t>
  </si>
  <si>
    <t>ДП ЛАДА C.5/0.Резист.</t>
  </si>
  <si>
    <t>ДП ЛАДА C.5/1.Резист.</t>
  </si>
  <si>
    <t>ДП ЛАДА C.5/2.Резист.</t>
  </si>
  <si>
    <t>ДП ЛАДА C.5/3.Резист.</t>
  </si>
  <si>
    <t>ДП ЛАДА C.5/4.Резист.</t>
  </si>
  <si>
    <t>ДП ЛАДА C.5/5.Резист.</t>
  </si>
  <si>
    <t>ДП ЛАДА C.5/6.Резист.</t>
  </si>
  <si>
    <t>ДП ЛАДА D.6/0.Резист.</t>
  </si>
  <si>
    <t>ДП ЛАДА D.6/1.Резист.</t>
  </si>
  <si>
    <t>ДП ЛАДА D.6/2.Резист.</t>
  </si>
  <si>
    <t>ДП ЛАДА D.6/3.Резист.</t>
  </si>
  <si>
    <t>ДП ЛАДА D.6/4.Резист.</t>
  </si>
  <si>
    <t>ДП ЛАДА D.7/0.Резист.</t>
  </si>
  <si>
    <t>ДП ЛАДА D.7/1.Резист.</t>
  </si>
  <si>
    <t>ДП ЛАДА D.7/2.Резист.</t>
  </si>
  <si>
    <t>ДП Ніка.1/0.Резист.</t>
  </si>
  <si>
    <t>ДП Ніка.1/1.Резист.</t>
  </si>
  <si>
    <t>ДП Ніка.1/2.Резист.</t>
  </si>
  <si>
    <t>ДП Ніка.1/3.Резист.</t>
  </si>
  <si>
    <t>ДП Ніка.1/4.Резист.</t>
  </si>
  <si>
    <t>ДП Ніка.1/5.Резист.</t>
  </si>
  <si>
    <t>ДП Ніка.1/6.Резист.</t>
  </si>
  <si>
    <t>ДП Ніка.1/7.Резист.</t>
  </si>
  <si>
    <t>ДП Ніка.1/8.Резист.</t>
  </si>
  <si>
    <t>ДП Ніка.2/1.Резист.</t>
  </si>
  <si>
    <t>ДП Ніка.2/2.Резист.</t>
  </si>
  <si>
    <t>ДП Ніка.2/3.Резист.</t>
  </si>
  <si>
    <t>ДП Ніка.2/4.Резист.</t>
  </si>
  <si>
    <t>ДП Ліса.2/0.Резист.</t>
  </si>
  <si>
    <t>ДП Ліса.2/1.Резист.</t>
  </si>
  <si>
    <t>ДП Ліса.2/2.Резист.</t>
  </si>
  <si>
    <t>ДП Ліса.3/0.Резист.</t>
  </si>
  <si>
    <t>ДП Ліса.3/1.Резист.</t>
  </si>
  <si>
    <t>ДП Ліса.3/2.Резист.</t>
  </si>
  <si>
    <t>ДП Ліса.3/3.Резист.</t>
  </si>
  <si>
    <t>ДП Ліса.3/4.Резист.</t>
  </si>
  <si>
    <t>ДП ЛАДА-КОНЦЕПТ.2/0.Резист.</t>
  </si>
  <si>
    <t>ДП ЛАДА-КОНЦЕПТ.2/2.Резист.</t>
  </si>
  <si>
    <t>ДП ЛАДА-КОНЦЕПТ.3/0.Резист.</t>
  </si>
  <si>
    <t>ДП ЛАДА-КОНЦЕПТ.3/3.Резист.</t>
  </si>
  <si>
    <t>ДП ЛАДА-КОНЦЕПТ.4/0.Резист.</t>
  </si>
  <si>
    <t>ДП ЛАДА-КОНЦЕПТ.4/4.Резист.</t>
  </si>
  <si>
    <t>ДП ЛАДА-КОНЦЕПТ.5/1.Резист.</t>
  </si>
  <si>
    <t>ДП ЛАДА-КОНЦЕПТ.5/2.Резист.</t>
  </si>
  <si>
    <t>ДП ЛАДА-КОНЦЕПТ.5/3.Резист.</t>
  </si>
  <si>
    <t>ДП ЛАДА-НОВА.4/0.Резист.</t>
  </si>
  <si>
    <t>ДП ЛАДА-НОВА.4/3.Резист.</t>
  </si>
  <si>
    <t>ДП ЛАДА-НОВА.4/6.Резист.</t>
  </si>
  <si>
    <t>ДП ЛАДА-НОВА.4/9.Резист.</t>
  </si>
  <si>
    <t>ДП ЛАДА-НОВА.6А/1.Резист.</t>
  </si>
  <si>
    <t>ДП ЛАДА-НОВА.6А/0.Резист.</t>
  </si>
  <si>
    <t>ДП ЛАДА-НОВА.6А/5.Резист.</t>
  </si>
  <si>
    <t>ДП ЛАДА-НОВА.7/1.Резист.</t>
  </si>
  <si>
    <t>ДП ЛАДА-НОВА.7/2.Резист.</t>
  </si>
  <si>
    <t>ДП ЛАДА-НОВА.8/1.Резист.</t>
  </si>
  <si>
    <t>ДП Міра.1/0.Резист.</t>
  </si>
  <si>
    <t>ДП Міра.1/1.Резист.</t>
  </si>
  <si>
    <t>ДП Міра.1/2.Резист.</t>
  </si>
  <si>
    <t>ДП Міра.1/3.Резист.</t>
  </si>
  <si>
    <t>ДП Міра.1/4.Резист.</t>
  </si>
  <si>
    <t>ДП Міра.1/5.Резист.</t>
  </si>
  <si>
    <t>ДП Міра.1/6.Резист.</t>
  </si>
  <si>
    <t>ДП Міра.2/1.Резист.</t>
  </si>
  <si>
    <t>ДП Міра.2/2.Резист.</t>
  </si>
  <si>
    <t>ДП Міра.2/3.Резист.</t>
  </si>
  <si>
    <t>ДП ЛАДА-ЛОФТ.1/0.Резист.</t>
  </si>
  <si>
    <t>ДП ЛАДА-ЛОФТ.1/1.Резист.</t>
  </si>
  <si>
    <t>ДП ЛАДА-ЛОФТ.3/0.Резист.</t>
  </si>
  <si>
    <t>ДП ЛАДА-ЛОФТ.3/1.Резист.</t>
  </si>
  <si>
    <t>ДП ЛАДА-ЛОФТ.4/0.Резист.</t>
  </si>
  <si>
    <t>ДП ЛАДА-ЛОФТ.4/1.Резист.</t>
  </si>
  <si>
    <t>ДП ЛАДА-ЛОФТ.5/0.Резист.</t>
  </si>
  <si>
    <t>ДП ЛАДА-ЛОФТ.5/1.Резист.</t>
  </si>
  <si>
    <t>ДП ЛАДА-ЛОФТ.6/0.Резист.</t>
  </si>
  <si>
    <t>ДП ЛАДА-ЛОФТ.6/1.Резист.</t>
  </si>
  <si>
    <t>ДП Лінда.1/0.Резист.</t>
  </si>
  <si>
    <t>ДП Лінда.1/1.Резист.</t>
  </si>
  <si>
    <t>ДП Лінда.1/2.Резист.</t>
  </si>
  <si>
    <t>ДП Лінда.1/3.Резист.</t>
  </si>
  <si>
    <t>ДП Лінда.1/4.Резист.</t>
  </si>
  <si>
    <t>ДП Лінда.1/5.Резист.</t>
  </si>
  <si>
    <t>ДП Лінда.1/6.Резист.</t>
  </si>
  <si>
    <t>ДП Лінда.1/7.Резист.</t>
  </si>
  <si>
    <t>ДП Лінда.1/8.Резист.</t>
  </si>
  <si>
    <t>ДП Тіана.1/0.Резист.</t>
  </si>
  <si>
    <t>ДП Тіана.1/1.Резист.</t>
  </si>
  <si>
    <t>ДП Тіана.1/2.Резист.</t>
  </si>
  <si>
    <t>ДП Тіана.1/3.Резист.</t>
  </si>
  <si>
    <t>ДП Тіана.1/4.Резист.</t>
  </si>
  <si>
    <t>ДП Тіана.1/5.Резист.</t>
  </si>
  <si>
    <t>ДП Тіана.1/6.Резист.</t>
  </si>
  <si>
    <t>ДП Тіана.1/7.Резист.</t>
  </si>
  <si>
    <t>ДП Тіана.1/8.Резист.</t>
  </si>
  <si>
    <t>ДП Єва.2/0.Резист.</t>
  </si>
  <si>
    <t>ДП Єва.2/1.Резист.</t>
  </si>
  <si>
    <t>ДП Єва.2/2.Резист.</t>
  </si>
  <si>
    <t>ДП Єва.4/0.Резист.</t>
  </si>
  <si>
    <t>ДП Єва.4/1.Резист.</t>
  </si>
  <si>
    <t>ДП Єва.4/2.Резист.</t>
  </si>
  <si>
    <t>ДП Єва.4/3.Резист.</t>
  </si>
  <si>
    <t>ДП Єва.4/4.Резист.</t>
  </si>
  <si>
    <t>ДП Єва.4/5.Резист.</t>
  </si>
  <si>
    <t>ДП Єва.4/6.Резист.</t>
  </si>
  <si>
    <t>ДП ТРЕНД.5/0.Резист.</t>
  </si>
  <si>
    <t>ДП ТРЕНД.5/1.Резист.</t>
  </si>
  <si>
    <t>ДП ТРЕНД.5/2.Резист.</t>
  </si>
  <si>
    <t>ДП ТРЕНД.5/3.Резист.</t>
  </si>
  <si>
    <t>ДП ТРЕНД.5/4.Резист.</t>
  </si>
  <si>
    <t>ДП ТРЕНД.5/5.Резист.</t>
  </si>
  <si>
    <t>ДП ТРЕНД.5А/1.Резист.</t>
  </si>
  <si>
    <t>ДП ТРЕНД.5А/2.Резист.</t>
  </si>
  <si>
    <t>ДП ТРЕНД.5А/3.Резист.</t>
  </si>
  <si>
    <t>ДП ТРЕНД.5Б/3.Резист.</t>
  </si>
  <si>
    <t>ДП МОДЕРН.1/0.Резист.</t>
  </si>
  <si>
    <t>ДП МОДЕРН.1/1.Резист.</t>
  </si>
  <si>
    <t>ДП МОДЕРН.3/0.Резист.</t>
  </si>
  <si>
    <t>ДП МОДЕРН.3/1.Резист.</t>
  </si>
  <si>
    <t>ДП МОДЕРН.3/2.Резист.</t>
  </si>
  <si>
    <t>ДП МОДЕРН.3/3.Резист.</t>
  </si>
  <si>
    <t>ДП МОДЕРН.3А/1.Резист.</t>
  </si>
  <si>
    <t>ДП МОДЕРН.3А/2.Резист.</t>
  </si>
  <si>
    <t>ДП ПОЛЛО.3/0.Резист.</t>
  </si>
  <si>
    <t>ДП ПОЛЛО.3/2.Резист.</t>
  </si>
  <si>
    <t>ДП ПОЛЛО.3/4.Резист.</t>
  </si>
  <si>
    <t>ДП ПОЛЛО.3/6.Резист.</t>
  </si>
  <si>
    <t>ДП ПОЛЛО.3А/3.Резист.</t>
  </si>
  <si>
    <t>ДП ПОЛЛО.3А/5.Резист.</t>
  </si>
  <si>
    <t>ДП ПОЛЛО.4/3.Резист.</t>
  </si>
  <si>
    <t>колір: олівія (резист)</t>
  </si>
  <si>
    <t>КД Standard-MDF.1.Резист.</t>
  </si>
  <si>
    <t>КД Standard.1.Резист.</t>
  </si>
  <si>
    <t>КД Verto-FIT.A.Резист.</t>
  </si>
  <si>
    <t>КД Verto-FIT.B.Резист.</t>
  </si>
  <si>
    <t>КД Verto-FIT.B+.Резист.</t>
  </si>
  <si>
    <t>КД Verto-FIT.C.Резист.</t>
  </si>
  <si>
    <t>КД Verto-FIT.D.Резист.</t>
  </si>
  <si>
    <t>КД Verto-FIT.E.Резист.</t>
  </si>
  <si>
    <t>КД Verto-FIT.F.Резист.</t>
  </si>
  <si>
    <t>КД Verto-FIT.G.Резист.</t>
  </si>
  <si>
    <t>КД Verto-FIT.H.Резист.</t>
  </si>
  <si>
    <t>КД Verto-FIT.I.Резист.</t>
  </si>
  <si>
    <t>КД Standard-MDF.1.Резист..1-стулк</t>
  </si>
  <si>
    <t>КД Standard-MDF.1.Резист..2-стулк</t>
  </si>
  <si>
    <t>КД Standard.1.Резист..1-стулк</t>
  </si>
  <si>
    <t>КД Standard.1.Резист..2-стулк</t>
  </si>
  <si>
    <t>КД Verto-FIT.A.Резист..1-стулк</t>
  </si>
  <si>
    <t>КД Verto-FIT.A.Резист..2-стулк</t>
  </si>
  <si>
    <t>КД Verto-FIT.B.Резист..1-стулк</t>
  </si>
  <si>
    <t>КД Verto-FIT.B.Резист..2-стулк</t>
  </si>
  <si>
    <t>КД Verto-FIT.B+.Резист..1-стулк</t>
  </si>
  <si>
    <t>КД Verto-FIT.B+.Резист..2-стулк</t>
  </si>
  <si>
    <t>КД Verto-FIT.C.Резист..1-стулк</t>
  </si>
  <si>
    <t>КД Verto-FIT.C.Резист..2-стулк</t>
  </si>
  <si>
    <t>КД Verto-FIT.D.Резист..1-стулк</t>
  </si>
  <si>
    <t>КД Verto-FIT.D.Резист..2-стулк</t>
  </si>
  <si>
    <t>КД Verto-FIT.E.Резист..1-стулк</t>
  </si>
  <si>
    <t>КД Verto-FIT.E.Резист..2-стулк</t>
  </si>
  <si>
    <t>КД Verto-FIT.F.Резист..1-стулк</t>
  </si>
  <si>
    <t>КД Verto-FIT.F.Резист..2-стулк</t>
  </si>
  <si>
    <t>КД Verto-FIT.G.Резист..1-стулк</t>
  </si>
  <si>
    <t>КД Verto-FIT.G.Резист..2-стулк</t>
  </si>
  <si>
    <t>КД Verto-FIT.H.Резист..1-стулк</t>
  </si>
  <si>
    <t>КД Verto-FIT.H.Резист..2-стулк</t>
  </si>
  <si>
    <t>КД Verto-FIT.I.Резист..1-стулк</t>
  </si>
  <si>
    <t>КД Verto-FIT.I.Резист..2-стулк</t>
  </si>
  <si>
    <t>КД Verto-FIT Plus.A.Резист..1-стулк</t>
  </si>
  <si>
    <t>КД Verto-FIT Plus.A.Резист..2-стулк</t>
  </si>
  <si>
    <t>КД Verto-FIT Plus.B.Резист..1-стулк</t>
  </si>
  <si>
    <t>КД Verto-FIT Plus.B.Резист..2-стулк</t>
  </si>
  <si>
    <t>КД Verto-FIT Plus.B+.Резист..1-стулк</t>
  </si>
  <si>
    <t>КД Verto-FIT Plus.B+.Резист..2-стулк</t>
  </si>
  <si>
    <t>КД Verto-FIT Plus.C.Резист..1-стулк</t>
  </si>
  <si>
    <t>КД Verto-FIT Plus.C.Резист..2-стулк</t>
  </si>
  <si>
    <t>КД Verto-FIT Plus.D.Резист..1-стулк</t>
  </si>
  <si>
    <t>КД Verto-FIT Plus.D.Резист..2-стулк</t>
  </si>
  <si>
    <t>КД Verto-FIT Plus.E.Резист..1-стулк</t>
  </si>
  <si>
    <t>КД Verto-FIT Plus.E.Резист..2-стулк</t>
  </si>
  <si>
    <t>КД Verto-FIT Plus.F.Резист..1-стулк</t>
  </si>
  <si>
    <t>КД Verto-FIT Plus.F.Резист..2-стулк</t>
  </si>
  <si>
    <t>КД Verto-FIT Plus.G.Резист..1-стулк</t>
  </si>
  <si>
    <t>КД Verto-FIT Plus.G.Резист..2-стулк</t>
  </si>
  <si>
    <t>КД Verto-FIT Plus.H.Резист..1-стулк</t>
  </si>
  <si>
    <t>КД Verto-FIT Plus.H.Резист..2-стулк</t>
  </si>
  <si>
    <t>КД Verto-FIT Plus.I.Резист..1-стулк</t>
  </si>
  <si>
    <t>КД Verto-FIT Plus.I.Резист..2-стулк</t>
  </si>
  <si>
    <t>РС Verto-SLIDE.1.Резист..1-стулк.</t>
  </si>
  <si>
    <t>Лиштва пряма 60мм.Резист..1-стулк,</t>
  </si>
  <si>
    <t>Лиштва пряма 60мм.Резист..2-стулк,</t>
  </si>
  <si>
    <t>Лиштва пряма 80мм.Резист..1-стулк,</t>
  </si>
  <si>
    <t>Лиштва пряма 80мм.Резист..2-стулк,</t>
  </si>
  <si>
    <t>Планка добірна 60мм.Резист..1-стулк,</t>
  </si>
  <si>
    <t>Планка добірна 60мм.Резист..2-стулк,</t>
  </si>
  <si>
    <t>Планка добірна 110мм.Резист..1-стулк,</t>
  </si>
  <si>
    <t>Планка добірна 110мм.Резист..2-стулк,</t>
  </si>
  <si>
    <t>Планка добірна 200мм.Резист..1-стулк,</t>
  </si>
  <si>
    <t>Планка добірна 200мм.Резист..2-стулк,</t>
  </si>
  <si>
    <t>Планка Verto-FIT 80мм.Резист..1-стулк</t>
  </si>
  <si>
    <t>Планка Verto-FIT 80мм.Резист..2-стулк</t>
  </si>
  <si>
    <t>Планка Verto-FIT 160мм.Резист..1-стулк</t>
  </si>
  <si>
    <t>Планка Verto-FIT 160мм.Резист..2-стулк</t>
  </si>
  <si>
    <t>Планка Verto-FIT 200мм.Резист..1-стулк</t>
  </si>
  <si>
    <t>Планка Verto-FIT 200мм.Резист..2-стулк</t>
  </si>
  <si>
    <t>Планка Verto-FIT Comfort 80мм.Резист..1-стулк</t>
  </si>
  <si>
    <t>Планка Verto-FIT Comfort 160мм.Резист..1-стулк</t>
  </si>
  <si>
    <t>Планка Verto-FIT Comfort 200мм.Резист..1-стулк</t>
  </si>
  <si>
    <t>Плінтус 60мм (від 8 шт).Резист..2050 мм</t>
  </si>
  <si>
    <t>Плінтус 80мм (від 8 шт).Резист..2050 мм</t>
  </si>
  <si>
    <t>ДП Добір-ЛАДА.Л1/0.Резист.</t>
  </si>
  <si>
    <t>ДП Добір-ЛАДА.Л1/1.Резист.</t>
  </si>
  <si>
    <t>ДП Добір-ЛАДА.Л3/0.Резист.</t>
  </si>
  <si>
    <t>ДП Добір-ЛАДА.Л3/1.Резист.</t>
  </si>
  <si>
    <t>ДП Добір-ЛАДА.Л3/2.Резист.</t>
  </si>
  <si>
    <t>ДП Добір-ЛАДА.Л4/0.Резист.</t>
  </si>
  <si>
    <t>ДП Добір-ЛАДА.Л4/1.Резист.</t>
  </si>
  <si>
    <t>ДП Добір-ЛАДА.Л5/0.Резист.</t>
  </si>
  <si>
    <t>ДП Добір-ЛАДА.Л5/1.Резист.</t>
  </si>
  <si>
    <t>ДП Добір-ЛАДА.Л6/0.Резист.</t>
  </si>
  <si>
    <t>ДП Добір-ЛАДА.Л6/1.Резист.</t>
  </si>
  <si>
    <t>КД Verto-FIT Plus.A.Резист.</t>
  </si>
  <si>
    <t>КД Verto-FIT Plus.B.Резист.</t>
  </si>
  <si>
    <t>КД Verto-FIT Plus.B+.Резист.</t>
  </si>
  <si>
    <t>КД Verto-FIT Plus.C.Резист.</t>
  </si>
  <si>
    <t>КД Verto-FIT Plus.D.Резист.</t>
  </si>
  <si>
    <t>КД Verto-FIT Plus.E.Резист.</t>
  </si>
  <si>
    <t>КД Verto-FIT Plus.F.Резист.</t>
  </si>
  <si>
    <t>КД Verto-FIT Plus.G.Резист.</t>
  </si>
  <si>
    <t>КД Verto-FIT Plus.H.Резист.</t>
  </si>
  <si>
    <t>КД Verto-FIT Plus.I.Резист.</t>
  </si>
  <si>
    <t>ФР Verto-FIT.A.Резист.</t>
  </si>
  <si>
    <t>ФР Verto-FIT.B.Резист.</t>
  </si>
  <si>
    <t>ФР Verto-FIT.B+.Резист.</t>
  </si>
  <si>
    <t>ФР Verto-FIT.C.Резист.</t>
  </si>
  <si>
    <t>ФР Verto-FIT.D.Резист.</t>
  </si>
  <si>
    <t>ФР Verto-FIT.E.Резист.</t>
  </si>
  <si>
    <t>ФР Verto-FIT.F.Резист.</t>
  </si>
  <si>
    <t>ФР Verto-FIT.G.Резист.</t>
  </si>
  <si>
    <t>ФР Verto-FIT.H.Резист.</t>
  </si>
  <si>
    <t>ФР Verto-FIT.I.Резист.</t>
  </si>
  <si>
    <t>ФР Standard.1.Резист.</t>
  </si>
  <si>
    <t>Лиштва пряма 60мм.Резист.</t>
  </si>
  <si>
    <t>Лиштва пряма 80мм.Резист.</t>
  </si>
  <si>
    <t>Планка добірна 60мм.Резист.</t>
  </si>
  <si>
    <t>Планка добірна 110мм.Резист.</t>
  </si>
  <si>
    <t>Планка добірна 200мм.Резист.</t>
  </si>
  <si>
    <t>Планка Verto-FIT 80мм.Резист.</t>
  </si>
  <si>
    <t>Планка Verto-FIT 160мм.Резист.</t>
  </si>
  <si>
    <t>Планка Verto-FIT 200мм.Резист.</t>
  </si>
  <si>
    <t>Планка Verto-FIT Comfort 80мм.Резист.</t>
  </si>
  <si>
    <t>Планка Verto-FIT Comfort 160мм.Резист.</t>
  </si>
  <si>
    <t>Планка Verto-FIT Comfort 200мм.Резист.</t>
  </si>
  <si>
    <t>Планка Verto-FIT Comfort Inside 80мм.Резист.</t>
  </si>
  <si>
    <t>Плінтус 60мм (від 8 шт).Резист.</t>
  </si>
  <si>
    <t>Плінтус 80мм (від 8 шт).Резист.</t>
  </si>
  <si>
    <t>Акція новинки</t>
  </si>
  <si>
    <t>РС Verto-SLIDE.1.Резист.</t>
  </si>
  <si>
    <t>ДП Оксфорд</t>
  </si>
  <si>
    <t>ДП Оксфорд.1/0</t>
  </si>
  <si>
    <t>Дверне Полотно: Оксфорд</t>
  </si>
  <si>
    <t>ДП Оксфорд.1/1</t>
  </si>
  <si>
    <t>ДП Оксфорд.2/0</t>
  </si>
  <si>
    <t>ДП Оксфорд.2/1</t>
  </si>
  <si>
    <t>ДП Оксфорд.3/0</t>
  </si>
  <si>
    <t>ДП Оксфорд.3/1</t>
  </si>
  <si>
    <t>ДП Оксфорд.4/0</t>
  </si>
  <si>
    <t>ДП Оксфорд.4/1</t>
  </si>
  <si>
    <t>ДП Оксфорд.фальц..робоча.</t>
  </si>
  <si>
    <t>ДП Оксфорд.фальц..неробоча.</t>
  </si>
  <si>
    <t>ДП Оксфорд.б/з фальц..робоча.</t>
  </si>
  <si>
    <t>ДП Оксфорд.купе..робоча.</t>
  </si>
  <si>
    <t>ДП Оксфорд.1/0.Verto-Cell</t>
  </si>
  <si>
    <t>ДП Оксфорд.1/1.Verto-Cell</t>
  </si>
  <si>
    <t>ДП Оксфорд.2/0.Verto-Cell</t>
  </si>
  <si>
    <t>ДП Оксфорд.2/1.Verto-Cell</t>
  </si>
  <si>
    <t>ДП Оксфорд.3/0.Verto-Cell</t>
  </si>
  <si>
    <t>ДП Оксфорд.3/1.Verto-Cell</t>
  </si>
  <si>
    <t>ДП Оксфорд.4/0.Verto-Cell</t>
  </si>
  <si>
    <t>ДП Оксфорд.4/1.Verto-Cell</t>
  </si>
  <si>
    <t>ДП Оксфорд.1/0.uni-mat.</t>
  </si>
  <si>
    <t>ДП Оксфорд.1/1.uni-mat.</t>
  </si>
  <si>
    <t>ДП Оксфорд.2/0.uni-mat.</t>
  </si>
  <si>
    <t>ДП Оксфорд.2/1.uni-mat.</t>
  </si>
  <si>
    <t>ДП Оксфорд.3/0.uni-mat.</t>
  </si>
  <si>
    <t>ДП Оксфорд.3/1.uni-mat.</t>
  </si>
  <si>
    <t>ДП Оксфорд.4/0.uni-mat.</t>
  </si>
  <si>
    <t>ДП Оксфорд.4/1.uni-mat.</t>
  </si>
  <si>
    <t>ДП Оксфорд.1/0.Резист.</t>
  </si>
  <si>
    <t>ДП Оксфорд.1/1.Резист.</t>
  </si>
  <si>
    <t>ДП Оксфорд.2/0.Резист.</t>
  </si>
  <si>
    <t>ДП Оксфорд.2/1.Резист.</t>
  </si>
  <si>
    <t>ДП Оксфорд.3/0.Резист.</t>
  </si>
  <si>
    <t>ДП Оксфорд.3/1.Резист.</t>
  </si>
  <si>
    <t>ДП Оксфорд.4/0.Резист.</t>
  </si>
  <si>
    <t>ДП Оксфорд.4/1.Резист.</t>
  </si>
  <si>
    <t>ДП Оксфорд.Масив</t>
  </si>
  <si>
    <t>ДП Оксфорд.1/0.(ні)</t>
  </si>
  <si>
    <t>ДП Оксфорд.1/1.Сатин</t>
  </si>
  <si>
    <t>ДП Оксфорд.1/1.Графіт</t>
  </si>
  <si>
    <t>ДП Оксфорд.1/1.Бронза</t>
  </si>
  <si>
    <t>ДП Оксфорд.2/0.(ні)</t>
  </si>
  <si>
    <t>ДП Оксфорд.2/1.Сатин</t>
  </si>
  <si>
    <t>ДП Оксфорд.2/1.Графіт</t>
  </si>
  <si>
    <t>ДП Оксфорд.2/1.Бронза</t>
  </si>
  <si>
    <t>ДП Оксфорд.3/0.(ні)</t>
  </si>
  <si>
    <t>ДП Оксфорд.3/1.Сатин</t>
  </si>
  <si>
    <t>ДП Оксфорд.3/1.Графіт</t>
  </si>
  <si>
    <t>ДП Оксфорд.3/1.Бронза</t>
  </si>
  <si>
    <t>ДП Оксфорд.4/0.(ні)</t>
  </si>
  <si>
    <t>ДП Оксфорд.4/1.Сатин</t>
  </si>
  <si>
    <t>ДП Оксфорд.4/1.Графіт</t>
  </si>
  <si>
    <t>ДП Оксфорд.4/1.Бронза</t>
  </si>
  <si>
    <t>ДП Оксфорд.(ні)</t>
  </si>
  <si>
    <t>ДП Оксфорд.Stand цл Лів +3завіс</t>
  </si>
  <si>
    <t>ДП Оксфорд.Stand цл Пр +3завіс</t>
  </si>
  <si>
    <t>ДП Оксфорд.Stand кл Лів +3завіс</t>
  </si>
  <si>
    <t>ДП Оксфорд.Stand кл Пр +3завіс</t>
  </si>
  <si>
    <t>ДП Оксфорд.Stand ст Лів +3завіс</t>
  </si>
  <si>
    <t>ДП Оксфорд.Stand ст Пр +3завіс</t>
  </si>
  <si>
    <t>ДП Оксфорд.Soft цл (чор.) +3завіс</t>
  </si>
  <si>
    <t>ДП Оксфорд.Soft ст (чор.) +3завіс</t>
  </si>
  <si>
    <t>ДП Оксфорд.Soft цл +3завіс</t>
  </si>
  <si>
    <t>ДП Оксфорд.Soft ст +3завіс</t>
  </si>
  <si>
    <t>ДП Оксфорд.Magnet цл +3завіс</t>
  </si>
  <si>
    <t>ДП Оксфорд.Magnet ст +3завіс</t>
  </si>
  <si>
    <t>ДП Оксфорд.Magnet цл (чор.) +3завіс</t>
  </si>
  <si>
    <t>ДП Оксфорд.Magnet ст (чор.) +3завіс</t>
  </si>
  <si>
    <t>ДП Оксфорд.Пл Stand +3завіс</t>
  </si>
  <si>
    <t>ДП Оксфорд.Пл Soft +3завіс</t>
  </si>
  <si>
    <t>ДП Оксфорд.Пл Magnet +3завіс</t>
  </si>
  <si>
    <t>ДП Оксфорд.Magnet цл б/з завіс.</t>
  </si>
  <si>
    <t>ДП Оксфорд.Magnet ст б/з завіс.</t>
  </si>
  <si>
    <t>ДП Оксфорд.Magnet цл +2завіс 3D</t>
  </si>
  <si>
    <t>ДП Оксфорд.Magnet ст +2завіс 3D</t>
  </si>
  <si>
    <t>ДП Оксфорд.Magnet цл +3завіс 3D</t>
  </si>
  <si>
    <t>ДП Оксфорд.Magnet ст +3завіс 3D</t>
  </si>
  <si>
    <t>ДП Оксфорд.Пл Magnet (чор.) +3завіс</t>
  </si>
  <si>
    <t>ДП Оксфорд.Magnet цл (чор.) б/з завіс.</t>
  </si>
  <si>
    <t>ДП Оксфорд.Magnet ст (чор.) б/з завіс.</t>
  </si>
  <si>
    <t>ДП Оксфорд.Magnet цл (чор.) +2завіс 3D(чор.)</t>
  </si>
  <si>
    <t>ДП Оксфорд.Magnet ст (чор.) +2завіс 3D(чор.)</t>
  </si>
  <si>
    <t>ДП Оксфорд.Magnet цл (чор.) +3завіс 3D(чор.)</t>
  </si>
  <si>
    <t>ДП Оксфорд.Magnet ст (чор.) +3завіс 3D(чор.)</t>
  </si>
  <si>
    <t>ДП Оксфорд.Ручка-Захват</t>
  </si>
  <si>
    <t>ДП Оксфорд.Ручка-Замок</t>
  </si>
  <si>
    <t>ДП Оксфорд.</t>
  </si>
  <si>
    <t>ДП Оксфорд.ВВ</t>
  </si>
  <si>
    <t>ДП Оксфорд.ВП</t>
  </si>
  <si>
    <t>ДП Оксфорд.100</t>
  </si>
  <si>
    <t>ВЕРСІЯ: 16.00.25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</si>
</sst>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ddmmyy\/hmm"/>
    <numFmt numFmtId="167" formatCode="#,##0.00_ ;[Red]\-#,##0.00\ "/>
    <numFmt numFmtId="168" formatCode="#,##0.0000"/>
    <numFmt numFmtId="169" formatCode="0.0000"/>
    <numFmt numFmtId="170" formatCode="[$-FC22]d\ mmmm\ yyyy&quot; р.&quot;;@"/>
  </numFmts>
  <fonts count="53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0" tint="-0.499984740745262"/>
      <name val="Arial Cyr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12"/>
      <color theme="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64"/>
      </bottom>
      <diagonal/>
    </border>
    <border>
      <left/>
      <right style="hair">
        <color indexed="12"/>
      </right>
      <top/>
      <bottom/>
      <diagonal/>
    </border>
    <border>
      <left/>
      <right style="hair">
        <color indexed="12"/>
      </right>
      <top/>
      <bottom style="hair">
        <color indexed="64"/>
      </bottom>
      <diagonal/>
    </border>
    <border>
      <left/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12"/>
      </right>
      <top/>
      <bottom style="hair">
        <color theme="0" tint="-0.499984740745262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7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6" fontId="2" fillId="2" borderId="1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6" xfId="0" applyBorder="1"/>
    <xf numFmtId="0" fontId="6" fillId="4" borderId="7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166" fontId="2" fillId="2" borderId="1" xfId="0" applyNumberFormat="1" applyFont="1" applyFill="1" applyBorder="1" applyAlignment="1" applyProtection="1">
      <alignment horizontal="right" wrapText="1"/>
      <protection hidden="1"/>
    </xf>
    <xf numFmtId="0" fontId="9" fillId="0" borderId="6" xfId="0" applyFont="1" applyBorder="1"/>
    <xf numFmtId="0" fontId="6" fillId="0" borderId="15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0" fillId="0" borderId="0" xfId="0" applyBorder="1"/>
    <xf numFmtId="0" fontId="6" fillId="0" borderId="16" xfId="0" applyFont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0" borderId="15" xfId="0" applyFont="1" applyBorder="1" applyAlignment="1" applyProtection="1">
      <protection hidden="1"/>
    </xf>
    <xf numFmtId="49" fontId="7" fillId="0" borderId="15" xfId="0" applyNumberFormat="1" applyFont="1" applyBorder="1" applyAlignment="1">
      <alignment vertical="center"/>
    </xf>
    <xf numFmtId="0" fontId="7" fillId="0" borderId="1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Protection="1">
      <protection hidden="1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49" fontId="7" fillId="0" borderId="16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2" fontId="13" fillId="0" borderId="17" xfId="0" applyNumberFormat="1" applyFont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4" fillId="7" borderId="3" xfId="0" applyFont="1" applyFill="1" applyBorder="1" applyProtection="1">
      <protection hidden="1"/>
    </xf>
    <xf numFmtId="0" fontId="15" fillId="7" borderId="4" xfId="0" applyFont="1" applyFill="1" applyBorder="1" applyProtection="1">
      <protection hidden="1"/>
    </xf>
    <xf numFmtId="0" fontId="15" fillId="7" borderId="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6" borderId="20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 wrapText="1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3" fillId="6" borderId="23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8" borderId="5" xfId="0" applyFont="1" applyFill="1" applyBorder="1" applyAlignment="1" applyProtection="1">
      <alignment horizontal="center" wrapText="1"/>
      <protection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49" fontId="6" fillId="0" borderId="15" xfId="0" applyNumberFormat="1" applyFont="1" applyBorder="1" applyAlignment="1">
      <alignment horizontal="left" vertical="center"/>
    </xf>
    <xf numFmtId="0" fontId="2" fillId="8" borderId="19" xfId="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3" fillId="0" borderId="16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Protection="1">
      <protection hidden="1"/>
    </xf>
    <xf numFmtId="0" fontId="7" fillId="6" borderId="15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5" xfId="0" applyNumberFormat="1" applyFont="1" applyBorder="1" applyProtection="1"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7" fillId="6" borderId="24" xfId="0" applyFont="1" applyFill="1" applyBorder="1" applyProtection="1">
      <protection hidden="1"/>
    </xf>
    <xf numFmtId="49" fontId="7" fillId="0" borderId="24" xfId="0" applyNumberFormat="1" applyFont="1" applyBorder="1" applyProtection="1">
      <protection hidden="1"/>
    </xf>
    <xf numFmtId="0" fontId="18" fillId="0" borderId="25" xfId="0" applyFont="1" applyFill="1" applyBorder="1" applyProtection="1">
      <protection hidden="1"/>
    </xf>
    <xf numFmtId="4" fontId="7" fillId="0" borderId="15" xfId="0" applyNumberFormat="1" applyFont="1" applyBorder="1"/>
    <xf numFmtId="0" fontId="6" fillId="4" borderId="7" xfId="0" applyFont="1" applyFill="1" applyBorder="1" applyAlignment="1">
      <alignment horizontal="right"/>
    </xf>
    <xf numFmtId="4" fontId="7" fillId="0" borderId="15" xfId="0" applyNumberFormat="1" applyFont="1" applyFill="1" applyBorder="1"/>
    <xf numFmtId="0" fontId="6" fillId="0" borderId="25" xfId="0" applyFont="1" applyBorder="1" applyAlignment="1" applyProtection="1">
      <alignment horizontal="right"/>
      <protection hidden="1"/>
    </xf>
    <xf numFmtId="4" fontId="6" fillId="0" borderId="15" xfId="0" applyNumberFormat="1" applyFont="1" applyFill="1" applyBorder="1"/>
    <xf numFmtId="0" fontId="6" fillId="0" borderId="16" xfId="0" applyFont="1" applyFill="1" applyBorder="1" applyAlignment="1">
      <alignment horizontal="left"/>
    </xf>
    <xf numFmtId="167" fontId="2" fillId="5" borderId="4" xfId="0" applyNumberFormat="1" applyFont="1" applyFill="1" applyBorder="1" applyAlignment="1" applyProtection="1">
      <alignment horizontal="right" wrapText="1"/>
      <protection hidden="1"/>
    </xf>
    <xf numFmtId="0" fontId="19" fillId="0" borderId="1" xfId="0" applyFont="1" applyFill="1" applyBorder="1" applyAlignment="1" applyProtection="1">
      <alignment horizontal="right" wrapText="1"/>
      <protection hidden="1"/>
    </xf>
    <xf numFmtId="0" fontId="3" fillId="0" borderId="26" xfId="0" applyFont="1" applyBorder="1" applyAlignment="1" applyProtection="1">
      <alignment horizontal="left" wrapText="1"/>
      <protection locked="0" hidden="1"/>
    </xf>
    <xf numFmtId="0" fontId="3" fillId="0" borderId="23" xfId="0" applyFont="1" applyFill="1" applyBorder="1" applyAlignment="1" applyProtection="1">
      <alignment horizontal="left" wrapText="1"/>
      <protection locked="0" hidden="1"/>
    </xf>
    <xf numFmtId="1" fontId="3" fillId="0" borderId="23" xfId="0" applyNumberFormat="1" applyFont="1" applyFill="1" applyBorder="1" applyAlignment="1" applyProtection="1">
      <alignment horizontal="left" wrapText="1"/>
      <protection locked="0"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1" fontId="3" fillId="0" borderId="27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4" borderId="28" xfId="0" applyFont="1" applyFill="1" applyBorder="1" applyAlignment="1">
      <alignment horizontal="center"/>
    </xf>
    <xf numFmtId="4" fontId="7" fillId="0" borderId="29" xfId="0" applyNumberFormat="1" applyFont="1" applyBorder="1"/>
    <xf numFmtId="0" fontId="7" fillId="0" borderId="29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5" xfId="0" applyNumberFormat="1" applyFont="1" applyBorder="1" applyAlignment="1" applyProtection="1">
      <alignment horizontal="center" wrapText="1"/>
      <protection locked="0" hidden="1"/>
    </xf>
    <xf numFmtId="168" fontId="3" fillId="0" borderId="15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30" xfId="0" applyNumberFormat="1" applyFont="1" applyBorder="1" applyProtection="1">
      <protection hidden="1"/>
    </xf>
    <xf numFmtId="9" fontId="7" fillId="0" borderId="31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4" xfId="0" applyFont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2" fontId="13" fillId="0" borderId="2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Border="1" applyAlignment="1">
      <alignment horizontal="left" vertical="center"/>
    </xf>
    <xf numFmtId="0" fontId="6" fillId="0" borderId="24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6" xfId="0" applyNumberFormat="1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7" fillId="0" borderId="2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7" fillId="6" borderId="0" xfId="0" applyFont="1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>
      <alignment horizontal="left"/>
    </xf>
    <xf numFmtId="4" fontId="7" fillId="0" borderId="24" xfId="0" applyNumberFormat="1" applyFont="1" applyFill="1" applyBorder="1"/>
    <xf numFmtId="4" fontId="7" fillId="0" borderId="16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9" fontId="7" fillId="0" borderId="1" xfId="0" applyNumberFormat="1" applyFont="1" applyBorder="1" applyProtection="1">
      <protection hidden="1"/>
    </xf>
    <xf numFmtId="0" fontId="6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0" fontId="7" fillId="6" borderId="0" xfId="0" applyFont="1" applyFill="1" applyProtection="1">
      <protection hidden="1"/>
    </xf>
    <xf numFmtId="0" fontId="3" fillId="0" borderId="27" xfId="0" applyFont="1" applyFill="1" applyBorder="1" applyAlignment="1" applyProtection="1">
      <alignment horizontal="left" wrapText="1"/>
      <protection locked="0"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2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8" fillId="0" borderId="4" xfId="0" applyFont="1" applyBorder="1" applyProtection="1">
      <protection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3" fillId="0" borderId="34" xfId="0" applyFont="1" applyFill="1" applyBorder="1" applyAlignment="1" applyProtection="1">
      <alignment horizontal="left" wrapText="1"/>
      <protection locked="0" hidden="1"/>
    </xf>
    <xf numFmtId="0" fontId="4" fillId="0" borderId="4" xfId="0" applyFont="1" applyBorder="1" applyProtection="1">
      <protection hidden="1"/>
    </xf>
    <xf numFmtId="0" fontId="3" fillId="6" borderId="35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0" fontId="3" fillId="0" borderId="34" xfId="0" applyFont="1" applyBorder="1" applyAlignment="1" applyProtection="1">
      <alignment horizontal="left" wrapText="1"/>
      <protection locked="0" hidden="1"/>
    </xf>
    <xf numFmtId="1" fontId="3" fillId="0" borderId="32" xfId="0" applyNumberFormat="1" applyFont="1" applyFill="1" applyBorder="1" applyAlignment="1" applyProtection="1">
      <alignment horizontal="left" wrapText="1"/>
      <protection locked="0" hidden="1"/>
    </xf>
    <xf numFmtId="0" fontId="2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4" fillId="0" borderId="36" xfId="0" applyFont="1" applyBorder="1" applyProtection="1">
      <protection hidden="1"/>
    </xf>
    <xf numFmtId="0" fontId="8" fillId="0" borderId="36" xfId="0" applyFont="1" applyBorder="1" applyProtection="1">
      <protection hidden="1"/>
    </xf>
    <xf numFmtId="167" fontId="3" fillId="8" borderId="27" xfId="0" applyNumberFormat="1" applyFont="1" applyFill="1" applyBorder="1" applyAlignment="1" applyProtection="1">
      <alignment horizontal="right"/>
      <protection hidden="1"/>
    </xf>
    <xf numFmtId="167" fontId="3" fillId="8" borderId="23" xfId="0" applyNumberFormat="1" applyFont="1" applyFill="1" applyBorder="1" applyAlignment="1" applyProtection="1">
      <alignment horizontal="right"/>
      <protection hidden="1"/>
    </xf>
    <xf numFmtId="167" fontId="3" fillId="8" borderId="32" xfId="0" applyNumberFormat="1" applyFont="1" applyFill="1" applyBorder="1" applyAlignment="1" applyProtection="1">
      <alignment horizontal="right"/>
      <protection hidden="1"/>
    </xf>
    <xf numFmtId="167" fontId="3" fillId="8" borderId="27" xfId="0" applyNumberFormat="1" applyFont="1" applyFill="1" applyBorder="1" applyAlignment="1" applyProtection="1">
      <alignment horizontal="right" wrapText="1"/>
      <protection hidden="1"/>
    </xf>
    <xf numFmtId="167" fontId="3" fillId="8" borderId="32" xfId="0" applyNumberFormat="1" applyFont="1" applyFill="1" applyBorder="1" applyAlignment="1" applyProtection="1">
      <alignment horizontal="right" wrapText="1"/>
      <protection hidden="1"/>
    </xf>
    <xf numFmtId="167" fontId="3" fillId="8" borderId="26" xfId="0" applyNumberFormat="1" applyFont="1" applyFill="1" applyBorder="1" applyAlignment="1" applyProtection="1">
      <alignment horizontal="right" wrapText="1"/>
      <protection hidden="1"/>
    </xf>
    <xf numFmtId="3" fontId="2" fillId="4" borderId="27" xfId="0" applyNumberFormat="1" applyFont="1" applyFill="1" applyBorder="1" applyAlignment="1" applyProtection="1">
      <alignment horizontal="center"/>
      <protection locked="0" hidden="1"/>
    </xf>
    <xf numFmtId="3" fontId="2" fillId="4" borderId="23" xfId="0" applyNumberFormat="1" applyFont="1" applyFill="1" applyBorder="1" applyAlignment="1" applyProtection="1">
      <alignment horizontal="center"/>
      <protection locked="0" hidden="1"/>
    </xf>
    <xf numFmtId="3" fontId="2" fillId="4" borderId="32" xfId="0" applyNumberFormat="1" applyFont="1" applyFill="1" applyBorder="1" applyAlignment="1" applyProtection="1">
      <alignment horizontal="center"/>
      <protection locked="0" hidden="1"/>
    </xf>
    <xf numFmtId="0" fontId="23" fillId="6" borderId="23" xfId="0" applyFont="1" applyFill="1" applyBorder="1" applyAlignment="1" applyProtection="1">
      <alignment horizontal="left" wrapText="1"/>
      <protection hidden="1"/>
    </xf>
    <xf numFmtId="0" fontId="23" fillId="6" borderId="27" xfId="0" applyFont="1" applyFill="1" applyBorder="1" applyAlignment="1" applyProtection="1">
      <alignment horizontal="left" wrapText="1"/>
      <protection hidden="1"/>
    </xf>
    <xf numFmtId="0" fontId="23" fillId="6" borderId="32" xfId="0" applyFont="1" applyFill="1" applyBorder="1" applyAlignment="1" applyProtection="1">
      <alignment horizontal="left" wrapText="1"/>
      <protection hidden="1"/>
    </xf>
    <xf numFmtId="0" fontId="23" fillId="6" borderId="33" xfId="0" applyFont="1" applyFill="1" applyBorder="1" applyAlignment="1" applyProtection="1">
      <alignment horizontal="left" wrapText="1"/>
      <protection hidden="1"/>
    </xf>
    <xf numFmtId="0" fontId="23" fillId="6" borderId="26" xfId="0" applyFont="1" applyFill="1" applyBorder="1" applyAlignment="1" applyProtection="1">
      <alignment horizontal="left" wrapText="1"/>
      <protection hidden="1"/>
    </xf>
    <xf numFmtId="0" fontId="23" fillId="6" borderId="34" xfId="0" applyFont="1" applyFill="1" applyBorder="1" applyAlignment="1" applyProtection="1">
      <alignment horizontal="left" wrapText="1"/>
      <protection hidden="1"/>
    </xf>
    <xf numFmtId="0" fontId="0" fillId="9" borderId="4" xfId="0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5" fillId="9" borderId="5" xfId="0" applyFont="1" applyFill="1" applyBorder="1" applyAlignment="1" applyProtection="1">
      <alignment horizontal="right" indent="1"/>
      <protection hidden="1"/>
    </xf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6" borderId="15" xfId="0" applyNumberFormat="1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6" borderId="15" xfId="0" applyFont="1" applyFill="1" applyBorder="1" applyProtection="1">
      <protection hidden="1"/>
    </xf>
    <xf numFmtId="49" fontId="6" fillId="6" borderId="1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6" xfId="0" applyNumberFormat="1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 indent="1"/>
      <protection hidden="1"/>
    </xf>
    <xf numFmtId="0" fontId="2" fillId="5" borderId="3" xfId="0" applyFont="1" applyFill="1" applyBorder="1" applyAlignment="1" applyProtection="1">
      <alignment horizontal="center" wrapText="1"/>
      <protection locked="0" hidden="1"/>
    </xf>
    <xf numFmtId="0" fontId="2" fillId="5" borderId="4" xfId="0" applyFont="1" applyFill="1" applyBorder="1" applyAlignment="1" applyProtection="1">
      <alignment horizontal="center" wrapText="1"/>
      <protection locked="0" hidden="1"/>
    </xf>
    <xf numFmtId="0" fontId="17" fillId="0" borderId="15" xfId="0" applyNumberFormat="1" applyFont="1" applyBorder="1" applyAlignment="1" applyProtection="1">
      <alignment wrapText="1"/>
      <protection hidden="1"/>
    </xf>
    <xf numFmtId="14" fontId="2" fillId="0" borderId="15" xfId="0" applyNumberFormat="1" applyFont="1" applyBorder="1" applyAlignment="1" applyProtection="1">
      <alignment vertical="center" wrapText="1"/>
      <protection hidden="1"/>
    </xf>
    <xf numFmtId="0" fontId="7" fillId="0" borderId="24" xfId="0" applyFont="1" applyBorder="1"/>
    <xf numFmtId="0" fontId="7" fillId="0" borderId="0" xfId="0" applyFont="1" applyBorder="1"/>
    <xf numFmtId="0" fontId="7" fillId="0" borderId="16" xfId="0" applyFont="1" applyBorder="1"/>
    <xf numFmtId="0" fontId="6" fillId="0" borderId="16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4" xfId="0" applyFont="1" applyFill="1" applyBorder="1" applyProtection="1">
      <protection hidden="1"/>
    </xf>
    <xf numFmtId="49" fontId="6" fillId="0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wrapText="1"/>
      <protection hidden="1"/>
    </xf>
    <xf numFmtId="0" fontId="7" fillId="0" borderId="16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6" borderId="15" xfId="0" applyFont="1" applyFill="1" applyBorder="1" applyAlignment="1">
      <alignment horizontal="left"/>
    </xf>
    <xf numFmtId="4" fontId="7" fillId="6" borderId="15" xfId="0" applyNumberFormat="1" applyFont="1" applyFill="1" applyBorder="1"/>
    <xf numFmtId="4" fontId="7" fillId="6" borderId="29" xfId="0" applyNumberFormat="1" applyFont="1" applyFill="1" applyBorder="1"/>
    <xf numFmtId="4" fontId="6" fillId="6" borderId="15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6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30" fillId="6" borderId="3" xfId="0" applyFont="1" applyFill="1" applyBorder="1" applyAlignment="1" applyProtection="1">
      <alignment horizontal="center" vertical="justify"/>
      <protection hidden="1"/>
    </xf>
    <xf numFmtId="0" fontId="30" fillId="6" borderId="4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alignment horizontal="center" vertical="justify"/>
      <protection hidden="1"/>
    </xf>
    <xf numFmtId="0" fontId="29" fillId="0" borderId="1" xfId="0" applyFont="1" applyBorder="1" applyProtection="1"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29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29" fillId="2" borderId="4" xfId="0" applyFont="1" applyFill="1" applyBorder="1" applyAlignment="1" applyProtection="1">
      <alignment horizontal="right" vertical="center" wrapText="1"/>
      <protection hidden="1"/>
    </xf>
    <xf numFmtId="0" fontId="30" fillId="2" borderId="4" xfId="0" applyFont="1" applyFill="1" applyBorder="1" applyAlignment="1" applyProtection="1">
      <alignment horizontal="right" vertical="center" wrapText="1"/>
      <protection hidden="1"/>
    </xf>
    <xf numFmtId="4" fontId="30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1" xfId="0" applyFont="1" applyBorder="1" applyAlignment="1" applyProtection="1">
      <alignment wrapText="1"/>
      <protection hidden="1"/>
    </xf>
    <xf numFmtId="0" fontId="32" fillId="0" borderId="1" xfId="0" applyFont="1" applyFill="1" applyBorder="1" applyProtection="1">
      <protection hidden="1"/>
    </xf>
    <xf numFmtId="0" fontId="32" fillId="6" borderId="1" xfId="0" applyFont="1" applyFill="1" applyBorder="1" applyProtection="1">
      <protection hidden="1"/>
    </xf>
    <xf numFmtId="0" fontId="32" fillId="0" borderId="1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7" xfId="0" applyNumberFormat="1" applyFont="1" applyFill="1" applyBorder="1" applyAlignment="1" applyProtection="1">
      <alignment horizontal="right" vertical="center" wrapText="1"/>
      <protection hidden="1"/>
    </xf>
    <xf numFmtId="3" fontId="29" fillId="2" borderId="0" xfId="0" applyNumberFormat="1" applyFont="1" applyFill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6" xfId="0" applyFont="1" applyFill="1" applyBorder="1" applyAlignment="1" applyProtection="1">
      <alignment wrapText="1"/>
      <protection hidden="1"/>
    </xf>
    <xf numFmtId="0" fontId="5" fillId="0" borderId="36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6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6" borderId="0" xfId="0" applyNumberFormat="1" applyFont="1" applyFill="1" applyAlignment="1" applyProtection="1">
      <alignment horizontal="left" wrapText="1"/>
      <protection hidden="1"/>
    </xf>
    <xf numFmtId="0" fontId="5" fillId="6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6" borderId="0" xfId="0" applyFont="1" applyFill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4" fontId="29" fillId="0" borderId="16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0" applyFont="1" applyFill="1" applyBorder="1" applyAlignment="1" applyProtection="1">
      <alignment wrapText="1"/>
      <protection hidden="1"/>
    </xf>
    <xf numFmtId="0" fontId="34" fillId="0" borderId="16" xfId="0" applyFont="1" applyBorder="1" applyAlignment="1" applyProtection="1">
      <alignment horizontal="right" wrapText="1"/>
      <protection hidden="1"/>
    </xf>
    <xf numFmtId="2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wrapText="1"/>
      <protection hidden="1"/>
    </xf>
    <xf numFmtId="4" fontId="5" fillId="0" borderId="16" xfId="0" applyNumberFormat="1" applyFont="1" applyFill="1" applyBorder="1" applyAlignment="1" applyProtection="1">
      <alignment wrapText="1"/>
      <protection hidden="1"/>
    </xf>
    <xf numFmtId="0" fontId="29" fillId="6" borderId="16" xfId="0" applyFont="1" applyFill="1" applyBorder="1" applyAlignment="1" applyProtection="1">
      <alignment wrapText="1"/>
      <protection hidden="1"/>
    </xf>
    <xf numFmtId="4" fontId="30" fillId="0" borderId="16" xfId="0" applyNumberFormat="1" applyFont="1" applyFill="1" applyBorder="1" applyAlignment="1" applyProtection="1">
      <alignment wrapText="1"/>
      <protection hidden="1"/>
    </xf>
    <xf numFmtId="4" fontId="29" fillId="0" borderId="16" xfId="0" applyNumberFormat="1" applyFont="1" applyBorder="1" applyAlignment="1" applyProtection="1">
      <alignment wrapText="1"/>
      <protection hidden="1"/>
    </xf>
    <xf numFmtId="0" fontId="34" fillId="0" borderId="1" xfId="0" applyFont="1" applyBorder="1" applyAlignment="1" applyProtection="1">
      <alignment horizontal="right" wrapText="1"/>
      <protection hidden="1"/>
    </xf>
    <xf numFmtId="2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4" fontId="5" fillId="0" borderId="1" xfId="0" applyNumberFormat="1" applyFont="1" applyFill="1" applyBorder="1" applyAlignment="1" applyProtection="1">
      <alignment wrapText="1"/>
      <protection hidden="1"/>
    </xf>
    <xf numFmtId="0" fontId="29" fillId="6" borderId="1" xfId="0" applyFont="1" applyFill="1" applyBorder="1" applyAlignment="1" applyProtection="1">
      <alignment wrapText="1"/>
      <protection hidden="1"/>
    </xf>
    <xf numFmtId="4" fontId="30" fillId="0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5" fillId="0" borderId="4" xfId="0" applyFont="1" applyBorder="1" applyAlignment="1" applyProtection="1">
      <alignment wrapText="1"/>
      <protection hidden="1"/>
    </xf>
    <xf numFmtId="4" fontId="29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9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26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2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4" fontId="5" fillId="6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horizontal="right"/>
      <protection hidden="1"/>
    </xf>
    <xf numFmtId="4" fontId="32" fillId="0" borderId="1" xfId="0" applyNumberFormat="1" applyFont="1" applyFill="1" applyBorder="1" applyProtection="1">
      <protection hidden="1"/>
    </xf>
    <xf numFmtId="0" fontId="5" fillId="0" borderId="36" xfId="0" applyNumberFormat="1" applyFont="1" applyFill="1" applyBorder="1" applyAlignment="1" applyProtection="1">
      <alignment horizontal="left" wrapText="1"/>
      <protection hidden="1"/>
    </xf>
    <xf numFmtId="4" fontId="5" fillId="0" borderId="36" xfId="0" applyNumberFormat="1" applyFont="1" applyFill="1" applyBorder="1" applyAlignment="1" applyProtection="1">
      <alignment wrapText="1"/>
      <protection hidden="1"/>
    </xf>
    <xf numFmtId="0" fontId="29" fillId="2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4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4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4" xfId="0" applyFont="1" applyFill="1" applyBorder="1" applyProtection="1">
      <protection hidden="1"/>
    </xf>
    <xf numFmtId="0" fontId="29" fillId="6" borderId="4" xfId="0" applyFont="1" applyFill="1" applyBorder="1" applyAlignment="1" applyProtection="1">
      <alignment wrapText="1"/>
      <protection hidden="1"/>
    </xf>
    <xf numFmtId="4" fontId="32" fillId="0" borderId="4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6" borderId="36" xfId="0" applyFont="1" applyFill="1" applyBorder="1" applyAlignment="1" applyProtection="1">
      <alignment wrapText="1"/>
      <protection hidden="1"/>
    </xf>
    <xf numFmtId="4" fontId="29" fillId="0" borderId="4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41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1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4" fontId="30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8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 applyProtection="1"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35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5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 applyProtection="1">
      <alignment horizontal="center" vertical="center" wrapText="1"/>
      <protection hidden="1"/>
    </xf>
    <xf numFmtId="0" fontId="35" fillId="0" borderId="46" xfId="0" applyFont="1" applyFill="1" applyBorder="1" applyAlignment="1" applyProtection="1">
      <alignment horizontal="center" vertical="center" wrapText="1"/>
      <protection hidden="1"/>
    </xf>
    <xf numFmtId="0" fontId="30" fillId="2" borderId="1" xfId="0" applyFont="1" applyFill="1" applyBorder="1" applyAlignment="1" applyProtection="1">
      <alignment horizontal="right" wrapText="1"/>
      <protection hidden="1"/>
    </xf>
    <xf numFmtId="0" fontId="30" fillId="6" borderId="0" xfId="0" applyFont="1" applyFill="1" applyBorder="1" applyAlignment="1" applyProtection="1">
      <alignment wrapText="1"/>
      <protection hidden="1"/>
    </xf>
    <xf numFmtId="0" fontId="6" fillId="0" borderId="25" xfId="0" applyFont="1" applyFill="1" applyBorder="1" applyAlignment="1" applyProtection="1">
      <alignment horizontal="right"/>
      <protection hidden="1"/>
    </xf>
    <xf numFmtId="4" fontId="36" fillId="0" borderId="47" xfId="0" applyNumberFormat="1" applyFont="1" applyBorder="1"/>
    <xf numFmtId="4" fontId="36" fillId="0" borderId="29" xfId="0" applyNumberFormat="1" applyFont="1" applyBorder="1"/>
    <xf numFmtId="4" fontId="36" fillId="0" borderId="47" xfId="0" applyNumberFormat="1" applyFont="1" applyFill="1" applyBorder="1"/>
    <xf numFmtId="0" fontId="6" fillId="0" borderId="1" xfId="0" applyFont="1" applyBorder="1" applyProtection="1">
      <protection hidden="1"/>
    </xf>
    <xf numFmtId="0" fontId="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49" fontId="7" fillId="0" borderId="9" xfId="0" applyNumberFormat="1" applyFont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Protection="1">
      <protection hidden="1"/>
    </xf>
    <xf numFmtId="0" fontId="7" fillId="0" borderId="51" xfId="0" applyFont="1" applyFill="1" applyBorder="1" applyAlignment="1" applyProtection="1">
      <alignment horizontal="left"/>
      <protection hidden="1"/>
    </xf>
    <xf numFmtId="0" fontId="7" fillId="0" borderId="49" xfId="0" applyFont="1" applyBorder="1" applyProtection="1"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5" xfId="0" applyFont="1" applyFill="1" applyBorder="1" applyAlignment="1" applyProtection="1">
      <alignment horizontal="center"/>
      <protection hidden="1"/>
    </xf>
    <xf numFmtId="49" fontId="6" fillId="0" borderId="16" xfId="0" applyNumberFormat="1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49" fontId="7" fillId="6" borderId="16" xfId="0" applyNumberFormat="1" applyFont="1" applyFill="1" applyBorder="1" applyAlignment="1">
      <alignment horizontal="left" vertical="center"/>
    </xf>
    <xf numFmtId="2" fontId="13" fillId="6" borderId="16" xfId="0" applyNumberFormat="1" applyFont="1" applyFill="1" applyBorder="1" applyAlignment="1">
      <alignment horizontal="left" vertical="center"/>
    </xf>
    <xf numFmtId="49" fontId="6" fillId="6" borderId="24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2" fontId="13" fillId="6" borderId="24" xfId="0" applyNumberFormat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49" fontId="7" fillId="6" borderId="0" xfId="0" applyNumberFormat="1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5" xfId="0" applyFont="1" applyFill="1" applyBorder="1" applyAlignment="1" applyProtection="1">
      <alignment horizontal="left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49" fontId="37" fillId="0" borderId="15" xfId="0" applyNumberFormat="1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1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center"/>
      <protection locked="0" hidden="1"/>
    </xf>
    <xf numFmtId="0" fontId="37" fillId="0" borderId="26" xfId="0" applyFont="1" applyBorder="1" applyAlignment="1" applyProtection="1">
      <alignment horizontal="left"/>
      <protection locked="0" hidden="1"/>
    </xf>
    <xf numFmtId="0" fontId="37" fillId="0" borderId="16" xfId="0" applyFont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49" fontId="37" fillId="0" borderId="24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1" fontId="37" fillId="0" borderId="34" xfId="0" applyNumberFormat="1" applyFont="1" applyFill="1" applyBorder="1" applyAlignment="1" applyProtection="1">
      <alignment horizontal="left"/>
      <protection locked="0" hidden="1"/>
    </xf>
    <xf numFmtId="0" fontId="37" fillId="0" borderId="46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center"/>
      <protection locked="0" hidden="1"/>
    </xf>
    <xf numFmtId="0" fontId="37" fillId="0" borderId="41" xfId="0" applyFont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9" fontId="37" fillId="0" borderId="16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35" xfId="0" applyFont="1" applyBorder="1" applyAlignment="1" applyProtection="1">
      <alignment horizontal="left"/>
      <protection locked="0" hidden="1"/>
    </xf>
    <xf numFmtId="0" fontId="37" fillId="0" borderId="33" xfId="0" applyFont="1" applyBorder="1" applyAlignment="1" applyProtection="1">
      <alignment horizontal="left"/>
      <protection locked="0" hidden="1"/>
    </xf>
    <xf numFmtId="0" fontId="37" fillId="0" borderId="21" xfId="0" applyFont="1" applyBorder="1" applyAlignment="1" applyProtection="1">
      <alignment horizontal="left"/>
      <protection locked="0" hidden="1"/>
    </xf>
    <xf numFmtId="0" fontId="37" fillId="0" borderId="15" xfId="0" applyFont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center"/>
      <protection locked="0" hidden="1"/>
    </xf>
    <xf numFmtId="0" fontId="37" fillId="0" borderId="24" xfId="0" applyFont="1" applyBorder="1" applyAlignment="1" applyProtection="1">
      <alignment horizontal="left"/>
      <protection locked="0" hidden="1"/>
    </xf>
    <xf numFmtId="0" fontId="37" fillId="0" borderId="46" xfId="0" applyFont="1" applyBorder="1" applyAlignment="1" applyProtection="1">
      <alignment horizontal="left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0" fontId="37" fillId="0" borderId="41" xfId="0" applyFont="1" applyFill="1" applyBorder="1" applyAlignment="1" applyProtection="1">
      <alignment horizontal="left"/>
      <protection locked="0" hidden="1"/>
    </xf>
    <xf numFmtId="3" fontId="37" fillId="0" borderId="35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3" fontId="37" fillId="0" borderId="21" xfId="0" applyNumberFormat="1" applyFont="1" applyFill="1" applyBorder="1" applyAlignment="1" applyProtection="1">
      <alignment horizontal="left"/>
      <protection locked="0" hidden="1"/>
    </xf>
    <xf numFmtId="3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3" fontId="37" fillId="0" borderId="44" xfId="0" applyNumberFormat="1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49" fontId="7" fillId="6" borderId="15" xfId="0" applyNumberFormat="1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left"/>
      <protection hidden="1"/>
    </xf>
    <xf numFmtId="49" fontId="7" fillId="0" borderId="24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6" borderId="16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2" fontId="13" fillId="3" borderId="15" xfId="0" applyNumberFormat="1" applyFont="1" applyFill="1" applyBorder="1" applyAlignment="1">
      <alignment horizontal="left" vertical="center"/>
    </xf>
    <xf numFmtId="0" fontId="7" fillId="6" borderId="16" xfId="0" applyFont="1" applyFill="1" applyBorder="1" applyAlignment="1" applyProtection="1">
      <alignment horizontal="left"/>
      <protection hidden="1"/>
    </xf>
    <xf numFmtId="0" fontId="39" fillId="6" borderId="43" xfId="0" applyFont="1" applyFill="1" applyBorder="1" applyAlignment="1" applyProtection="1">
      <alignment horizontal="center" vertical="center" wrapText="1"/>
      <protection hidden="1"/>
    </xf>
    <xf numFmtId="0" fontId="39" fillId="6" borderId="35" xfId="0" applyFont="1" applyFill="1" applyBorder="1" applyAlignment="1" applyProtection="1">
      <alignment horizontal="center" vertical="center" wrapText="1"/>
      <protection hidden="1"/>
    </xf>
    <xf numFmtId="0" fontId="38" fillId="2" borderId="4" xfId="0" applyFont="1" applyFill="1" applyBorder="1" applyAlignment="1" applyProtection="1">
      <alignment horizontal="left" wrapText="1"/>
      <protection hidden="1"/>
    </xf>
    <xf numFmtId="0" fontId="39" fillId="2" borderId="4" xfId="0" applyFont="1" applyFill="1" applyBorder="1" applyAlignment="1" applyProtection="1">
      <alignment horizontal="right" vertical="center" wrapText="1"/>
      <protection hidden="1"/>
    </xf>
    <xf numFmtId="0" fontId="39" fillId="6" borderId="20" xfId="0" applyFont="1" applyFill="1" applyBorder="1" applyAlignment="1" applyProtection="1">
      <alignment horizontal="center" vertical="center" wrapText="1"/>
      <protection hidden="1"/>
    </xf>
    <xf numFmtId="0" fontId="39" fillId="6" borderId="21" xfId="0" applyFont="1" applyFill="1" applyBorder="1" applyAlignment="1" applyProtection="1">
      <alignment horizontal="center" vertical="center" wrapText="1"/>
      <protection hidden="1"/>
    </xf>
    <xf numFmtId="0" fontId="39" fillId="6" borderId="44" xfId="0" applyFont="1" applyFill="1" applyBorder="1" applyAlignment="1" applyProtection="1">
      <alignment horizontal="center" vertical="center" wrapText="1"/>
      <protection hidden="1"/>
    </xf>
    <xf numFmtId="0" fontId="39" fillId="6" borderId="4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6" xfId="0" applyNumberFormat="1" applyFont="1" applyBorder="1" applyProtection="1">
      <protection hidden="1"/>
    </xf>
    <xf numFmtId="1" fontId="7" fillId="0" borderId="24" xfId="0" applyNumberFormat="1" applyFont="1" applyBorder="1" applyProtection="1">
      <protection hidden="1"/>
    </xf>
    <xf numFmtId="1" fontId="7" fillId="0" borderId="15" xfId="0" applyNumberFormat="1" applyFont="1" applyBorder="1" applyProtection="1">
      <protection hidden="1"/>
    </xf>
    <xf numFmtId="0" fontId="7" fillId="0" borderId="57" xfId="0" applyFont="1" applyBorder="1" applyProtection="1">
      <protection hidden="1"/>
    </xf>
    <xf numFmtId="14" fontId="7" fillId="0" borderId="58" xfId="0" applyNumberFormat="1" applyFont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60" xfId="0" applyFont="1" applyBorder="1" applyProtection="1">
      <protection hidden="1"/>
    </xf>
    <xf numFmtId="14" fontId="7" fillId="0" borderId="61" xfId="0" applyNumberFormat="1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14" fontId="7" fillId="0" borderId="61" xfId="0" applyNumberFormat="1" applyFont="1" applyBorder="1" applyAlignment="1" applyProtection="1">
      <alignment horizontal="center"/>
      <protection hidden="1"/>
    </xf>
    <xf numFmtId="9" fontId="7" fillId="0" borderId="61" xfId="0" applyNumberFormat="1" applyFont="1" applyBorder="1" applyAlignment="1" applyProtection="1">
      <alignment horizontal="right"/>
      <protection hidden="1"/>
    </xf>
    <xf numFmtId="9" fontId="7" fillId="0" borderId="64" xfId="0" applyNumberFormat="1" applyFont="1" applyBorder="1" applyAlignment="1" applyProtection="1">
      <alignment horizontal="right"/>
      <protection hidden="1"/>
    </xf>
    <xf numFmtId="9" fontId="7" fillId="0" borderId="58" xfId="0" applyNumberFormat="1" applyFont="1" applyBorder="1" applyAlignment="1" applyProtection="1">
      <alignment horizontal="right"/>
      <protection hidden="1"/>
    </xf>
    <xf numFmtId="4" fontId="6" fillId="10" borderId="15" xfId="0" applyNumberFormat="1" applyFont="1" applyFill="1" applyBorder="1"/>
    <xf numFmtId="4" fontId="36" fillId="6" borderId="47" xfId="0" applyNumberFormat="1" applyFont="1" applyFill="1" applyBorder="1"/>
    <xf numFmtId="0" fontId="24" fillId="4" borderId="7" xfId="0" applyFont="1" applyFill="1" applyBorder="1" applyAlignment="1">
      <alignment horizontal="center"/>
    </xf>
    <xf numFmtId="4" fontId="26" fillId="0" borderId="15" xfId="0" applyNumberFormat="1" applyFont="1" applyFill="1" applyBorder="1"/>
    <xf numFmtId="0" fontId="26" fillId="6" borderId="15" xfId="0" applyFont="1" applyFill="1" applyBorder="1" applyProtection="1">
      <protection hidden="1"/>
    </xf>
    <xf numFmtId="0" fontId="36" fillId="0" borderId="29" xfId="0" applyFont="1" applyBorder="1" applyProtection="1">
      <protection hidden="1"/>
    </xf>
    <xf numFmtId="4" fontId="36" fillId="6" borderId="29" xfId="0" applyNumberFormat="1" applyFont="1" applyFill="1" applyBorder="1"/>
    <xf numFmtId="0" fontId="7" fillId="6" borderId="66" xfId="0" applyFont="1" applyFill="1" applyBorder="1" applyProtection="1">
      <protection hidden="1"/>
    </xf>
    <xf numFmtId="4" fontId="36" fillId="0" borderId="67" xfId="0" applyNumberFormat="1" applyFont="1" applyFill="1" applyBorder="1"/>
    <xf numFmtId="4" fontId="26" fillId="0" borderId="9" xfId="0" applyNumberFormat="1" applyFont="1" applyFill="1" applyBorder="1"/>
    <xf numFmtId="4" fontId="6" fillId="10" borderId="9" xfId="0" applyNumberFormat="1" applyFont="1" applyFill="1" applyBorder="1"/>
    <xf numFmtId="4" fontId="36" fillId="0" borderId="68" xfId="0" applyNumberFormat="1" applyFont="1" applyFill="1" applyBorder="1"/>
    <xf numFmtId="4" fontId="26" fillId="0" borderId="0" xfId="0" applyNumberFormat="1" applyFont="1" applyFill="1" applyBorder="1"/>
    <xf numFmtId="4" fontId="6" fillId="10" borderId="0" xfId="0" applyNumberFormat="1" applyFont="1" applyFill="1" applyBorder="1"/>
    <xf numFmtId="4" fontId="36" fillId="0" borderId="69" xfId="0" applyNumberFormat="1" applyFont="1" applyFill="1" applyBorder="1"/>
    <xf numFmtId="4" fontId="26" fillId="0" borderId="16" xfId="0" applyNumberFormat="1" applyFont="1" applyFill="1" applyBorder="1"/>
    <xf numFmtId="4" fontId="6" fillId="10" borderId="16" xfId="0" applyNumberFormat="1" applyFont="1" applyFill="1" applyBorder="1"/>
    <xf numFmtId="4" fontId="36" fillId="0" borderId="70" xfId="0" applyNumberFormat="1" applyFont="1" applyFill="1" applyBorder="1"/>
    <xf numFmtId="4" fontId="26" fillId="0" borderId="24" xfId="0" applyNumberFormat="1" applyFont="1" applyFill="1" applyBorder="1"/>
    <xf numFmtId="4" fontId="6" fillId="10" borderId="24" xfId="0" applyNumberFormat="1" applyFont="1" applyFill="1" applyBorder="1"/>
    <xf numFmtId="4" fontId="36" fillId="0" borderId="66" xfId="0" applyNumberFormat="1" applyFont="1" applyFill="1" applyBorder="1"/>
    <xf numFmtId="4" fontId="26" fillId="6" borderId="15" xfId="0" applyNumberFormat="1" applyFont="1" applyFill="1" applyBorder="1"/>
    <xf numFmtId="0" fontId="7" fillId="6" borderId="71" xfId="0" applyFont="1" applyFill="1" applyBorder="1" applyProtection="1">
      <protection hidden="1"/>
    </xf>
    <xf numFmtId="0" fontId="7" fillId="6" borderId="72" xfId="0" applyFont="1" applyFill="1" applyBorder="1" applyProtection="1">
      <protection hidden="1"/>
    </xf>
    <xf numFmtId="0" fontId="7" fillId="6" borderId="73" xfId="0" applyFont="1" applyFill="1" applyBorder="1" applyProtection="1">
      <protection hidden="1"/>
    </xf>
    <xf numFmtId="4" fontId="36" fillId="0" borderId="29" xfId="0" applyNumberFormat="1" applyFont="1" applyFill="1" applyBorder="1"/>
    <xf numFmtId="4" fontId="36" fillId="0" borderId="74" xfId="0" applyNumberFormat="1" applyFont="1" applyFill="1" applyBorder="1"/>
    <xf numFmtId="0" fontId="6" fillId="6" borderId="16" xfId="0" applyFont="1" applyFill="1" applyBorder="1" applyAlignment="1">
      <alignment horizontal="left"/>
    </xf>
    <xf numFmtId="4" fontId="7" fillId="6" borderId="16" xfId="0" applyNumberFormat="1" applyFont="1" applyFill="1" applyBorder="1"/>
    <xf numFmtId="4" fontId="7" fillId="6" borderId="66" xfId="0" applyNumberFormat="1" applyFont="1" applyFill="1" applyBorder="1"/>
    <xf numFmtId="2" fontId="1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49" fontId="7" fillId="6" borderId="0" xfId="0" applyNumberFormat="1" applyFont="1" applyFill="1" applyBorder="1" applyAlignment="1">
      <alignment horizontal="left" vertical="center"/>
    </xf>
    <xf numFmtId="2" fontId="13" fillId="6" borderId="0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14" fontId="7" fillId="0" borderId="64" xfId="0" applyNumberFormat="1" applyFont="1" applyBorder="1" applyProtection="1"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6" fillId="11" borderId="15" xfId="0" applyFont="1" applyFill="1" applyBorder="1" applyProtection="1">
      <protection hidden="1"/>
    </xf>
    <xf numFmtId="0" fontId="7" fillId="11" borderId="15" xfId="0" applyFont="1" applyFill="1" applyBorder="1" applyProtection="1">
      <protection hidden="1"/>
    </xf>
    <xf numFmtId="0" fontId="7" fillId="12" borderId="15" xfId="0" applyFont="1" applyFill="1" applyBorder="1" applyProtection="1">
      <protection hidden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49" fontId="7" fillId="12" borderId="0" xfId="0" applyNumberFormat="1" applyFont="1" applyFill="1" applyBorder="1" applyAlignment="1">
      <alignment horizontal="left" vertical="center"/>
    </xf>
    <xf numFmtId="2" fontId="13" fillId="12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49" fontId="7" fillId="12" borderId="15" xfId="0" applyNumberFormat="1" applyFont="1" applyFill="1" applyBorder="1" applyAlignment="1">
      <alignment horizontal="left" vertical="center"/>
    </xf>
    <xf numFmtId="2" fontId="13" fillId="12" borderId="15" xfId="0" applyNumberFormat="1" applyFont="1" applyFill="1" applyBorder="1" applyAlignment="1">
      <alignment horizontal="left" vertical="center"/>
    </xf>
    <xf numFmtId="49" fontId="45" fillId="0" borderId="15" xfId="0" applyNumberFormat="1" applyFont="1" applyFill="1" applyBorder="1" applyAlignment="1">
      <alignment horizontal="left" vertical="center"/>
    </xf>
    <xf numFmtId="49" fontId="45" fillId="6" borderId="15" xfId="0" applyNumberFormat="1" applyFont="1" applyFill="1" applyBorder="1" applyAlignment="1">
      <alignment horizontal="left" vertical="center"/>
    </xf>
    <xf numFmtId="0" fontId="6" fillId="12" borderId="15" xfId="0" applyFont="1" applyFill="1" applyBorder="1" applyProtection="1">
      <protection hidden="1"/>
    </xf>
    <xf numFmtId="0" fontId="7" fillId="0" borderId="24" xfId="0" applyFont="1" applyFill="1" applyBorder="1"/>
    <xf numFmtId="0" fontId="7" fillId="0" borderId="16" xfId="0" applyFont="1" applyFill="1" applyBorder="1"/>
    <xf numFmtId="0" fontId="7" fillId="12" borderId="15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2" borderId="0" xfId="0" applyNumberFormat="1" applyFont="1" applyFill="1" applyBorder="1" applyAlignment="1">
      <alignment horizontal="left" vertical="center"/>
    </xf>
    <xf numFmtId="0" fontId="7" fillId="13" borderId="0" xfId="0" applyFont="1" applyFill="1" applyProtection="1">
      <protection hidden="1"/>
    </xf>
    <xf numFmtId="0" fontId="7" fillId="14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 applyProtection="1">
      <alignment horizontal="left"/>
      <protection hidden="1"/>
    </xf>
    <xf numFmtId="49" fontId="7" fillId="12" borderId="16" xfId="0" applyNumberFormat="1" applyFont="1" applyFill="1" applyBorder="1" applyAlignment="1">
      <alignment horizontal="left" vertical="center"/>
    </xf>
    <xf numFmtId="0" fontId="6" fillId="12" borderId="0" xfId="0" applyFont="1" applyFill="1" applyBorder="1" applyAlignment="1" applyProtection="1">
      <alignment horizontal="left"/>
      <protection hidden="1"/>
    </xf>
    <xf numFmtId="49" fontId="7" fillId="12" borderId="0" xfId="0" applyNumberFormat="1" applyFont="1" applyFill="1" applyBorder="1" applyProtection="1">
      <protection hidden="1"/>
    </xf>
    <xf numFmtId="0" fontId="7" fillId="12" borderId="0" xfId="0" applyFont="1" applyFill="1" applyBorder="1" applyProtection="1">
      <protection hidden="1"/>
    </xf>
    <xf numFmtId="49" fontId="7" fillId="12" borderId="15" xfId="0" applyNumberFormat="1" applyFont="1" applyFill="1" applyBorder="1" applyProtection="1">
      <protection hidden="1"/>
    </xf>
    <xf numFmtId="49" fontId="46" fillId="14" borderId="0" xfId="0" applyNumberFormat="1" applyFont="1" applyFill="1" applyBorder="1" applyProtection="1">
      <protection hidden="1"/>
    </xf>
    <xf numFmtId="0" fontId="47" fillId="14" borderId="86" xfId="0" applyFont="1" applyFill="1" applyBorder="1" applyAlignment="1" applyProtection="1">
      <alignment horizontal="left"/>
      <protection hidden="1"/>
    </xf>
    <xf numFmtId="0" fontId="46" fillId="14" borderId="87" xfId="0" applyFont="1" applyFill="1" applyBorder="1" applyProtection="1">
      <protection hidden="1"/>
    </xf>
    <xf numFmtId="0" fontId="6" fillId="0" borderId="86" xfId="0" applyFont="1" applyFill="1" applyBorder="1" applyAlignment="1" applyProtection="1">
      <alignment horizontal="left"/>
      <protection hidden="1"/>
    </xf>
    <xf numFmtId="0" fontId="7" fillId="6" borderId="87" xfId="0" applyFont="1" applyFill="1" applyBorder="1" applyProtection="1">
      <protection hidden="1"/>
    </xf>
    <xf numFmtId="0" fontId="6" fillId="0" borderId="88" xfId="0" applyFont="1" applyFill="1" applyBorder="1" applyAlignment="1" applyProtection="1">
      <alignment horizontal="left"/>
      <protection hidden="1"/>
    </xf>
    <xf numFmtId="0" fontId="7" fillId="6" borderId="89" xfId="0" applyFont="1" applyFill="1" applyBorder="1" applyProtection="1">
      <protection hidden="1"/>
    </xf>
    <xf numFmtId="0" fontId="6" fillId="6" borderId="86" xfId="0" applyFont="1" applyFill="1" applyBorder="1" applyAlignment="1" applyProtection="1">
      <alignment horizontal="left"/>
      <protection hidden="1"/>
    </xf>
    <xf numFmtId="0" fontId="6" fillId="0" borderId="90" xfId="0" applyFont="1" applyFill="1" applyBorder="1" applyAlignment="1" applyProtection="1">
      <alignment horizontal="left"/>
      <protection hidden="1"/>
    </xf>
    <xf numFmtId="0" fontId="7" fillId="6" borderId="91" xfId="0" applyFont="1" applyFill="1" applyBorder="1" applyProtection="1">
      <protection hidden="1"/>
    </xf>
    <xf numFmtId="49" fontId="7" fillId="0" borderId="16" xfId="0" applyNumberFormat="1" applyFont="1" applyFill="1" applyBorder="1" applyProtection="1">
      <protection hidden="1"/>
    </xf>
    <xf numFmtId="0" fontId="6" fillId="6" borderId="92" xfId="0" applyFont="1" applyFill="1" applyBorder="1" applyAlignment="1" applyProtection="1">
      <alignment horizontal="left"/>
      <protection hidden="1"/>
    </xf>
    <xf numFmtId="0" fontId="7" fillId="6" borderId="93" xfId="0" applyFont="1" applyFill="1" applyBorder="1" applyProtection="1">
      <protection hidden="1"/>
    </xf>
    <xf numFmtId="0" fontId="6" fillId="12" borderId="86" xfId="0" applyFont="1" applyFill="1" applyBorder="1" applyAlignment="1" applyProtection="1">
      <alignment horizontal="left"/>
      <protection hidden="1"/>
    </xf>
    <xf numFmtId="0" fontId="7" fillId="12" borderId="87" xfId="0" applyFont="1" applyFill="1" applyBorder="1" applyProtection="1">
      <protection hidden="1"/>
    </xf>
    <xf numFmtId="0" fontId="47" fillId="14" borderId="90" xfId="0" applyFont="1" applyFill="1" applyBorder="1" applyAlignment="1" applyProtection="1">
      <alignment horizontal="left"/>
      <protection hidden="1"/>
    </xf>
    <xf numFmtId="49" fontId="46" fillId="14" borderId="24" xfId="0" applyNumberFormat="1" applyFont="1" applyFill="1" applyBorder="1" applyProtection="1">
      <protection hidden="1"/>
    </xf>
    <xf numFmtId="0" fontId="46" fillId="14" borderId="91" xfId="0" applyFont="1" applyFill="1" applyBorder="1" applyProtection="1">
      <protection hidden="1"/>
    </xf>
    <xf numFmtId="0" fontId="6" fillId="6" borderId="88" xfId="0" applyFont="1" applyFill="1" applyBorder="1" applyAlignment="1" applyProtection="1">
      <alignment horizontal="left"/>
      <protection hidden="1"/>
    </xf>
    <xf numFmtId="49" fontId="7" fillId="6" borderId="16" xfId="0" applyNumberFormat="1" applyFont="1" applyFill="1" applyBorder="1" applyProtection="1">
      <protection hidden="1"/>
    </xf>
    <xf numFmtId="0" fontId="6" fillId="0" borderId="92" xfId="0" applyFont="1" applyFill="1" applyBorder="1" applyAlignment="1" applyProtection="1">
      <alignment horizontal="left"/>
      <protection hidden="1"/>
    </xf>
    <xf numFmtId="0" fontId="47" fillId="14" borderId="88" xfId="0" applyFont="1" applyFill="1" applyBorder="1" applyAlignment="1" applyProtection="1">
      <alignment horizontal="left"/>
      <protection hidden="1"/>
    </xf>
    <xf numFmtId="49" fontId="46" fillId="14" borderId="16" xfId="0" applyNumberFormat="1" applyFont="1" applyFill="1" applyBorder="1" applyProtection="1">
      <protection hidden="1"/>
    </xf>
    <xf numFmtId="0" fontId="46" fillId="14" borderId="89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vertical="center" wrapText="1"/>
      <protection hidden="1"/>
    </xf>
    <xf numFmtId="0" fontId="41" fillId="2" borderId="3" xfId="0" applyFont="1" applyFill="1" applyBorder="1" applyAlignment="1" applyProtection="1">
      <alignment horizontal="left" vertical="center"/>
      <protection hidden="1"/>
    </xf>
    <xf numFmtId="0" fontId="30" fillId="6" borderId="42" xfId="0" applyFont="1" applyFill="1" applyBorder="1" applyAlignment="1" applyProtection="1">
      <alignment horizontal="center" vertical="center"/>
      <protection hidden="1"/>
    </xf>
    <xf numFmtId="0" fontId="41" fillId="6" borderId="4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horizontal="center" vertical="center"/>
      <protection hidden="1"/>
    </xf>
    <xf numFmtId="0" fontId="41" fillId="6" borderId="79" xfId="0" applyFont="1" applyFill="1" applyBorder="1" applyAlignment="1" applyProtection="1">
      <alignment horizontal="center" vertical="center"/>
      <protection hidden="1"/>
    </xf>
    <xf numFmtId="0" fontId="3" fillId="0" borderId="38" xfId="0" applyFont="1" applyFill="1" applyBorder="1" applyAlignment="1" applyProtection="1">
      <alignment horizontal="left" vertical="center" wrapText="1"/>
      <protection hidden="1"/>
    </xf>
    <xf numFmtId="0" fontId="40" fillId="0" borderId="38" xfId="0" applyFont="1" applyFill="1" applyBorder="1" applyAlignment="1" applyProtection="1">
      <alignment horizontal="left" vertical="center" wrapText="1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40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Fill="1" applyBorder="1" applyAlignment="1" applyProtection="1">
      <alignment horizontal="left" vertical="center" wrapText="1"/>
      <protection hidden="1"/>
    </xf>
    <xf numFmtId="0" fontId="40" fillId="0" borderId="24" xfId="0" applyFont="1" applyFill="1" applyBorder="1" applyAlignment="1" applyProtection="1">
      <alignment horizontal="left" vertical="center" wrapText="1"/>
      <protection hidden="1"/>
    </xf>
    <xf numFmtId="0" fontId="3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wrapText="1"/>
      <protection hidden="1"/>
    </xf>
    <xf numFmtId="0" fontId="40" fillId="0" borderId="40" xfId="0" applyFont="1" applyFill="1" applyBorder="1" applyAlignment="1" applyProtection="1">
      <alignment horizontal="left" wrapText="1"/>
      <protection hidden="1"/>
    </xf>
    <xf numFmtId="3" fontId="41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6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38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5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2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5" xfId="0" applyFont="1" applyFill="1" applyBorder="1" applyAlignment="1">
      <alignment horizontal="left"/>
    </xf>
    <xf numFmtId="4" fontId="7" fillId="12" borderId="15" xfId="0" applyNumberFormat="1" applyFont="1" applyFill="1" applyBorder="1"/>
    <xf numFmtId="4" fontId="36" fillId="12" borderId="47" xfId="0" applyNumberFormat="1" applyFont="1" applyFill="1" applyBorder="1"/>
    <xf numFmtId="4" fontId="26" fillId="12" borderId="15" xfId="0" applyNumberFormat="1" applyFont="1" applyFill="1" applyBorder="1"/>
    <xf numFmtId="4" fontId="6" fillId="12" borderId="15" xfId="0" applyNumberFormat="1" applyFont="1" applyFill="1" applyBorder="1"/>
    <xf numFmtId="0" fontId="6" fillId="15" borderId="15" xfId="0" applyFont="1" applyFill="1" applyBorder="1" applyAlignment="1">
      <alignment horizontal="left"/>
    </xf>
    <xf numFmtId="4" fontId="7" fillId="15" borderId="15" xfId="0" applyNumberFormat="1" applyFont="1" applyFill="1" applyBorder="1"/>
    <xf numFmtId="4" fontId="36" fillId="15" borderId="47" xfId="0" applyNumberFormat="1" applyFont="1" applyFill="1" applyBorder="1"/>
    <xf numFmtId="4" fontId="26" fillId="15" borderId="15" xfId="0" applyNumberFormat="1" applyFont="1" applyFill="1" applyBorder="1"/>
    <xf numFmtId="4" fontId="6" fillId="15" borderId="15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26" fillId="0" borderId="80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0" fontId="36" fillId="12" borderId="29" xfId="0" applyFont="1" applyFill="1" applyBorder="1" applyProtection="1">
      <protection hidden="1"/>
    </xf>
    <xf numFmtId="4" fontId="36" fillId="6" borderId="66" xfId="0" applyNumberFormat="1" applyFont="1" applyFill="1" applyBorder="1"/>
    <xf numFmtId="4" fontId="26" fillId="6" borderId="16" xfId="0" applyNumberFormat="1" applyFont="1" applyFill="1" applyBorder="1"/>
    <xf numFmtId="4" fontId="6" fillId="6" borderId="16" xfId="0" applyNumberFormat="1" applyFont="1" applyFill="1" applyBorder="1"/>
    <xf numFmtId="0" fontId="7" fillId="12" borderId="29" xfId="0" applyFont="1" applyFill="1" applyBorder="1" applyProtection="1">
      <protection hidden="1"/>
    </xf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7" fillId="12" borderId="29" xfId="0" applyNumberFormat="1" applyFont="1" applyFill="1" applyBorder="1"/>
    <xf numFmtId="3" fontId="33" fillId="15" borderId="0" xfId="0" applyNumberFormat="1" applyFont="1" applyFill="1" applyAlignment="1" applyProtection="1">
      <alignment horizontal="center" wrapText="1"/>
      <protection hidden="1"/>
    </xf>
    <xf numFmtId="0" fontId="32" fillId="15" borderId="1" xfId="0" applyFont="1" applyFill="1" applyBorder="1" applyProtection="1">
      <protection hidden="1"/>
    </xf>
    <xf numFmtId="3" fontId="33" fillId="15" borderId="1" xfId="0" applyNumberFormat="1" applyFont="1" applyFill="1" applyBorder="1" applyAlignment="1" applyProtection="1">
      <alignment horizontal="center" wrapText="1"/>
      <protection hidden="1"/>
    </xf>
    <xf numFmtId="0" fontId="30" fillId="16" borderId="1" xfId="0" applyFont="1" applyFill="1" applyBorder="1" applyAlignment="1" applyProtection="1">
      <alignment horizontal="center" wrapText="1"/>
      <protection hidden="1"/>
    </xf>
    <xf numFmtId="4" fontId="30" fillId="16" borderId="0" xfId="0" applyNumberFormat="1" applyFont="1" applyFill="1" applyAlignment="1" applyProtection="1">
      <alignment horizontal="right"/>
      <protection hidden="1"/>
    </xf>
    <xf numFmtId="4" fontId="30" fillId="16" borderId="16" xfId="0" applyNumberFormat="1" applyFont="1" applyFill="1" applyBorder="1" applyAlignment="1" applyProtection="1">
      <alignment horizontal="right"/>
      <protection hidden="1"/>
    </xf>
    <xf numFmtId="4" fontId="30" fillId="16" borderId="1" xfId="0" applyNumberFormat="1" applyFont="1" applyFill="1" applyBorder="1" applyAlignment="1" applyProtection="1">
      <alignment horizontal="right"/>
      <protection hidden="1"/>
    </xf>
    <xf numFmtId="0" fontId="29" fillId="16" borderId="1" xfId="0" applyFont="1" applyFill="1" applyBorder="1" applyAlignment="1" applyProtection="1">
      <alignment wrapText="1"/>
      <protection hidden="1"/>
    </xf>
    <xf numFmtId="4" fontId="30" fillId="16" borderId="1" xfId="0" applyNumberFormat="1" applyFont="1" applyFill="1" applyBorder="1" applyAlignment="1" applyProtection="1">
      <alignment horizontal="right" wrapText="1"/>
      <protection hidden="1"/>
    </xf>
    <xf numFmtId="4" fontId="30" fillId="16" borderId="0" xfId="0" applyNumberFormat="1" applyFont="1" applyFill="1" applyBorder="1" applyAlignment="1" applyProtection="1">
      <alignment horizontal="right"/>
      <protection hidden="1"/>
    </xf>
    <xf numFmtId="4" fontId="30" fillId="16" borderId="4" xfId="0" applyNumberFormat="1" applyFont="1" applyFill="1" applyBorder="1" applyAlignment="1" applyProtection="1">
      <alignment horizontal="right" wrapText="1"/>
      <protection hidden="1"/>
    </xf>
    <xf numFmtId="4" fontId="48" fillId="17" borderId="0" xfId="0" applyNumberFormat="1" applyFont="1" applyFill="1" applyAlignment="1" applyProtection="1">
      <alignment wrapText="1"/>
      <protection hidden="1"/>
    </xf>
    <xf numFmtId="0" fontId="32" fillId="17" borderId="1" xfId="0" applyFont="1" applyFill="1" applyBorder="1" applyAlignment="1" applyProtection="1">
      <alignment horizontal="center"/>
      <protection hidden="1"/>
    </xf>
    <xf numFmtId="4" fontId="48" fillId="17" borderId="1" xfId="0" applyNumberFormat="1" applyFont="1" applyFill="1" applyBorder="1" applyAlignment="1" applyProtection="1">
      <alignment wrapText="1"/>
      <protection hidden="1"/>
    </xf>
    <xf numFmtId="49" fontId="6" fillId="13" borderId="92" xfId="0" applyNumberFormat="1" applyFont="1" applyFill="1" applyBorder="1" applyAlignment="1">
      <alignment horizontal="left" vertical="center"/>
    </xf>
    <xf numFmtId="49" fontId="20" fillId="13" borderId="93" xfId="0" applyNumberFormat="1" applyFont="1" applyFill="1" applyBorder="1" applyAlignment="1">
      <alignment horizontal="left" vertical="center"/>
    </xf>
    <xf numFmtId="0" fontId="47" fillId="14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9" borderId="3" xfId="0" applyFont="1" applyFill="1" applyBorder="1" applyAlignment="1" applyProtection="1">
      <alignment vertical="center"/>
      <protection hidden="1"/>
    </xf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8" borderId="0" xfId="0" applyFont="1" applyFill="1"/>
    <xf numFmtId="0" fontId="49" fillId="18" borderId="0" xfId="0" applyFont="1" applyFill="1"/>
    <xf numFmtId="0" fontId="7" fillId="18" borderId="0" xfId="0" applyFont="1" applyFill="1" applyAlignment="1">
      <alignment horizontal="left"/>
    </xf>
    <xf numFmtId="0" fontId="7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8" fillId="0" borderId="94" xfId="0" applyFont="1" applyBorder="1"/>
    <xf numFmtId="0" fontId="7" fillId="0" borderId="94" xfId="0" applyFont="1" applyBorder="1"/>
    <xf numFmtId="0" fontId="6" fillId="18" borderId="0" xfId="0" applyFont="1" applyFill="1" applyAlignment="1">
      <alignment horizontal="center"/>
    </xf>
    <xf numFmtId="49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left"/>
    </xf>
    <xf numFmtId="0" fontId="6" fillId="18" borderId="0" xfId="0" applyFont="1" applyFill="1"/>
    <xf numFmtId="0" fontId="2" fillId="2" borderId="1" xfId="0" applyFont="1" applyFill="1" applyBorder="1" applyAlignment="1" applyProtection="1">
      <alignment horizontal="right"/>
      <protection hidden="1"/>
    </xf>
    <xf numFmtId="0" fontId="7" fillId="15" borderId="16" xfId="0" applyFont="1" applyFill="1" applyBorder="1" applyProtection="1">
      <protection hidden="1"/>
    </xf>
    <xf numFmtId="0" fontId="7" fillId="0" borderId="16" xfId="0" applyFont="1" applyFill="1" applyBorder="1" applyAlignment="1" applyProtection="1">
      <protection hidden="1"/>
    </xf>
    <xf numFmtId="49" fontId="47" fillId="14" borderId="92" xfId="0" applyNumberFormat="1" applyFont="1" applyFill="1" applyBorder="1" applyAlignment="1">
      <alignment horizontal="left" vertical="center"/>
    </xf>
    <xf numFmtId="49" fontId="46" fillId="14" borderId="15" xfId="0" applyNumberFormat="1" applyFont="1" applyFill="1" applyBorder="1" applyAlignment="1">
      <alignment horizontal="left" vertical="center"/>
    </xf>
    <xf numFmtId="2" fontId="47" fillId="14" borderId="93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91" xfId="0" applyNumberFormat="1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49" fontId="20" fillId="0" borderId="87" xfId="0" applyNumberFormat="1" applyFont="1" applyFill="1" applyBorder="1" applyAlignment="1">
      <alignment horizontal="left" vertical="center"/>
    </xf>
    <xf numFmtId="49" fontId="6" fillId="0" borderId="86" xfId="0" applyNumberFormat="1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left" vertical="center"/>
    </xf>
    <xf numFmtId="49" fontId="20" fillId="0" borderId="89" xfId="0" applyNumberFormat="1" applyFont="1" applyFill="1" applyBorder="1" applyAlignment="1">
      <alignment horizontal="left" vertical="center"/>
    </xf>
    <xf numFmtId="49" fontId="6" fillId="19" borderId="88" xfId="0" applyNumberFormat="1" applyFont="1" applyFill="1" applyBorder="1" applyAlignment="1">
      <alignment horizontal="left" vertical="center"/>
    </xf>
    <xf numFmtId="49" fontId="20" fillId="19" borderId="16" xfId="0" applyNumberFormat="1" applyFont="1" applyFill="1" applyBorder="1" applyAlignment="1">
      <alignment horizontal="left" vertical="center"/>
    </xf>
    <xf numFmtId="49" fontId="20" fillId="19" borderId="89" xfId="0" applyNumberFormat="1" applyFont="1" applyFill="1" applyBorder="1" applyAlignment="1">
      <alignment horizontal="left" vertical="center"/>
    </xf>
    <xf numFmtId="49" fontId="20" fillId="13" borderId="15" xfId="0" applyNumberFormat="1" applyFont="1" applyFill="1" applyBorder="1" applyAlignment="1">
      <alignment horizontal="left" vertical="center"/>
    </xf>
    <xf numFmtId="49" fontId="6" fillId="14" borderId="92" xfId="0" applyNumberFormat="1" applyFont="1" applyFill="1" applyBorder="1" applyAlignment="1">
      <alignment horizontal="left" vertical="center"/>
    </xf>
    <xf numFmtId="49" fontId="7" fillId="14" borderId="15" xfId="0" applyNumberFormat="1" applyFont="1" applyFill="1" applyBorder="1" applyAlignment="1">
      <alignment horizontal="left" vertical="center"/>
    </xf>
    <xf numFmtId="2" fontId="13" fillId="14" borderId="93" xfId="0" applyNumberFormat="1" applyFont="1" applyFill="1" applyBorder="1" applyAlignment="1">
      <alignment horizontal="left" vertical="center"/>
    </xf>
    <xf numFmtId="49" fontId="6" fillId="16" borderId="24" xfId="0" applyNumberFormat="1" applyFont="1" applyFill="1" applyBorder="1" applyAlignment="1">
      <alignment horizontal="left" vertical="center"/>
    </xf>
    <xf numFmtId="2" fontId="13" fillId="16" borderId="24" xfId="0" applyNumberFormat="1" applyFont="1" applyFill="1" applyBorder="1" applyAlignment="1">
      <alignment horizontal="left" vertical="center"/>
    </xf>
    <xf numFmtId="49" fontId="6" fillId="16" borderId="0" xfId="0" applyNumberFormat="1" applyFont="1" applyFill="1" applyBorder="1" applyAlignment="1">
      <alignment horizontal="left" vertical="center"/>
    </xf>
    <xf numFmtId="0" fontId="7" fillId="16" borderId="0" xfId="0" applyFont="1" applyFill="1" applyBorder="1" applyProtection="1">
      <protection hidden="1"/>
    </xf>
    <xf numFmtId="2" fontId="13" fillId="16" borderId="0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16" borderId="0" xfId="0" applyNumberFormat="1" applyFont="1" applyFill="1" applyBorder="1" applyAlignment="1">
      <alignment horizontal="left" vertical="center"/>
    </xf>
    <xf numFmtId="4" fontId="50" fillId="0" borderId="0" xfId="0" applyNumberFormat="1" applyFont="1" applyFill="1" applyBorder="1"/>
    <xf numFmtId="4" fontId="50" fillId="0" borderId="16" xfId="0" applyNumberFormat="1" applyFont="1" applyFill="1" applyBorder="1"/>
    <xf numFmtId="4" fontId="50" fillId="0" borderId="24" xfId="0" applyNumberFormat="1" applyFont="1" applyFill="1" applyBorder="1"/>
    <xf numFmtId="4" fontId="7" fillId="0" borderId="81" xfId="0" applyNumberFormat="1" applyFont="1" applyFill="1" applyBorder="1"/>
    <xf numFmtId="4" fontId="7" fillId="0" borderId="82" xfId="0" applyNumberFormat="1" applyFont="1" applyFill="1" applyBorder="1"/>
    <xf numFmtId="4" fontId="7" fillId="0" borderId="83" xfId="0" applyNumberFormat="1" applyFont="1" applyFill="1" applyBorder="1"/>
    <xf numFmtId="0" fontId="7" fillId="0" borderId="0" xfId="0" applyFont="1" applyBorder="1" applyAlignment="1" applyProtection="1">
      <alignment horizontal="center"/>
      <protection hidden="1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49" fontId="6" fillId="0" borderId="15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Protection="1">
      <protection hidden="1"/>
    </xf>
    <xf numFmtId="49" fontId="6" fillId="0" borderId="16" xfId="0" applyNumberFormat="1" applyFont="1" applyFill="1" applyBorder="1" applyProtection="1">
      <protection hidden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Fill="1" applyBorder="1" applyProtection="1">
      <protection hidden="1"/>
    </xf>
    <xf numFmtId="49" fontId="6" fillId="0" borderId="24" xfId="0" applyNumberFormat="1" applyFont="1" applyFill="1" applyBorder="1" applyProtection="1">
      <protection hidden="1"/>
    </xf>
    <xf numFmtId="49" fontId="7" fillId="0" borderId="4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Alignment="1">
      <alignment horizontal="left" vertical="center"/>
    </xf>
    <xf numFmtId="49" fontId="6" fillId="0" borderId="15" xfId="0" applyNumberFormat="1" applyFont="1" applyBorder="1" applyProtection="1">
      <protection hidden="1"/>
    </xf>
    <xf numFmtId="49" fontId="7" fillId="0" borderId="51" xfId="0" applyNumberFormat="1" applyFont="1" applyFill="1" applyBorder="1" applyAlignment="1" applyProtection="1">
      <alignment horizontal="left"/>
      <protection hidden="1"/>
    </xf>
    <xf numFmtId="49" fontId="6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4" borderId="18" xfId="0" applyNumberFormat="1" applyFont="1" applyFill="1" applyBorder="1" applyAlignment="1">
      <alignment horizontal="left"/>
    </xf>
    <xf numFmtId="49" fontId="7" fillId="0" borderId="84" xfId="0" applyNumberFormat="1" applyFont="1" applyFill="1" applyBorder="1" applyAlignment="1" applyProtection="1">
      <alignment horizontal="left"/>
      <protection hidden="1"/>
    </xf>
    <xf numFmtId="49" fontId="7" fillId="0" borderId="75" xfId="0" applyNumberFormat="1" applyFont="1" applyFill="1" applyBorder="1" applyAlignment="1" applyProtection="1">
      <alignment horizontal="left"/>
      <protection hidden="1"/>
    </xf>
    <xf numFmtId="49" fontId="6" fillId="0" borderId="15" xfId="0" applyNumberFormat="1" applyFont="1" applyFill="1" applyBorder="1" applyAlignment="1" applyProtection="1">
      <alignment horizontal="left"/>
      <protection hidden="1"/>
    </xf>
    <xf numFmtId="49" fontId="7" fillId="0" borderId="85" xfId="0" applyNumberFormat="1" applyFont="1" applyFill="1" applyBorder="1" applyAlignment="1" applyProtection="1">
      <alignment horizontal="left"/>
      <protection hidden="1"/>
    </xf>
    <xf numFmtId="49" fontId="7" fillId="0" borderId="48" xfId="0" applyNumberFormat="1" applyFont="1" applyFill="1" applyBorder="1" applyAlignment="1" applyProtection="1">
      <alignment horizontal="left"/>
      <protection hidden="1"/>
    </xf>
    <xf numFmtId="49" fontId="6" fillId="0" borderId="92" xfId="0" applyNumberFormat="1" applyFont="1" applyFill="1" applyBorder="1" applyAlignment="1" applyProtection="1">
      <alignment horizontal="left"/>
      <protection hidden="1"/>
    </xf>
    <xf numFmtId="49" fontId="7" fillId="6" borderId="87" xfId="0" applyNumberFormat="1" applyFont="1" applyFill="1" applyBorder="1" applyProtection="1">
      <protection hidden="1"/>
    </xf>
    <xf numFmtId="49" fontId="7" fillId="6" borderId="89" xfId="0" applyNumberFormat="1" applyFont="1" applyFill="1" applyBorder="1" applyProtection="1">
      <protection hidden="1"/>
    </xf>
    <xf numFmtId="49" fontId="6" fillId="0" borderId="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9" fontId="6" fillId="0" borderId="16" xfId="0" applyNumberFormat="1" applyFont="1" applyBorder="1" applyProtection="1">
      <protection hidden="1"/>
    </xf>
    <xf numFmtId="49" fontId="7" fillId="6" borderId="24" xfId="0" applyNumberFormat="1" applyFont="1" applyFill="1" applyBorder="1" applyProtection="1">
      <protection hidden="1"/>
    </xf>
    <xf numFmtId="49" fontId="7" fillId="0" borderId="24" xfId="0" applyNumberFormat="1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7" fillId="16" borderId="24" xfId="0" applyNumberFormat="1" applyFont="1" applyFill="1" applyBorder="1" applyProtection="1">
      <protection hidden="1"/>
    </xf>
    <xf numFmtId="49" fontId="7" fillId="0" borderId="0" xfId="0" applyNumberFormat="1" applyFont="1" applyBorder="1"/>
    <xf numFmtId="49" fontId="7" fillId="16" borderId="0" xfId="0" applyNumberFormat="1" applyFont="1" applyFill="1" applyBorder="1" applyProtection="1">
      <protection hidden="1"/>
    </xf>
    <xf numFmtId="49" fontId="7" fillId="0" borderId="0" xfId="0" applyNumberFormat="1" applyFont="1" applyFill="1" applyBorder="1"/>
    <xf numFmtId="49" fontId="6" fillId="0" borderId="17" xfId="0" applyNumberFormat="1" applyFont="1" applyFill="1" applyBorder="1" applyAlignment="1" applyProtection="1">
      <alignment horizontal="left"/>
      <protection hidden="1"/>
    </xf>
    <xf numFmtId="49" fontId="6" fillId="0" borderId="9" xfId="0" applyNumberFormat="1" applyFont="1" applyFill="1" applyBorder="1" applyAlignment="1">
      <alignment horizontal="left"/>
    </xf>
    <xf numFmtId="49" fontId="6" fillId="4" borderId="7" xfId="0" applyNumberFormat="1" applyFont="1" applyFill="1" applyBorder="1" applyAlignment="1">
      <alignment horizontal="left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86" xfId="0" applyNumberFormat="1" applyFont="1" applyFill="1" applyBorder="1" applyAlignment="1" applyProtection="1">
      <alignment horizontal="left"/>
      <protection hidden="1"/>
    </xf>
    <xf numFmtId="49" fontId="6" fillId="0" borderId="88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 applyAlignment="1" applyProtection="1">
      <protection hidden="1"/>
    </xf>
    <xf numFmtId="49" fontId="7" fillId="0" borderId="15" xfId="0" applyNumberFormat="1" applyFont="1" applyBorder="1"/>
    <xf numFmtId="49" fontId="7" fillId="0" borderId="16" xfId="0" applyNumberFormat="1" applyFont="1" applyBorder="1" applyAlignment="1" applyProtection="1">
      <protection hidden="1"/>
    </xf>
    <xf numFmtId="49" fontId="7" fillId="0" borderId="16" xfId="0" applyNumberFormat="1" applyFont="1" applyBorder="1"/>
    <xf numFmtId="49" fontId="7" fillId="0" borderId="0" xfId="0" applyNumberFormat="1" applyFont="1" applyProtection="1">
      <protection hidden="1"/>
    </xf>
    <xf numFmtId="49" fontId="7" fillId="0" borderId="15" xfId="0" applyNumberFormat="1" applyFont="1" applyFill="1" applyBorder="1"/>
    <xf numFmtId="49" fontId="7" fillId="0" borderId="16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/>
    <xf numFmtId="49" fontId="7" fillId="0" borderId="16" xfId="0" applyNumberFormat="1" applyFont="1" applyFill="1" applyBorder="1"/>
    <xf numFmtId="49" fontId="18" fillId="0" borderId="25" xfId="0" applyNumberFormat="1" applyFont="1" applyFill="1" applyBorder="1" applyProtection="1">
      <protection hidden="1"/>
    </xf>
    <xf numFmtId="49" fontId="6" fillId="0" borderId="90" xfId="0" applyNumberFormat="1" applyFont="1" applyFill="1" applyBorder="1" applyAlignment="1" applyProtection="1">
      <alignment horizontal="left"/>
      <protection hidden="1"/>
    </xf>
    <xf numFmtId="49" fontId="7" fillId="6" borderId="93" xfId="0" applyNumberFormat="1" applyFont="1" applyFill="1" applyBorder="1" applyProtection="1">
      <protection hidden="1"/>
    </xf>
    <xf numFmtId="49" fontId="6" fillId="0" borderId="86" xfId="0" applyNumberFormat="1" applyFont="1" applyBorder="1" applyProtection="1">
      <protection hidden="1"/>
    </xf>
    <xf numFmtId="49" fontId="6" fillId="0" borderId="88" xfId="0" applyNumberFormat="1" applyFont="1" applyBorder="1" applyProtection="1">
      <protection hidden="1"/>
    </xf>
    <xf numFmtId="49" fontId="6" fillId="0" borderId="16" xfId="0" applyNumberFormat="1" applyFont="1" applyBorder="1" applyAlignment="1" applyProtection="1">
      <protection hidden="1"/>
    </xf>
    <xf numFmtId="49" fontId="7" fillId="0" borderId="15" xfId="0" applyNumberFormat="1" applyFont="1" applyBorder="1" applyAlignment="1" applyProtection="1">
      <protection hidden="1"/>
    </xf>
    <xf numFmtId="49" fontId="51" fillId="0" borderId="15" xfId="0" applyNumberFormat="1" applyFont="1" applyFill="1" applyBorder="1" applyAlignment="1">
      <alignment horizontal="left"/>
    </xf>
    <xf numFmtId="4" fontId="50" fillId="0" borderId="15" xfId="0" applyNumberFormat="1" applyFont="1" applyFill="1" applyBorder="1"/>
    <xf numFmtId="0" fontId="51" fillId="0" borderId="24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0" fontId="51" fillId="0" borderId="16" xfId="0" applyFont="1" applyFill="1" applyBorder="1" applyAlignment="1">
      <alignment horizontal="left"/>
    </xf>
    <xf numFmtId="0" fontId="7" fillId="19" borderId="0" xfId="0" applyFont="1" applyFill="1" applyBorder="1" applyProtection="1">
      <protection hidden="1"/>
    </xf>
    <xf numFmtId="0" fontId="6" fillId="19" borderId="16" xfId="0" applyFont="1" applyFill="1" applyBorder="1" applyAlignment="1" applyProtection="1">
      <alignment horizontal="left"/>
      <protection hidden="1"/>
    </xf>
    <xf numFmtId="0" fontId="7" fillId="19" borderId="15" xfId="0" applyFont="1" applyFill="1" applyBorder="1" applyProtection="1">
      <protection hidden="1"/>
    </xf>
    <xf numFmtId="49" fontId="7" fillId="19" borderId="15" xfId="0" applyNumberFormat="1" applyFont="1" applyFill="1" applyBorder="1" applyProtection="1">
      <protection hidden="1"/>
    </xf>
    <xf numFmtId="0" fontId="7" fillId="19" borderId="15" xfId="0" applyFont="1" applyFill="1" applyBorder="1" applyAlignment="1" applyProtection="1">
      <alignment horizontal="center"/>
      <protection hidden="1"/>
    </xf>
    <xf numFmtId="0" fontId="46" fillId="12" borderId="15" xfId="0" applyFont="1" applyFill="1" applyBorder="1" applyAlignment="1" applyProtection="1">
      <alignment horizontal="right"/>
      <protection hidden="1"/>
    </xf>
    <xf numFmtId="0" fontId="6" fillId="19" borderId="0" xfId="0" applyFont="1" applyFill="1" applyBorder="1" applyAlignment="1" applyProtection="1">
      <alignment horizontal="left"/>
      <protection hidden="1"/>
    </xf>
    <xf numFmtId="49" fontId="7" fillId="19" borderId="0" xfId="0" applyNumberFormat="1" applyFont="1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49" fontId="7" fillId="6" borderId="0" xfId="0" applyNumberFormat="1" applyFont="1" applyFill="1" applyBorder="1" applyAlignment="1" applyProtection="1">
      <alignment horizontal="left"/>
      <protection hidden="1"/>
    </xf>
    <xf numFmtId="0" fontId="7" fillId="6" borderId="24" xfId="0" applyFont="1" applyFill="1" applyBorder="1" applyAlignment="1" applyProtection="1">
      <alignment horizontal="left"/>
      <protection hidden="1"/>
    </xf>
    <xf numFmtId="0" fontId="7" fillId="15" borderId="24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15" xfId="0" applyFont="1" applyFill="1" applyBorder="1" applyProtection="1">
      <protection hidden="1"/>
    </xf>
    <xf numFmtId="0" fontId="7" fillId="0" borderId="0" xfId="0" applyFont="1" applyFill="1"/>
    <xf numFmtId="49" fontId="6" fillId="0" borderId="95" xfId="0" applyNumberFormat="1" applyFont="1" applyFill="1" applyBorder="1" applyAlignment="1">
      <alignment horizontal="left"/>
    </xf>
    <xf numFmtId="4" fontId="7" fillId="0" borderId="96" xfId="0" applyNumberFormat="1" applyFont="1" applyFill="1" applyBorder="1"/>
    <xf numFmtId="49" fontId="7" fillId="0" borderId="15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7" fillId="20" borderId="0" xfId="0" applyFont="1" applyFill="1"/>
    <xf numFmtId="0" fontId="7" fillId="21" borderId="0" xfId="0" applyFont="1" applyFill="1"/>
    <xf numFmtId="0" fontId="6" fillId="21" borderId="0" xfId="0" applyFont="1" applyFill="1" applyBorder="1"/>
    <xf numFmtId="0" fontId="6" fillId="20" borderId="0" xfId="0" applyFont="1" applyFill="1" applyBorder="1"/>
    <xf numFmtId="49" fontId="6" fillId="16" borderId="86" xfId="0" applyNumberFormat="1" applyFont="1" applyFill="1" applyBorder="1" applyAlignment="1" applyProtection="1">
      <alignment horizontal="left"/>
      <protection hidden="1"/>
    </xf>
    <xf numFmtId="0" fontId="7" fillId="16" borderId="87" xfId="0" applyFont="1" applyFill="1" applyBorder="1" applyProtection="1">
      <protection hidden="1"/>
    </xf>
    <xf numFmtId="49" fontId="6" fillId="16" borderId="88" xfId="0" applyNumberFormat="1" applyFont="1" applyFill="1" applyBorder="1" applyAlignment="1" applyProtection="1">
      <alignment horizontal="left"/>
      <protection hidden="1"/>
    </xf>
    <xf numFmtId="49" fontId="7" fillId="16" borderId="16" xfId="0" applyNumberFormat="1" applyFont="1" applyFill="1" applyBorder="1" applyProtection="1">
      <protection hidden="1"/>
    </xf>
    <xf numFmtId="0" fontId="7" fillId="16" borderId="89" xfId="0" applyFont="1" applyFill="1" applyBorder="1" applyProtection="1">
      <protection hidden="1"/>
    </xf>
    <xf numFmtId="49" fontId="6" fillId="15" borderId="0" xfId="0" applyNumberFormat="1" applyFont="1" applyFill="1" applyBorder="1" applyAlignment="1">
      <alignment horizontal="left" vertical="center"/>
    </xf>
    <xf numFmtId="49" fontId="7" fillId="15" borderId="0" xfId="0" applyNumberFormat="1" applyFont="1" applyFill="1" applyBorder="1" applyAlignment="1">
      <alignment horizontal="left" vertical="center"/>
    </xf>
    <xf numFmtId="2" fontId="13" fillId="15" borderId="0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4" borderId="7" xfId="0" applyFont="1" applyFill="1" applyBorder="1" applyAlignment="1">
      <alignment horizontal="left"/>
    </xf>
    <xf numFmtId="0" fontId="22" fillId="0" borderId="0" xfId="0" applyFont="1" applyBorder="1" applyProtection="1">
      <protection hidden="1"/>
    </xf>
    <xf numFmtId="0" fontId="7" fillId="15" borderId="0" xfId="0" applyFont="1" applyFill="1" applyProtection="1">
      <protection hidden="1"/>
    </xf>
    <xf numFmtId="49" fontId="7" fillId="15" borderId="15" xfId="0" applyNumberFormat="1" applyFont="1" applyFill="1" applyBorder="1" applyAlignment="1">
      <alignment horizontal="left" vertical="center"/>
    </xf>
    <xf numFmtId="2" fontId="13" fillId="15" borderId="15" xfId="0" applyNumberFormat="1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49" fontId="6" fillId="22" borderId="16" xfId="0" applyNumberFormat="1" applyFont="1" applyFill="1" applyBorder="1" applyAlignment="1">
      <alignment horizontal="left" vertical="center"/>
    </xf>
    <xf numFmtId="49" fontId="7" fillId="22" borderId="16" xfId="0" applyNumberFormat="1" applyFont="1" applyFill="1" applyBorder="1" applyAlignment="1">
      <alignment horizontal="left" vertical="center"/>
    </xf>
    <xf numFmtId="2" fontId="13" fillId="22" borderId="16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/>
    <xf numFmtId="0" fontId="6" fillId="15" borderId="0" xfId="0" applyFont="1" applyFill="1" applyBorder="1" applyAlignment="1">
      <alignment horizontal="left"/>
    </xf>
    <xf numFmtId="4" fontId="7" fillId="15" borderId="0" xfId="0" applyNumberFormat="1" applyFont="1" applyFill="1" applyBorder="1"/>
    <xf numFmtId="4" fontId="36" fillId="15" borderId="68" xfId="0" applyNumberFormat="1" applyFont="1" applyFill="1" applyBorder="1"/>
    <xf numFmtId="4" fontId="26" fillId="15" borderId="0" xfId="0" applyNumberFormat="1" applyFont="1" applyFill="1" applyBorder="1"/>
    <xf numFmtId="4" fontId="6" fillId="15" borderId="0" xfId="0" applyNumberFormat="1" applyFont="1" applyFill="1" applyBorder="1"/>
    <xf numFmtId="0" fontId="7" fillId="15" borderId="0" xfId="0" applyFont="1" applyFill="1" applyBorder="1" applyAlignment="1" applyProtection="1">
      <alignment horizontal="left"/>
      <protection hidden="1"/>
    </xf>
    <xf numFmtId="0" fontId="7" fillId="15" borderId="0" xfId="0" applyFont="1" applyFill="1" applyBorder="1" applyProtection="1">
      <protection hidden="1"/>
    </xf>
    <xf numFmtId="0" fontId="43" fillId="14" borderId="0" xfId="0" applyFont="1" applyFill="1" applyProtection="1">
      <protection hidden="1"/>
    </xf>
    <xf numFmtId="0" fontId="49" fillId="23" borderId="0" xfId="0" applyFont="1" applyFill="1"/>
    <xf numFmtId="0" fontId="7" fillId="23" borderId="0" xfId="0" applyFont="1" applyFill="1"/>
    <xf numFmtId="0" fontId="6" fillId="23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49" fontId="7" fillId="0" borderId="86" xfId="0" applyNumberFormat="1" applyFont="1" applyFill="1" applyBorder="1" applyAlignment="1" applyProtection="1">
      <alignment horizontal="left"/>
      <protection hidden="1"/>
    </xf>
    <xf numFmtId="49" fontId="6" fillId="19" borderId="0" xfId="0" applyNumberFormat="1" applyFont="1" applyFill="1" applyBorder="1" applyProtection="1">
      <protection hidden="1"/>
    </xf>
    <xf numFmtId="0" fontId="6" fillId="19" borderId="0" xfId="0" applyFont="1" applyFill="1" applyBorder="1" applyAlignment="1">
      <alignment horizontal="left"/>
    </xf>
    <xf numFmtId="4" fontId="7" fillId="19" borderId="0" xfId="0" applyNumberFormat="1" applyFont="1" applyFill="1" applyBorder="1"/>
    <xf numFmtId="4" fontId="36" fillId="19" borderId="70" xfId="0" applyNumberFormat="1" applyFont="1" applyFill="1" applyBorder="1"/>
    <xf numFmtId="4" fontId="26" fillId="19" borderId="0" xfId="0" applyNumberFormat="1" applyFont="1" applyFill="1" applyBorder="1"/>
    <xf numFmtId="4" fontId="6" fillId="19" borderId="24" xfId="0" applyNumberFormat="1" applyFont="1" applyFill="1" applyBorder="1"/>
    <xf numFmtId="0" fontId="7" fillId="24" borderId="15" xfId="0" applyFont="1" applyFill="1" applyBorder="1" applyProtection="1">
      <protection hidden="1"/>
    </xf>
    <xf numFmtId="0" fontId="7" fillId="24" borderId="0" xfId="0" applyFont="1" applyFill="1" applyBorder="1" applyAlignment="1" applyProtection="1">
      <alignment horizontal="center"/>
      <protection hidden="1"/>
    </xf>
    <xf numFmtId="0" fontId="6" fillId="0" borderId="36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7" fillId="15" borderId="16" xfId="0" applyFont="1" applyFill="1" applyBorder="1"/>
    <xf numFmtId="2" fontId="13" fillId="15" borderId="16" xfId="0" applyNumberFormat="1" applyFont="1" applyFill="1" applyBorder="1" applyAlignment="1">
      <alignment horizontal="left" vertical="center"/>
    </xf>
    <xf numFmtId="49" fontId="6" fillId="15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49" fontId="6" fillId="15" borderId="15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/>
    </xf>
    <xf numFmtId="4" fontId="7" fillId="15" borderId="24" xfId="0" applyNumberFormat="1" applyFont="1" applyFill="1" applyBorder="1"/>
    <xf numFmtId="4" fontId="36" fillId="15" borderId="70" xfId="0" applyNumberFormat="1" applyFont="1" applyFill="1" applyBorder="1"/>
    <xf numFmtId="4" fontId="26" fillId="15" borderId="24" xfId="0" applyNumberFormat="1" applyFont="1" applyFill="1" applyBorder="1"/>
    <xf numFmtId="4" fontId="6" fillId="15" borderId="24" xfId="0" applyNumberFormat="1" applyFont="1" applyFill="1" applyBorder="1"/>
    <xf numFmtId="4" fontId="36" fillId="0" borderId="0" xfId="0" applyNumberFormat="1" applyFont="1" applyFill="1" applyBorder="1"/>
    <xf numFmtId="4" fontId="36" fillId="19" borderId="0" xfId="0" applyNumberFormat="1" applyFont="1" applyFill="1" applyBorder="1"/>
    <xf numFmtId="4" fontId="6" fillId="19" borderId="0" xfId="0" applyNumberFormat="1" applyFont="1" applyFill="1" applyBorder="1"/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36" fillId="19" borderId="68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4" fontId="36" fillId="19" borderId="69" xfId="0" applyNumberFormat="1" applyFont="1" applyFill="1" applyBorder="1"/>
    <xf numFmtId="49" fontId="7" fillId="0" borderId="24" xfId="0" applyNumberFormat="1" applyFont="1" applyBorder="1" applyAlignment="1">
      <alignment vertical="center"/>
    </xf>
    <xf numFmtId="0" fontId="6" fillId="19" borderId="0" xfId="0" applyFont="1" applyFill="1" applyBorder="1" applyAlignment="1">
      <alignment horizontal="left" vertical="center"/>
    </xf>
    <xf numFmtId="49" fontId="7" fillId="19" borderId="24" xfId="0" applyNumberFormat="1" applyFont="1" applyFill="1" applyBorder="1" applyAlignment="1">
      <alignment horizontal="left" vertical="center"/>
    </xf>
    <xf numFmtId="2" fontId="13" fillId="19" borderId="0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0" fontId="6" fillId="6" borderId="0" xfId="0" applyFont="1" applyFill="1" applyBorder="1" applyAlignment="1">
      <alignment horizontal="left"/>
    </xf>
    <xf numFmtId="4" fontId="7" fillId="6" borderId="0" xfId="0" applyNumberFormat="1" applyFont="1" applyFill="1" applyBorder="1"/>
    <xf numFmtId="4" fontId="36" fillId="6" borderId="68" xfId="0" applyNumberFormat="1" applyFont="1" applyFill="1" applyBorder="1"/>
    <xf numFmtId="4" fontId="26" fillId="6" borderId="0" xfId="0" applyNumberFormat="1" applyFont="1" applyFill="1" applyBorder="1"/>
    <xf numFmtId="4" fontId="6" fillId="6" borderId="0" xfId="0" applyNumberFormat="1" applyFont="1" applyFill="1" applyBorder="1"/>
    <xf numFmtId="0" fontId="6" fillId="15" borderId="16" xfId="0" applyFont="1" applyFill="1" applyBorder="1" applyAlignment="1">
      <alignment horizontal="left" vertical="center"/>
    </xf>
    <xf numFmtId="2" fontId="13" fillId="15" borderId="16" xfId="0" applyNumberFormat="1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49" fontId="7" fillId="19" borderId="0" xfId="0" applyNumberFormat="1" applyFont="1" applyFill="1" applyBorder="1" applyAlignment="1">
      <alignment horizontal="left" vertical="center"/>
    </xf>
    <xf numFmtId="2" fontId="13" fillId="19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0" fontId="6" fillId="15" borderId="0" xfId="0" applyFont="1" applyFill="1" applyBorder="1" applyProtection="1">
      <protection hidden="1"/>
    </xf>
    <xf numFmtId="0" fontId="7" fillId="15" borderId="0" xfId="0" applyFont="1" applyFill="1" applyBorder="1"/>
    <xf numFmtId="0" fontId="6" fillId="15" borderId="24" xfId="0" applyFont="1" applyFill="1" applyBorder="1" applyAlignment="1">
      <alignment horizontal="left" vertical="center"/>
    </xf>
    <xf numFmtId="49" fontId="6" fillId="19" borderId="0" xfId="0" applyNumberFormat="1" applyFont="1" applyFill="1" applyBorder="1" applyAlignment="1">
      <alignment horizontal="left" vertical="center"/>
    </xf>
    <xf numFmtId="49" fontId="7" fillId="19" borderId="16" xfId="0" applyNumberFormat="1" applyFont="1" applyFill="1" applyBorder="1" applyAlignment="1">
      <alignment horizontal="left" vertical="center"/>
    </xf>
    <xf numFmtId="0" fontId="6" fillId="19" borderId="24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/>
      <protection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left" wrapText="1"/>
      <protection hidden="1"/>
    </xf>
    <xf numFmtId="0" fontId="2" fillId="5" borderId="4" xfId="0" applyFont="1" applyFill="1" applyBorder="1" applyAlignment="1" applyProtection="1">
      <alignment horizontal="left" wrapText="1"/>
      <protection hidden="1"/>
    </xf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0" fontId="20" fillId="0" borderId="1" xfId="0" applyNumberFormat="1" applyFont="1" applyBorder="1" applyAlignment="1" applyProtection="1">
      <alignment horizontal="right"/>
      <protection hidden="1"/>
    </xf>
    <xf numFmtId="170" fontId="2" fillId="2" borderId="1" xfId="0" applyNumberFormat="1" applyFont="1" applyFill="1" applyBorder="1" applyAlignment="1" applyProtection="1">
      <alignment horizontal="left" wrapText="1"/>
      <protection hidden="1"/>
    </xf>
    <xf numFmtId="49" fontId="3" fillId="0" borderId="15" xfId="0" applyNumberFormat="1" applyFont="1" applyBorder="1" applyAlignment="1" applyProtection="1">
      <alignment horizontal="left" vertical="center" wrapText="1" indent="1"/>
      <protection locked="0" hidden="1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 indent="4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9" fontId="2" fillId="0" borderId="0" xfId="4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2" fillId="3" borderId="3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14" fontId="2" fillId="0" borderId="15" xfId="0" applyNumberFormat="1" applyFont="1" applyBorder="1" applyAlignment="1" applyProtection="1">
      <alignment horizontal="left" vertical="center" wrapText="1"/>
      <protection hidden="1"/>
    </xf>
    <xf numFmtId="0" fontId="17" fillId="0" borderId="15" xfId="0" applyNumberFormat="1" applyFont="1" applyBorder="1" applyAlignment="1" applyProtection="1">
      <alignment horizontal="left" wrapText="1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2" borderId="1" xfId="0" applyFont="1" applyFill="1" applyBorder="1" applyAlignment="1" applyProtection="1">
      <alignment horizontal="left" wrapText="1"/>
      <protection hidden="1"/>
    </xf>
    <xf numFmtId="166" fontId="30" fillId="2" borderId="1" xfId="0" applyNumberFormat="1" applyFont="1" applyFill="1" applyBorder="1" applyAlignment="1" applyProtection="1">
      <alignment horizontal="left" wrapText="1" indent="1"/>
      <protection hidden="1"/>
    </xf>
    <xf numFmtId="0" fontId="30" fillId="0" borderId="16" xfId="0" applyFont="1" applyBorder="1" applyAlignment="1" applyProtection="1">
      <alignment horizontal="left"/>
      <protection hidden="1"/>
    </xf>
    <xf numFmtId="0" fontId="30" fillId="0" borderId="15" xfId="0" applyFont="1" applyBorder="1" applyAlignment="1" applyProtection="1">
      <alignment horizontal="left"/>
      <protection hidden="1"/>
    </xf>
    <xf numFmtId="9" fontId="30" fillId="0" borderId="16" xfId="0" applyNumberFormat="1" applyFont="1" applyFill="1" applyBorder="1" applyAlignment="1" applyProtection="1">
      <alignment horizontal="left"/>
      <protection hidden="1"/>
    </xf>
    <xf numFmtId="0" fontId="29" fillId="0" borderId="15" xfId="0" applyFont="1" applyFill="1" applyBorder="1" applyAlignment="1" applyProtection="1">
      <alignment horizontal="left" wrapText="1"/>
      <protection hidden="1"/>
    </xf>
    <xf numFmtId="169" fontId="29" fillId="0" borderId="15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2" fillId="25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22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" xfId="4" builtinId="5"/>
    <cellStyle name="Процентный 2" xfId="5"/>
  </cellStyles>
  <dxfs count="726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4</xdr:col>
      <xdr:colOff>209550</xdr:colOff>
      <xdr:row>5</xdr:row>
      <xdr:rowOff>142875</xdr:rowOff>
    </xdr:to>
    <xdr:pic>
      <xdr:nvPicPr>
        <xdr:cNvPr id="1028" name="Picture 383" descr="123">
          <a:extLst>
            <a:ext uri="{FF2B5EF4-FFF2-40B4-BE49-F238E27FC236}">
              <a16:creationId xmlns:a16="http://schemas.microsoft.com/office/drawing/2014/main" id="{61D304CD-B746-4EA6-8F20-673E681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92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1685925</xdr:colOff>
      <xdr:row>3</xdr:row>
      <xdr:rowOff>95250</xdr:rowOff>
    </xdr:to>
    <xdr:pic>
      <xdr:nvPicPr>
        <xdr:cNvPr id="2049" name="Picture 12" descr="123">
          <a:extLst>
            <a:ext uri="{FF2B5EF4-FFF2-40B4-BE49-F238E27FC236}">
              <a16:creationId xmlns:a16="http://schemas.microsoft.com/office/drawing/2014/main" id="{885162F7-EEA9-47BD-8526-68E4B907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9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560987</xdr:colOff>
      <xdr:row>6</xdr:row>
      <xdr:rowOff>32529</xdr:rowOff>
    </xdr:from>
    <xdr:to>
      <xdr:col>6</xdr:col>
      <xdr:colOff>162229</xdr:colOff>
      <xdr:row>8</xdr:row>
      <xdr:rowOff>78182</xdr:rowOff>
    </xdr:to>
    <xdr:cxnSp macro="">
      <xdr:nvCxnSpPr>
        <xdr:cNvPr id="22" name="Соединительная линия уступом 21">
          <a:extLst>
            <a:ext uri="{FF2B5EF4-FFF2-40B4-BE49-F238E27FC236}">
              <a16:creationId xmlns:a16="http://schemas.microsoft.com/office/drawing/2014/main" id="{367CF014-9E44-48CE-B7AA-EB7ECFED1F9A}"/>
            </a:ext>
          </a:extLst>
        </xdr:cNvPr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382517</xdr:colOff>
      <xdr:row>6</xdr:row>
      <xdr:rowOff>33319</xdr:rowOff>
    </xdr:from>
    <xdr:to>
      <xdr:col>6</xdr:col>
      <xdr:colOff>153200</xdr:colOff>
      <xdr:row>13</xdr:row>
      <xdr:rowOff>76022</xdr:rowOff>
    </xdr:to>
    <xdr:cxnSp macro="">
      <xdr:nvCxnSpPr>
        <xdr:cNvPr id="33" name="Соединительная линия уступом 32">
          <a:extLst>
            <a:ext uri="{FF2B5EF4-FFF2-40B4-BE49-F238E27FC236}">
              <a16:creationId xmlns:a16="http://schemas.microsoft.com/office/drawing/2014/main" id="{82981256-08EC-44AF-A86F-07514589C113}"/>
            </a:ext>
          </a:extLst>
        </xdr:cNvPr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277143</xdr:colOff>
      <xdr:row>6</xdr:row>
      <xdr:rowOff>32531</xdr:rowOff>
    </xdr:from>
    <xdr:to>
      <xdr:col>6</xdr:col>
      <xdr:colOff>174406</xdr:colOff>
      <xdr:row>18</xdr:row>
      <xdr:rowOff>81399</xdr:rowOff>
    </xdr:to>
    <xdr:cxnSp macro="">
      <xdr:nvCxnSpPr>
        <xdr:cNvPr id="39" name="Соединительная линия уступом 38">
          <a:extLst>
            <a:ext uri="{FF2B5EF4-FFF2-40B4-BE49-F238E27FC236}">
              <a16:creationId xmlns:a16="http://schemas.microsoft.com/office/drawing/2014/main" id="{B181FBD3-89D8-4E59-BC69-86D404241294}"/>
            </a:ext>
          </a:extLst>
        </xdr:cNvPr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104879</xdr:colOff>
      <xdr:row>6</xdr:row>
      <xdr:rowOff>32529</xdr:rowOff>
    </xdr:from>
    <xdr:to>
      <xdr:col>6</xdr:col>
      <xdr:colOff>243840</xdr:colOff>
      <xdr:row>61</xdr:row>
      <xdr:rowOff>38102</xdr:rowOff>
    </xdr:to>
    <xdr:cxnSp macro="">
      <xdr:nvCxnSpPr>
        <xdr:cNvPr id="40" name="Соединительная линия уступом 39">
          <a:extLst>
            <a:ext uri="{FF2B5EF4-FFF2-40B4-BE49-F238E27FC236}">
              <a16:creationId xmlns:a16="http://schemas.microsoft.com/office/drawing/2014/main" id="{2C25D1E3-E0BA-43F4-93BD-2DD331982DCF}"/>
            </a:ext>
          </a:extLst>
        </xdr:cNvPr>
        <xdr:cNvCxnSpPr/>
      </xdr:nvCxnSpPr>
      <xdr:spPr>
        <a:xfrm rot="16200000" flipH="1">
          <a:off x="-788547" y="4065395"/>
          <a:ext cx="7061693" cy="763801"/>
        </a:xfrm>
        <a:prstGeom prst="bentConnector3">
          <a:avLst>
            <a:gd name="adj1" fmla="val 10006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564256</xdr:colOff>
      <xdr:row>6</xdr:row>
      <xdr:rowOff>32531</xdr:rowOff>
    </xdr:from>
    <xdr:to>
      <xdr:col>6</xdr:col>
      <xdr:colOff>205740</xdr:colOff>
      <xdr:row>70</xdr:row>
      <xdr:rowOff>53343</xdr:rowOff>
    </xdr:to>
    <xdr:cxnSp macro="">
      <xdr:nvCxnSpPr>
        <xdr:cNvPr id="41" name="Соединительная линия уступом 40">
          <a:extLst>
            <a:ext uri="{FF2B5EF4-FFF2-40B4-BE49-F238E27FC236}">
              <a16:creationId xmlns:a16="http://schemas.microsoft.com/office/drawing/2014/main" id="{4341D02A-CDD6-434B-92BC-041D2294FED3}"/>
            </a:ext>
          </a:extLst>
        </xdr:cNvPr>
        <xdr:cNvCxnSpPr/>
      </xdr:nvCxnSpPr>
      <xdr:spPr>
        <a:xfrm rot="16200000" flipH="1">
          <a:off x="-1480878" y="4592265"/>
          <a:ext cx="8242792" cy="891164"/>
        </a:xfrm>
        <a:prstGeom prst="bentConnector3">
          <a:avLst>
            <a:gd name="adj1" fmla="val 10010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403148</xdr:colOff>
      <xdr:row>6</xdr:row>
      <xdr:rowOff>32532</xdr:rowOff>
    </xdr:from>
    <xdr:to>
      <xdr:col>6</xdr:col>
      <xdr:colOff>251459</xdr:colOff>
      <xdr:row>74</xdr:row>
      <xdr:rowOff>106680</xdr:rowOff>
    </xdr:to>
    <xdr:cxnSp macro="">
      <xdr:nvCxnSpPr>
        <xdr:cNvPr id="42" name="Соединительная линия уступом 41">
          <a:extLst>
            <a:ext uri="{FF2B5EF4-FFF2-40B4-BE49-F238E27FC236}">
              <a16:creationId xmlns:a16="http://schemas.microsoft.com/office/drawing/2014/main" id="{7299CAD3-AF6E-46E5-8748-0ED3D3D56C15}"/>
            </a:ext>
          </a:extLst>
        </xdr:cNvPr>
        <xdr:cNvCxnSpPr/>
      </xdr:nvCxnSpPr>
      <xdr:spPr>
        <a:xfrm rot="16200000" flipH="1">
          <a:off x="-1824320" y="4774600"/>
          <a:ext cx="8814288" cy="1097991"/>
        </a:xfrm>
        <a:prstGeom prst="bentConnector3">
          <a:avLst>
            <a:gd name="adj1" fmla="val 10004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562348</xdr:colOff>
      <xdr:row>6</xdr:row>
      <xdr:rowOff>32533</xdr:rowOff>
    </xdr:from>
    <xdr:to>
      <xdr:col>6</xdr:col>
      <xdr:colOff>100013</xdr:colOff>
      <xdr:row>94</xdr:row>
      <xdr:rowOff>4765</xdr:rowOff>
    </xdr:to>
    <xdr:cxnSp macro="">
      <xdr:nvCxnSpPr>
        <xdr:cNvPr id="43" name="Соединительная линия уступом 42">
          <a:extLst>
            <a:ext uri="{FF2B5EF4-FFF2-40B4-BE49-F238E27FC236}">
              <a16:creationId xmlns:a16="http://schemas.microsoft.com/office/drawing/2014/main" id="{A51471A7-882D-42B7-9148-AF1698038878}"/>
            </a:ext>
          </a:extLst>
        </xdr:cNvPr>
        <xdr:cNvCxnSpPr/>
      </xdr:nvCxnSpPr>
      <xdr:spPr>
        <a:xfrm rot="16200000" flipH="1">
          <a:off x="-3650673" y="5512379"/>
          <a:ext cx="11221257" cy="2033215"/>
        </a:xfrm>
        <a:prstGeom prst="bentConnector3">
          <a:avLst>
            <a:gd name="adj1" fmla="val 10003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104882</xdr:colOff>
      <xdr:row>6</xdr:row>
      <xdr:rowOff>32531</xdr:rowOff>
    </xdr:from>
    <xdr:to>
      <xdr:col>6</xdr:col>
      <xdr:colOff>214314</xdr:colOff>
      <xdr:row>97</xdr:row>
      <xdr:rowOff>9524</xdr:rowOff>
    </xdr:to>
    <xdr:cxnSp macro="">
      <xdr:nvCxnSpPr>
        <xdr:cNvPr id="44" name="Соединительная линия уступом 43">
          <a:extLst>
            <a:ext uri="{FF2B5EF4-FFF2-40B4-BE49-F238E27FC236}">
              <a16:creationId xmlns:a16="http://schemas.microsoft.com/office/drawing/2014/main" id="{23DDFC6A-6029-434D-ABEF-991E64A47AB3}"/>
            </a:ext>
          </a:extLst>
        </xdr:cNvPr>
        <xdr:cNvCxnSpPr/>
      </xdr:nvCxnSpPr>
      <xdr:spPr>
        <a:xfrm rot="16200000" flipH="1">
          <a:off x="-4017518" y="5421756"/>
          <a:ext cx="11611781" cy="2604982"/>
        </a:xfrm>
        <a:prstGeom prst="bentConnector3">
          <a:avLst>
            <a:gd name="adj1" fmla="val 9991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32534</xdr:rowOff>
    </xdr:from>
    <xdr:to>
      <xdr:col>6</xdr:col>
      <xdr:colOff>148046</xdr:colOff>
      <xdr:row>79</xdr:row>
      <xdr:rowOff>74022</xdr:rowOff>
    </xdr:to>
    <xdr:cxnSp macro="">
      <xdr:nvCxnSpPr>
        <xdr:cNvPr id="67" name="Соединительная линия уступом 66">
          <a:extLst>
            <a:ext uri="{FF2B5EF4-FFF2-40B4-BE49-F238E27FC236}">
              <a16:creationId xmlns:a16="http://schemas.microsoft.com/office/drawing/2014/main" id="{310A7786-2932-4F12-95AE-54C7DE679EF0}"/>
            </a:ext>
          </a:extLst>
        </xdr:cNvPr>
        <xdr:cNvCxnSpPr/>
      </xdr:nvCxnSpPr>
      <xdr:spPr>
        <a:xfrm rot="16200000" flipH="1">
          <a:off x="-2303969" y="5085253"/>
          <a:ext cx="9507705" cy="1178816"/>
        </a:xfrm>
        <a:prstGeom prst="bentConnector3">
          <a:avLst>
            <a:gd name="adj1" fmla="val 10005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32535</xdr:rowOff>
    </xdr:from>
    <xdr:to>
      <xdr:col>6</xdr:col>
      <xdr:colOff>69668</xdr:colOff>
      <xdr:row>85</xdr:row>
      <xdr:rowOff>65314</xdr:rowOff>
    </xdr:to>
    <xdr:cxnSp macro="">
      <xdr:nvCxnSpPr>
        <xdr:cNvPr id="69" name="Соединительная линия уступом 68">
          <a:extLst>
            <a:ext uri="{FF2B5EF4-FFF2-40B4-BE49-F238E27FC236}">
              <a16:creationId xmlns:a16="http://schemas.microsoft.com/office/drawing/2014/main" id="{9F9302FE-E592-4511-B7A4-AD830DFF6DC1}"/>
            </a:ext>
          </a:extLst>
        </xdr:cNvPr>
        <xdr:cNvCxnSpPr/>
      </xdr:nvCxnSpPr>
      <xdr:spPr>
        <a:xfrm rot="16200000" flipH="1">
          <a:off x="-2836826" y="5405837"/>
          <a:ext cx="10282768" cy="1312712"/>
        </a:xfrm>
        <a:prstGeom prst="bentConnector3">
          <a:avLst>
            <a:gd name="adj1" fmla="val 10002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353350</xdr:colOff>
      <xdr:row>6</xdr:row>
      <xdr:rowOff>32533</xdr:rowOff>
    </xdr:from>
    <xdr:to>
      <xdr:col>6</xdr:col>
      <xdr:colOff>180976</xdr:colOff>
      <xdr:row>90</xdr:row>
      <xdr:rowOff>114299</xdr:rowOff>
    </xdr:to>
    <xdr:cxnSp macro="">
      <xdr:nvCxnSpPr>
        <xdr:cNvPr id="70" name="Соединительная линия уступом 69">
          <a:extLst>
            <a:ext uri="{FF2B5EF4-FFF2-40B4-BE49-F238E27FC236}">
              <a16:creationId xmlns:a16="http://schemas.microsoft.com/office/drawing/2014/main" id="{F130B8ED-DA32-4811-AB2F-B6057646A02A}"/>
            </a:ext>
          </a:extLst>
        </xdr:cNvPr>
        <xdr:cNvCxnSpPr/>
      </xdr:nvCxnSpPr>
      <xdr:spPr>
        <a:xfrm rot="16200000" flipH="1">
          <a:off x="-3200339" y="5476935"/>
          <a:ext cx="10816441" cy="1699288"/>
        </a:xfrm>
        <a:prstGeom prst="bentConnector3">
          <a:avLst>
            <a:gd name="adj1" fmla="val 9997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3084" name="Picture 12" descr="123">
          <a:extLst>
            <a:ext uri="{FF2B5EF4-FFF2-40B4-BE49-F238E27FC236}">
              <a16:creationId xmlns:a16="http://schemas.microsoft.com/office/drawing/2014/main" id="{0F84CEBC-6309-4BD7-A58E-8ABD15E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19615</xdr:rowOff>
    </xdr:from>
    <xdr:to>
      <xdr:col>6</xdr:col>
      <xdr:colOff>208548</xdr:colOff>
      <xdr:row>10</xdr:row>
      <xdr:rowOff>76200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8655B0FC-B1AC-40FF-B79D-85353FF66C01}"/>
            </a:ext>
          </a:extLst>
        </xdr:cNvPr>
        <xdr:cNvCxnSpPr/>
      </xdr:nvCxnSpPr>
      <xdr:spPr>
        <a:xfrm>
          <a:off x="2458868" y="901931"/>
          <a:ext cx="633248" cy="501753"/>
        </a:xfrm>
        <a:prstGeom prst="bentConnector3">
          <a:avLst>
            <a:gd name="adj1" fmla="val 6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12140</xdr:rowOff>
    </xdr:from>
    <xdr:to>
      <xdr:col>6</xdr:col>
      <xdr:colOff>278131</xdr:colOff>
      <xdr:row>35</xdr:row>
      <xdr:rowOff>775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D675451B-BC98-4340-B136-D61116D79677}"/>
            </a:ext>
          </a:extLst>
        </xdr:cNvPr>
        <xdr:cNvCxnSpPr/>
      </xdr:nvCxnSpPr>
      <xdr:spPr>
        <a:xfrm rot="16200000" flipH="1">
          <a:off x="879561" y="2283771"/>
          <a:ext cx="3666900" cy="895610"/>
        </a:xfrm>
        <a:prstGeom prst="bentConnector3">
          <a:avLst>
            <a:gd name="adj1" fmla="val 9994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412397</xdr:colOff>
      <xdr:row>6</xdr:row>
      <xdr:rowOff>22330</xdr:rowOff>
    </xdr:from>
    <xdr:to>
      <xdr:col>6</xdr:col>
      <xdr:colOff>68580</xdr:colOff>
      <xdr:row>41</xdr:row>
      <xdr:rowOff>20279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F5FF6BDE-E57A-418F-A8B8-B3DAFC6F8470}"/>
            </a:ext>
          </a:extLst>
        </xdr:cNvPr>
        <xdr:cNvCxnSpPr/>
      </xdr:nvCxnSpPr>
      <xdr:spPr>
        <a:xfrm rot="16200000" flipH="1">
          <a:off x="272510" y="2680691"/>
          <a:ext cx="4451129" cy="906380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68581</xdr:colOff>
      <xdr:row>6</xdr:row>
      <xdr:rowOff>17564</xdr:rowOff>
    </xdr:from>
    <xdr:to>
      <xdr:col>6</xdr:col>
      <xdr:colOff>106685</xdr:colOff>
      <xdr:row>46</xdr:row>
      <xdr:rowOff>123861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5D7CCAF-DE99-4C8F-A91F-4D2E3C6191FF}"/>
            </a:ext>
          </a:extLst>
        </xdr:cNvPr>
        <xdr:cNvCxnSpPr/>
      </xdr:nvCxnSpPr>
      <xdr:spPr>
        <a:xfrm rot="16200000" flipH="1">
          <a:off x="-257400" y="2862019"/>
          <a:ext cx="5205240" cy="1288301"/>
        </a:xfrm>
        <a:prstGeom prst="bentConnector3">
          <a:avLst>
            <a:gd name="adj1" fmla="val 9992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600453</xdr:colOff>
      <xdr:row>6</xdr:row>
      <xdr:rowOff>20003</xdr:rowOff>
    </xdr:from>
    <xdr:to>
      <xdr:col>5</xdr:col>
      <xdr:colOff>571501</xdr:colOff>
      <xdr:row>56</xdr:row>
      <xdr:rowOff>56054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0A8AC521-F5AB-4641-92BA-CFD2710268F7}"/>
            </a:ext>
          </a:extLst>
        </xdr:cNvPr>
        <xdr:cNvCxnSpPr/>
      </xdr:nvCxnSpPr>
      <xdr:spPr>
        <a:xfrm rot="16200000" flipH="1">
          <a:off x="-994795" y="3508627"/>
          <a:ext cx="6426519" cy="1221244"/>
        </a:xfrm>
        <a:prstGeom prst="bentConnector3">
          <a:avLst>
            <a:gd name="adj1" fmla="val 10013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90729</xdr:colOff>
      <xdr:row>6</xdr:row>
      <xdr:rowOff>32531</xdr:rowOff>
    </xdr:from>
    <xdr:to>
      <xdr:col>5</xdr:col>
      <xdr:colOff>586741</xdr:colOff>
      <xdr:row>65</xdr:row>
      <xdr:rowOff>7622</xdr:rowOff>
    </xdr:to>
    <xdr:cxnSp macro="">
      <xdr:nvCxnSpPr>
        <xdr:cNvPr id="7" name="Соединительная линия уступом 6">
          <a:extLst>
            <a:ext uri="{FF2B5EF4-FFF2-40B4-BE49-F238E27FC236}">
              <a16:creationId xmlns:a16="http://schemas.microsoft.com/office/drawing/2014/main" id="{22E5BAA2-9B78-458A-97AD-A7F3D58E892A}"/>
            </a:ext>
          </a:extLst>
        </xdr:cNvPr>
        <xdr:cNvCxnSpPr/>
      </xdr:nvCxnSpPr>
      <xdr:spPr>
        <a:xfrm rot="16200000" flipH="1">
          <a:off x="-1805271" y="3818291"/>
          <a:ext cx="7549371" cy="1745692"/>
        </a:xfrm>
        <a:prstGeom prst="bentConnector3">
          <a:avLst>
            <a:gd name="adj1" fmla="val 10006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4103" name="Picture 12" descr="123">
          <a:extLst>
            <a:ext uri="{FF2B5EF4-FFF2-40B4-BE49-F238E27FC236}">
              <a16:creationId xmlns:a16="http://schemas.microsoft.com/office/drawing/2014/main" id="{A8223615-BF16-47F7-868E-ADCD073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235231</xdr:colOff>
      <xdr:row>6</xdr:row>
      <xdr:rowOff>21557</xdr:rowOff>
    </xdr:from>
    <xdr:to>
      <xdr:col>6</xdr:col>
      <xdr:colOff>91443</xdr:colOff>
      <xdr:row>44</xdr:row>
      <xdr:rowOff>28416</xdr:rowOff>
    </xdr:to>
    <xdr:cxnSp macro="">
      <xdr:nvCxnSpPr>
        <xdr:cNvPr id="20" name="Соединительная линия уступом 19">
          <a:extLst>
            <a:ext uri="{FF2B5EF4-FFF2-40B4-BE49-F238E27FC236}">
              <a16:creationId xmlns:a16="http://schemas.microsoft.com/office/drawing/2014/main" id="{7B3E3967-92D0-438B-AABB-021BF9FB94F1}"/>
            </a:ext>
          </a:extLst>
        </xdr:cNvPr>
        <xdr:cNvCxnSpPr/>
      </xdr:nvCxnSpPr>
      <xdr:spPr>
        <a:xfrm rot="16200000" flipH="1">
          <a:off x="-2825" y="2778087"/>
          <a:ext cx="4847497" cy="1106409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150542</xdr:colOff>
      <xdr:row>8</xdr:row>
      <xdr:rowOff>77962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65108433-2F33-4993-96D7-E56F5ABBD2BE}"/>
            </a:ext>
          </a:extLst>
        </xdr:cNvPr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17</xdr:row>
      <xdr:rowOff>80054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92E3A841-BC91-4C37-8972-974219F25FA9}"/>
            </a:ext>
          </a:extLst>
        </xdr:cNvPr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410493</xdr:colOff>
      <xdr:row>6</xdr:row>
      <xdr:rowOff>32531</xdr:rowOff>
    </xdr:from>
    <xdr:to>
      <xdr:col>6</xdr:col>
      <xdr:colOff>104755</xdr:colOff>
      <xdr:row>20</xdr:row>
      <xdr:rowOff>89548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8C42260D-00E0-454D-8AC5-129C0E82115C}"/>
            </a:ext>
          </a:extLst>
        </xdr:cNvPr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26</xdr:row>
      <xdr:rowOff>89544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D4D53499-04D0-4550-A6D5-C53BA8B23F83}"/>
            </a:ext>
          </a:extLst>
        </xdr:cNvPr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5125" name="Picture 12" descr="123">
          <a:extLst>
            <a:ext uri="{FF2B5EF4-FFF2-40B4-BE49-F238E27FC236}">
              <a16:creationId xmlns:a16="http://schemas.microsoft.com/office/drawing/2014/main" id="{B0673A50-E495-46F1-AA6A-DB698134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23</xdr:row>
      <xdr:rowOff>89545</xdr:rowOff>
    </xdr:to>
    <xdr:cxnSp macro="">
      <xdr:nvCxnSpPr>
        <xdr:cNvPr id="9" name="Соединительная линия уступом 8">
          <a:extLst>
            <a:ext uri="{FF2B5EF4-FFF2-40B4-BE49-F238E27FC236}">
              <a16:creationId xmlns:a16="http://schemas.microsoft.com/office/drawing/2014/main" id="{EBCB608D-5012-4F60-A83D-87E42FBF84BD}"/>
            </a:ext>
          </a:extLst>
        </xdr:cNvPr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79022</xdr:colOff>
      <xdr:row>6</xdr:row>
      <xdr:rowOff>32530</xdr:rowOff>
    </xdr:from>
    <xdr:to>
      <xdr:col>6</xdr:col>
      <xdr:colOff>171543</xdr:colOff>
      <xdr:row>8</xdr:row>
      <xdr:rowOff>80217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7072A38D-F52D-42F2-B623-96844AA40415}"/>
            </a:ext>
          </a:extLst>
        </xdr:cNvPr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496819</xdr:colOff>
      <xdr:row>6</xdr:row>
      <xdr:rowOff>33318</xdr:rowOff>
    </xdr:from>
    <xdr:to>
      <xdr:col>6</xdr:col>
      <xdr:colOff>171496</xdr:colOff>
      <xdr:row>11</xdr:row>
      <xdr:rowOff>59048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2991DD36-2637-4C5E-A760-5653935C67B4}"/>
            </a:ext>
          </a:extLst>
        </xdr:cNvPr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188603</xdr:colOff>
      <xdr:row>14</xdr:row>
      <xdr:rowOff>78075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109A09D3-9113-47A6-A1E0-14B385F22AE4}"/>
            </a:ext>
          </a:extLst>
        </xdr:cNvPr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289936</xdr:colOff>
      <xdr:row>6</xdr:row>
      <xdr:rowOff>32531</xdr:rowOff>
    </xdr:from>
    <xdr:to>
      <xdr:col>6</xdr:col>
      <xdr:colOff>104750</xdr:colOff>
      <xdr:row>31</xdr:row>
      <xdr:rowOff>89546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7EB40C4-AA35-419B-B2CB-9E53EA2D8200}"/>
            </a:ext>
          </a:extLst>
        </xdr:cNvPr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6149" name="Picture 12" descr="123">
          <a:extLst>
            <a:ext uri="{FF2B5EF4-FFF2-40B4-BE49-F238E27FC236}">
              <a16:creationId xmlns:a16="http://schemas.microsoft.com/office/drawing/2014/main" id="{B10E660A-AD37-461E-85D1-422788A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M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DR15" sqref="DR15"/>
    </sheetView>
  </sheetViews>
  <sheetFormatPr defaultRowHeight="12.75" x14ac:dyDescent="0.2"/>
  <cols>
    <col min="1" max="1" width="0.85546875" style="1" customWidth="1"/>
    <col min="2" max="2" width="3.140625" style="1" customWidth="1"/>
    <col min="3" max="3" width="18.28515625" style="1" customWidth="1"/>
    <col min="4" max="4" width="4.7109375" style="1" customWidth="1"/>
    <col min="5" max="6" width="8.7109375" style="1" customWidth="1"/>
    <col min="7" max="7" width="6.7109375" style="1" customWidth="1"/>
    <col min="8" max="8" width="7.42578125" style="1" customWidth="1"/>
    <col min="9" max="9" width="11.7109375" style="1" customWidth="1"/>
    <col min="10" max="10" width="7.140625" style="1" customWidth="1"/>
    <col min="11" max="11" width="9.140625" style="1"/>
    <col min="12" max="12" width="20.7109375" style="1" customWidth="1"/>
    <col min="13" max="13" width="7.28515625" style="1" customWidth="1"/>
    <col min="14" max="14" width="6.7109375" style="1" customWidth="1"/>
    <col min="15" max="15" width="13.7109375" style="1" bestFit="1" customWidth="1"/>
    <col min="16" max="16" width="4.7109375" style="1" customWidth="1"/>
    <col min="17" max="17" width="6.7109375" style="1" customWidth="1"/>
    <col min="18" max="18" width="4.7109375" style="1" customWidth="1"/>
    <col min="19" max="19" width="12.7109375" style="1" customWidth="1"/>
    <col min="20" max="20" width="9.7109375" style="1" customWidth="1"/>
    <col min="21" max="21" width="12.7109375" style="1" customWidth="1"/>
    <col min="22" max="22" width="9.140625" style="1" hidden="1" customWidth="1"/>
    <col min="23" max="24" width="7" style="1" hidden="1" customWidth="1"/>
    <col min="25" max="25" width="23.7109375" style="1" hidden="1" customWidth="1"/>
    <col min="26" max="26" width="18.85546875" style="1" hidden="1" customWidth="1"/>
    <col min="27" max="27" width="9.140625" style="1" hidden="1" customWidth="1"/>
    <col min="28" max="28" width="4.140625" style="1" hidden="1" customWidth="1"/>
    <col min="29" max="29" width="9.140625" style="1" hidden="1" customWidth="1"/>
    <col min="30" max="33" width="3.7109375" style="1" hidden="1" customWidth="1"/>
    <col min="34" max="34" width="1.7109375" style="1" hidden="1" customWidth="1"/>
    <col min="35" max="35" width="3.7109375" style="1" hidden="1" customWidth="1"/>
    <col min="36" max="36" width="29.28515625" style="1" hidden="1" customWidth="1"/>
    <col min="37" max="38" width="3.7109375" style="1" hidden="1" customWidth="1"/>
    <col min="39" max="39" width="1.7109375" style="1" hidden="1" customWidth="1"/>
    <col min="40" max="43" width="3.7109375" style="1" hidden="1" customWidth="1"/>
    <col min="44" max="44" width="1.7109375" style="1" hidden="1" customWidth="1"/>
    <col min="45" max="48" width="3.7109375" style="1" hidden="1" customWidth="1"/>
    <col min="49" max="49" width="1.7109375" style="1" hidden="1" customWidth="1"/>
    <col min="50" max="53" width="3.7109375" style="1" hidden="1" customWidth="1"/>
    <col min="54" max="54" width="1.7109375" style="1" hidden="1" customWidth="1"/>
    <col min="55" max="55" width="3.7109375" style="1" hidden="1" customWidth="1"/>
    <col min="56" max="56" width="15.28515625" style="1" hidden="1" customWidth="1"/>
    <col min="57" max="58" width="3.7109375" style="1" hidden="1" customWidth="1"/>
    <col min="59" max="59" width="1.7109375" style="1" hidden="1" customWidth="1"/>
    <col min="60" max="63" width="3.7109375" style="1" hidden="1" customWidth="1"/>
    <col min="64" max="64" width="1.7109375" style="1" hidden="1" customWidth="1"/>
    <col min="65" max="68" width="3.7109375" style="1" hidden="1" customWidth="1"/>
    <col min="69" max="69" width="1.7109375" style="1" hidden="1" customWidth="1"/>
    <col min="70" max="70" width="32.42578125" style="1" hidden="1" customWidth="1"/>
    <col min="71" max="71" width="40" style="1" hidden="1" customWidth="1"/>
    <col min="72" max="72" width="4" style="1" hidden="1" customWidth="1"/>
    <col min="73" max="73" width="3.7109375" style="1" hidden="1" customWidth="1"/>
    <col min="74" max="74" width="1.7109375" style="1" hidden="1" customWidth="1"/>
    <col min="75" max="78" width="3.7109375" style="1" hidden="1" customWidth="1"/>
    <col min="79" max="79" width="1.7109375" style="1" hidden="1" customWidth="1"/>
    <col min="80" max="80" width="15.5703125" style="1" hidden="1" customWidth="1"/>
    <col min="81" max="83" width="3.7109375" style="1" hidden="1" customWidth="1"/>
    <col min="84" max="84" width="1.7109375" style="1" hidden="1" customWidth="1"/>
    <col min="85" max="88" width="3.7109375" style="1" hidden="1" customWidth="1"/>
    <col min="89" max="89" width="1.7109375" style="1" hidden="1" customWidth="1"/>
    <col min="90" max="93" width="3.7109375" style="1" hidden="1" customWidth="1"/>
    <col min="94" max="94" width="1.7109375" style="1" hidden="1" customWidth="1"/>
    <col min="95" max="98" width="3.7109375" style="1" hidden="1" customWidth="1"/>
    <col min="99" max="104" width="5.7109375" style="1" hidden="1" customWidth="1"/>
    <col min="105" max="105" width="6.28515625" style="1" hidden="1" customWidth="1"/>
    <col min="106" max="106" width="5.7109375" style="1" hidden="1" customWidth="1"/>
    <col min="107" max="107" width="18.28515625" style="1" hidden="1" customWidth="1"/>
    <col min="108" max="108" width="5.7109375" style="1" hidden="1" customWidth="1"/>
    <col min="109" max="109" width="6.7109375" style="1" hidden="1" customWidth="1"/>
    <col min="110" max="110" width="2.7109375" style="1" hidden="1" customWidth="1"/>
    <col min="111" max="115" width="5.7109375" style="1" hidden="1" customWidth="1"/>
    <col min="116" max="116" width="6.7109375" style="1" hidden="1" customWidth="1"/>
    <col min="117" max="117" width="9.140625" style="1" hidden="1" customWidth="1"/>
    <col min="118" max="16384" width="9.140625" style="1"/>
  </cols>
  <sheetData>
    <row r="1" spans="1:116" ht="5.0999999999999996" customHeight="1" x14ac:dyDescent="0.2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">
      <c r="B2" s="945" t="s">
        <v>7581</v>
      </c>
      <c r="C2" s="945"/>
      <c r="D2" s="945"/>
      <c r="E2" s="126" t="s">
        <v>5117</v>
      </c>
      <c r="G2" s="946" t="s">
        <v>5034</v>
      </c>
      <c r="H2" s="946"/>
      <c r="I2" s="946"/>
      <c r="J2" s="946"/>
      <c r="K2" s="37"/>
      <c r="L2" s="4"/>
      <c r="M2" s="4"/>
      <c r="N2" s="691" t="s">
        <v>5035</v>
      </c>
      <c r="O2" s="935">
        <v>45924</v>
      </c>
      <c r="P2" s="935"/>
      <c r="Q2" s="935"/>
      <c r="R2" s="935"/>
      <c r="S2" s="109" t="s">
        <v>5038</v>
      </c>
      <c r="T2" s="934">
        <f>T4-T6</f>
        <v>0</v>
      </c>
      <c r="U2" s="934"/>
      <c r="X2" s="123" t="s">
        <v>67</v>
      </c>
    </row>
    <row r="3" spans="1:116" ht="5.0999999999999996" customHeight="1" x14ac:dyDescent="0.2">
      <c r="B3" s="1" t="s">
        <v>1937</v>
      </c>
      <c r="C3" s="2"/>
      <c r="R3" s="2"/>
      <c r="S3" s="2"/>
    </row>
    <row r="4" spans="1:116" ht="12.75" customHeight="1" x14ac:dyDescent="0.2">
      <c r="B4" s="3"/>
      <c r="C4" s="3"/>
      <c r="D4" s="3"/>
      <c r="G4" s="947" t="s">
        <v>5036</v>
      </c>
      <c r="H4" s="947"/>
      <c r="I4" s="937"/>
      <c r="J4" s="937"/>
      <c r="K4" s="937"/>
      <c r="L4" s="937"/>
      <c r="M4" s="937"/>
      <c r="N4" s="937"/>
      <c r="O4" s="938"/>
      <c r="P4" s="938"/>
      <c r="Q4" s="938"/>
      <c r="R4" s="937"/>
      <c r="S4" s="89" t="s">
        <v>5039</v>
      </c>
      <c r="T4" s="940">
        <f>ORDER!AU114</f>
        <v>0</v>
      </c>
      <c r="U4" s="940"/>
      <c r="X4" s="124" t="s">
        <v>5131</v>
      </c>
    </row>
    <row r="5" spans="1:116" ht="12.75" customHeight="1" x14ac:dyDescent="0.2">
      <c r="B5" s="5"/>
      <c r="C5" s="3"/>
      <c r="D5" s="3"/>
      <c r="G5" s="947" t="s">
        <v>5069</v>
      </c>
      <c r="H5" s="947"/>
      <c r="I5" s="936"/>
      <c r="J5" s="936"/>
      <c r="K5" s="936"/>
      <c r="L5" s="939" t="s">
        <v>5070</v>
      </c>
      <c r="M5" s="939"/>
      <c r="N5" s="121" t="s">
        <v>5131</v>
      </c>
      <c r="O5" s="949" t="str">
        <f>IF(N5="ні","ціна без ПДВ","ціна з ПДВ 20%")</f>
        <v>ціна з ПДВ 20%</v>
      </c>
      <c r="P5" s="949"/>
      <c r="Q5" s="949"/>
      <c r="R5" s="243"/>
      <c r="S5" s="90" t="s">
        <v>5040</v>
      </c>
      <c r="T5" s="941">
        <v>0</v>
      </c>
      <c r="U5" s="941"/>
      <c r="X5" s="125" t="s">
        <v>5132</v>
      </c>
    </row>
    <row r="6" spans="1:116" ht="12.75" customHeight="1" x14ac:dyDescent="0.2">
      <c r="B6" s="5"/>
      <c r="C6" s="3"/>
      <c r="D6" s="3"/>
      <c r="G6" s="947" t="s">
        <v>89</v>
      </c>
      <c r="H6" s="947"/>
      <c r="I6" s="936"/>
      <c r="J6" s="936"/>
      <c r="K6" s="936"/>
      <c r="L6" s="942" t="s">
        <v>5037</v>
      </c>
      <c r="M6" s="942"/>
      <c r="N6" s="122">
        <v>1</v>
      </c>
      <c r="O6" s="948" t="s">
        <v>68</v>
      </c>
      <c r="P6" s="948"/>
      <c r="Q6" s="948"/>
      <c r="R6" s="244"/>
      <c r="S6" s="91" t="s">
        <v>5041</v>
      </c>
      <c r="T6" s="950">
        <f>X95</f>
        <v>0</v>
      </c>
      <c r="U6" s="950"/>
    </row>
    <row r="7" spans="1:116" ht="5.0999999999999996" customHeight="1" thickBot="1" x14ac:dyDescent="0.25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6"/>
    </row>
    <row r="8" spans="1:116" ht="5.0999999999999996" customHeight="1" x14ac:dyDescent="0.2"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8"/>
    </row>
    <row r="9" spans="1:116" x14ac:dyDescent="0.2">
      <c r="B9" s="673" t="s">
        <v>5033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 t="s">
        <v>5042</v>
      </c>
      <c r="AB9" s="33" t="str">
        <f>AD9</f>
        <v>СВЕРКА</v>
      </c>
      <c r="AD9" s="33" t="str">
        <f>"СВЕРКА"</f>
        <v>СВЕРКА</v>
      </c>
      <c r="CV9" s="216" t="s">
        <v>805</v>
      </c>
      <c r="DG9" s="216" t="s">
        <v>806</v>
      </c>
      <c r="DH9" s="216"/>
    </row>
    <row r="10" spans="1:116" ht="16.5" customHeight="1" x14ac:dyDescent="0.2">
      <c r="B10" s="70" t="s">
        <v>452</v>
      </c>
      <c r="C10" s="729" t="s">
        <v>5044</v>
      </c>
      <c r="D10" s="36" t="s">
        <v>523</v>
      </c>
      <c r="E10" s="35" t="s">
        <v>5043</v>
      </c>
      <c r="F10" s="50" t="s">
        <v>303</v>
      </c>
      <c r="G10" s="51" t="s">
        <v>323</v>
      </c>
      <c r="H10" s="10" t="s">
        <v>531</v>
      </c>
      <c r="I10" s="12" t="s">
        <v>5045</v>
      </c>
      <c r="J10" s="64" t="s">
        <v>5046</v>
      </c>
      <c r="K10" s="65" t="s">
        <v>5047</v>
      </c>
      <c r="L10" s="10" t="s">
        <v>5048</v>
      </c>
      <c r="M10" s="11" t="s">
        <v>5049</v>
      </c>
      <c r="N10" s="12" t="s">
        <v>5050</v>
      </c>
      <c r="O10" s="36" t="s">
        <v>795</v>
      </c>
      <c r="P10" s="36" t="s">
        <v>303</v>
      </c>
      <c r="Q10" s="36" t="s">
        <v>5051</v>
      </c>
      <c r="R10" s="86" t="s">
        <v>5052</v>
      </c>
      <c r="S10" s="70" t="s">
        <v>5053</v>
      </c>
      <c r="T10" s="83" t="s">
        <v>5054</v>
      </c>
      <c r="U10" s="49" t="s">
        <v>5055</v>
      </c>
      <c r="Y10" s="212" t="s">
        <v>645</v>
      </c>
      <c r="Z10" s="213" t="s">
        <v>796</v>
      </c>
      <c r="AD10" s="918" t="str">
        <f>D10</f>
        <v>мод</v>
      </c>
      <c r="AE10" s="918"/>
      <c r="AF10" s="918"/>
      <c r="AG10" s="918"/>
      <c r="AI10" s="918" t="str">
        <f>E10</f>
        <v xml:space="preserve">
викон.</v>
      </c>
      <c r="AJ10" s="918"/>
      <c r="AK10" s="918"/>
      <c r="AL10" s="918"/>
      <c r="AN10" s="918" t="str">
        <f>F10</f>
        <v>тип</v>
      </c>
      <c r="AO10" s="918"/>
      <c r="AP10" s="918"/>
      <c r="AQ10" s="918"/>
      <c r="AS10" s="918" t="str">
        <f>G10</f>
        <v>ширина</v>
      </c>
      <c r="AT10" s="918"/>
      <c r="AU10" s="918"/>
      <c r="AV10" s="918"/>
      <c r="AX10" s="918" t="str">
        <f>H10</f>
        <v>декор</v>
      </c>
      <c r="AY10" s="918"/>
      <c r="AZ10" s="918"/>
      <c r="BA10" s="918"/>
      <c r="BC10" s="918" t="str">
        <f>I10</f>
        <v xml:space="preserve">
колір</v>
      </c>
      <c r="BD10" s="918"/>
      <c r="BE10" s="918"/>
      <c r="BF10" s="918"/>
      <c r="BH10" s="918" t="str">
        <f>J10</f>
        <v>заповн.</v>
      </c>
      <c r="BI10" s="918"/>
      <c r="BJ10" s="918"/>
      <c r="BK10" s="918"/>
      <c r="BM10" s="918" t="str">
        <f>K10</f>
        <v>скло</v>
      </c>
      <c r="BN10" s="918"/>
      <c r="BO10" s="918"/>
      <c r="BP10" s="918"/>
      <c r="BR10" s="918" t="str">
        <f>L10</f>
        <v>фурнітура</v>
      </c>
      <c r="BS10" s="918"/>
      <c r="BT10" s="918"/>
      <c r="BU10" s="918"/>
      <c r="BW10" s="918" t="str">
        <f>M10</f>
        <v>вент.від</v>
      </c>
      <c r="BX10" s="918"/>
      <c r="BY10" s="918"/>
      <c r="BZ10" s="918"/>
      <c r="CB10" s="918" t="str">
        <f>N10</f>
        <v>завіса</v>
      </c>
      <c r="CC10" s="918"/>
      <c r="CD10" s="918"/>
      <c r="CE10" s="918"/>
      <c r="CG10" s="918" t="str">
        <f>O10</f>
        <v>коробка</v>
      </c>
      <c r="CH10" s="918"/>
      <c r="CI10" s="918"/>
      <c r="CJ10" s="918"/>
      <c r="CK10" s="225"/>
      <c r="CL10" s="918" t="str">
        <f>P10</f>
        <v>тип</v>
      </c>
      <c r="CM10" s="918"/>
      <c r="CN10" s="918"/>
      <c r="CO10" s="918"/>
      <c r="CP10" s="225"/>
      <c r="CQ10" s="918" t="str">
        <f>Q10</f>
        <v>лиштва</v>
      </c>
      <c r="CR10" s="918"/>
      <c r="CS10" s="918"/>
      <c r="CT10" s="918"/>
      <c r="CV10" s="217" t="s">
        <v>437</v>
      </c>
      <c r="CW10" s="217" t="s">
        <v>523</v>
      </c>
      <c r="CX10" s="217" t="s">
        <v>809</v>
      </c>
      <c r="CY10" s="217" t="s">
        <v>303</v>
      </c>
      <c r="CZ10" s="217" t="s">
        <v>810</v>
      </c>
      <c r="DA10" s="217" t="s">
        <v>830</v>
      </c>
      <c r="DB10" s="217" t="s">
        <v>435</v>
      </c>
      <c r="DC10" s="217" t="s">
        <v>516</v>
      </c>
      <c r="DD10" s="217" t="s">
        <v>793</v>
      </c>
      <c r="DE10" s="168" t="s">
        <v>807</v>
      </c>
      <c r="DG10" s="217" t="s">
        <v>808</v>
      </c>
      <c r="DH10" s="217" t="s">
        <v>303</v>
      </c>
      <c r="DI10" s="217" t="s">
        <v>810</v>
      </c>
      <c r="DJ10" s="217" t="s">
        <v>830</v>
      </c>
      <c r="DK10" s="217" t="s">
        <v>435</v>
      </c>
      <c r="DL10" s="168" t="s">
        <v>807</v>
      </c>
    </row>
    <row r="11" spans="1:116" ht="13.5" x14ac:dyDescent="0.25">
      <c r="A11" s="24" t="str">
        <f>CONCATENATE(C11,".",D11)</f>
        <v>.</v>
      </c>
      <c r="B11" s="183">
        <v>1</v>
      </c>
      <c r="C11" s="435"/>
      <c r="D11" s="436"/>
      <c r="E11" s="437"/>
      <c r="F11" s="435"/>
      <c r="G11" s="438"/>
      <c r="H11" s="435"/>
      <c r="I11" s="437"/>
      <c r="J11" s="435"/>
      <c r="K11" s="437"/>
      <c r="L11" s="435"/>
      <c r="M11" s="439"/>
      <c r="N11" s="440"/>
      <c r="O11" s="453"/>
      <c r="P11" s="441"/>
      <c r="Q11" s="454"/>
      <c r="R11" s="198"/>
      <c r="S11" s="175"/>
      <c r="T11" s="193" t="str">
        <f t="shared" ref="T11:T25" si="0">IF(OR(W11="",W11="0"),"",W11)</f>
        <v/>
      </c>
      <c r="U11" s="202" t="str">
        <f t="shared" ref="U11:U25" si="1">IF(R11="","",IF(NOT(AC11=0),"Ошибка в строке",""))</f>
        <v/>
      </c>
      <c r="W11" s="130" t="str">
        <f>IF(OR(ISNA(X11),NOT(AC11=0)),"0",X11)</f>
        <v>0</v>
      </c>
      <c r="X11" s="127" t="str">
        <f>IF(OR(R11="",R11=0),"",SUM(ORDER!H9:H11))</f>
        <v/>
      </c>
      <c r="Y11" s="63" t="str">
        <f>CONCATENATE(C11,".",E11,".",F11)</f>
        <v>..</v>
      </c>
      <c r="Z11" s="63" t="str">
        <f>CONCATENATE(C11,".",E11,".",F11)</f>
        <v>..</v>
      </c>
      <c r="AB11" s="33">
        <f>AG11+AL11+AQ11+AV11+BA11+BF11+BK11+BP11+BU11+BZ11+CE11+CJ11+CO11+CT11</f>
        <v>0</v>
      </c>
      <c r="AC11" s="71">
        <f>14-AB11</f>
        <v>14</v>
      </c>
      <c r="AD11" s="62" t="str">
        <f>CONCATENATE(C11,".",D11)</f>
        <v>.</v>
      </c>
      <c r="AE11" s="63" t="e">
        <f>VLOOKUP(AD11,Лист1!$AW:$AW,1,0)</f>
        <v>#N/A</v>
      </c>
      <c r="AF11" s="52" t="e">
        <f>IF(AD11=AE11,1,0)</f>
        <v>#N/A</v>
      </c>
      <c r="AG11" s="34" t="str">
        <f>IF(ISNA(AF11),"0",AF11)</f>
        <v>0</v>
      </c>
      <c r="AI11" s="62" t="str">
        <f>CONCATENATE(C11,".",D11,".",E11)</f>
        <v>..</v>
      </c>
      <c r="AJ11" s="63" t="e">
        <f>VLOOKUP(AI11,Лист1!$BA:$BA,1,0)</f>
        <v>#N/A</v>
      </c>
      <c r="AK11" s="52" t="e">
        <f>IF(AI11=AJ11,1,0)</f>
        <v>#N/A</v>
      </c>
      <c r="AL11" s="34" t="str">
        <f>IF(ISNA(AK11),"0",AK11)</f>
        <v>0</v>
      </c>
      <c r="AN11" s="62" t="str">
        <f>CONCATENATE(E11,".",F11,)</f>
        <v>.</v>
      </c>
      <c r="AO11" s="63" t="e">
        <f>VLOOKUP(AN11,Лист1!$BE:$BE,1,0)</f>
        <v>#N/A</v>
      </c>
      <c r="AP11" s="52" t="e">
        <f>IF(AN11=AO11,1,0)</f>
        <v>#N/A</v>
      </c>
      <c r="AQ11" s="34" t="str">
        <f>IF(ISNA(AP11),"0",AP11)</f>
        <v>0</v>
      </c>
      <c r="AS11" s="62" t="str">
        <f>CONCATENATE(F11,".",G11,)</f>
        <v>.</v>
      </c>
      <c r="AT11" s="63" t="e">
        <f>VLOOKUP(AS11,Лист1!$BI:$BI,1,0)</f>
        <v>#N/A</v>
      </c>
      <c r="AU11" s="52" t="e">
        <f>IF(AS11=AT11,1,0)</f>
        <v>#N/A</v>
      </c>
      <c r="AV11" s="34" t="str">
        <f>IF(ISNA(AU11),"0",AU11)</f>
        <v>0</v>
      </c>
      <c r="AX11" s="62" t="str">
        <f>CONCATENATE(C11,".",H11,)</f>
        <v>.</v>
      </c>
      <c r="AY11" s="63" t="e">
        <f>VLOOKUP(AX11,Лист1!$BM:$BM,1,0)</f>
        <v>#N/A</v>
      </c>
      <c r="AZ11" s="52" t="e">
        <f>IF(AX11=AY11,1,0)</f>
        <v>#N/A</v>
      </c>
      <c r="BA11" s="34" t="str">
        <f>IF(ISNA(AZ11),"0",AZ11)</f>
        <v>0</v>
      </c>
      <c r="BC11" s="62" t="str">
        <f>CONCATENATE(H11,".",I11,)</f>
        <v>.</v>
      </c>
      <c r="BD11" s="63" t="e">
        <f>VLOOKUP(BC11,Лист1!$BQ:$BQ,1,0)</f>
        <v>#N/A</v>
      </c>
      <c r="BE11" s="52" t="e">
        <f>IF(BC11=BD11,1,0)</f>
        <v>#N/A</v>
      </c>
      <c r="BF11" s="34" t="str">
        <f>IF(ISNA(BE11),"0",BE11)</f>
        <v>0</v>
      </c>
      <c r="BH11" s="62" t="str">
        <f>CONCATENATE(C11,".",D11,".",J11)</f>
        <v>..</v>
      </c>
      <c r="BI11" s="63" t="e">
        <f>VLOOKUP(BH11,Лист1!$BU:$BU,1,0)</f>
        <v>#N/A</v>
      </c>
      <c r="BJ11" s="52" t="e">
        <f>IF(BH11=BI11,1,0)</f>
        <v>#N/A</v>
      </c>
      <c r="BK11" s="34" t="str">
        <f>IF(ISNA(BJ11),"0",BJ11)</f>
        <v>0</v>
      </c>
      <c r="BM11" s="62" t="str">
        <f>CONCATENATE(C11,".",D11,".",K11)</f>
        <v>..</v>
      </c>
      <c r="BN11" s="63" t="e">
        <f>VLOOKUP(BM11,Лист1!$BY:$BY,1,0)</f>
        <v>#N/A</v>
      </c>
      <c r="BO11" s="52" t="e">
        <f>IF(BM11=BN11,1,0)</f>
        <v>#N/A</v>
      </c>
      <c r="BP11" s="34" t="str">
        <f>IF(ISNA(BO11),"0",BO11)</f>
        <v>0</v>
      </c>
      <c r="BR11" s="62" t="str">
        <f>CONCATENATE(C11,".",E11,".",F11,".",L11)</f>
        <v>...</v>
      </c>
      <c r="BS11" s="63" t="e">
        <f>VLOOKUP(BR11,Лист1!$CC:$CC,1,0)</f>
        <v>#N/A</v>
      </c>
      <c r="BT11" s="52" t="e">
        <f>IF(BR11=BS11,1,0)</f>
        <v>#N/A</v>
      </c>
      <c r="BU11" s="34" t="str">
        <f>IF(ISNA(BT11),"0",BT11)</f>
        <v>0</v>
      </c>
      <c r="BW11" s="62" t="str">
        <f>CONCATENATE(C11,".",E11,".",F11,".",M11)</f>
        <v>...</v>
      </c>
      <c r="BX11" s="63" t="e">
        <f>VLOOKUP(BW11,Лист1!$CG:$CG,1,0)</f>
        <v>#N/A</v>
      </c>
      <c r="BY11" s="52" t="e">
        <f>IF(BW11=BX11,1,0)</f>
        <v>#N/A</v>
      </c>
      <c r="BZ11" s="34" t="str">
        <f>IF(ISNA(BY11),"0",BY11)</f>
        <v>0</v>
      </c>
      <c r="CB11" s="62" t="str">
        <f>CONCATENATE(L11,".",N11)</f>
        <v>.</v>
      </c>
      <c r="CC11" s="63" t="e">
        <f>VLOOKUP(CB11,Лист1!$CK:$CK,1,0)</f>
        <v>#N/A</v>
      </c>
      <c r="CD11" s="52" t="e">
        <f>IF(CB11=CC11,1,0)</f>
        <v>#N/A</v>
      </c>
      <c r="CE11" s="34" t="str">
        <f>IF(ISNA(CD11),"0",CD11)</f>
        <v>0</v>
      </c>
      <c r="CG11" s="62" t="str">
        <f>CONCATENATE(C11,".",E11,".",F11,".",O11)</f>
        <v>...</v>
      </c>
      <c r="CH11" s="63" t="e">
        <f>VLOOKUP(CG11,Лист1!$CO:$CO,1,0)</f>
        <v>#N/A</v>
      </c>
      <c r="CI11" s="52" t="e">
        <f>IF(CG11=CH11,1,0)</f>
        <v>#N/A</v>
      </c>
      <c r="CJ11" s="34" t="str">
        <f>IF(ISNA(CI11),"0",CI11)</f>
        <v>0</v>
      </c>
      <c r="CL11" s="62" t="str">
        <f>CONCATENATE(O11,".",P11)</f>
        <v>.</v>
      </c>
      <c r="CM11" s="63" t="e">
        <f>VLOOKUP(CL11,Лист1!$CS:$CS,1,0)</f>
        <v>#N/A</v>
      </c>
      <c r="CN11" s="52" t="e">
        <f>IF(CL11=CM11,1,0)</f>
        <v>#N/A</v>
      </c>
      <c r="CO11" s="34" t="str">
        <f>IF(ISNA(CN11),"0",CN11)</f>
        <v>0</v>
      </c>
      <c r="CQ11" s="62" t="str">
        <f>CONCATENATE(O11,".",Q11)</f>
        <v>.</v>
      </c>
      <c r="CR11" s="63" t="e">
        <f>VLOOKUP(CQ11,Лист1!$CW:$CW,1,0)</f>
        <v>#N/A</v>
      </c>
      <c r="CS11" s="52" t="e">
        <f>IF(CQ11=CR11,1,0)</f>
        <v>#N/A</v>
      </c>
      <c r="CT11" s="34" t="str">
        <f>IF(ISNA(CS11),"0",CS11)</f>
        <v>0</v>
      </c>
      <c r="CV11" s="63" t="e">
        <f>VLOOKUP(O11,Лист1!$CY:$DA,2,0)</f>
        <v>#N/A</v>
      </c>
      <c r="CW11" s="220">
        <f>P11</f>
        <v>0</v>
      </c>
      <c r="CX11" s="63" t="e">
        <f>VLOOKUP(E11,Лист1!$CY:$DA,2,0)</f>
        <v>#N/A</v>
      </c>
      <c r="CY11" s="63" t="e">
        <f>VLOOKUP(G11,Лист1!$CY$93:$DA$104,2,0)</f>
        <v>#N/A</v>
      </c>
      <c r="CZ11" s="63" t="e">
        <f>VLOOKUP(G11,Лист1!$CY:$DA,2,0)</f>
        <v>#N/A</v>
      </c>
      <c r="DA11" s="63" t="e">
        <f>VLOOKUP(H11,Лист1!$CY:$DA,2,0)</f>
        <v>#N/A</v>
      </c>
      <c r="DB11" s="63">
        <f>I11</f>
        <v>0</v>
      </c>
      <c r="DC11" s="63" t="e">
        <f>VLOOKUP(L11,Лист1!$CY:$DA,2,0)</f>
        <v>#N/A</v>
      </c>
      <c r="DD11" s="63" t="e">
        <f>VLOOKUP(CONCATENATE(L11,".",N11),Лист1!$CY:$DA,2,0)</f>
        <v>#N/A</v>
      </c>
      <c r="DE11" s="228" t="str">
        <f>IF(R11="","",IF(OR(C11="ДП Добор",C11="ДП Гласфорд",C11="ДП Добор-ЛАДА"),"",R11))</f>
        <v/>
      </c>
      <c r="DG11" s="63" t="e">
        <f>VLOOKUP(Q11,Лист1!$CY:$DA,2,0)</f>
        <v>#N/A</v>
      </c>
      <c r="DH11" s="63" t="e">
        <f>VLOOKUP(G11,Лист1!$CY$93:$DA$104,3,0)</f>
        <v>#N/A</v>
      </c>
      <c r="DI11" s="63" t="e">
        <f>VLOOKUP(CONCATENATE(O11,".",CZ11),Лист1!$CY:$DA,2,0)</f>
        <v>#N/A</v>
      </c>
      <c r="DJ11" s="63" t="e">
        <f>VLOOKUP(H11,Лист1!$CY:$DA,2,0)</f>
        <v>#N/A</v>
      </c>
      <c r="DK11" s="63">
        <f>I11</f>
        <v>0</v>
      </c>
      <c r="DL11" s="228" t="str">
        <f>IF(R11="","",VLOOKUP(Q11,Лист1!$CY:$DA,3,0)*R11)</f>
        <v/>
      </c>
    </row>
    <row r="12" spans="1:116" ht="13.5" x14ac:dyDescent="0.25">
      <c r="A12" s="24" t="str">
        <f t="shared" ref="A12:A25" si="2">CONCATENATE(C12,".",D12)</f>
        <v>.</v>
      </c>
      <c r="B12" s="78">
        <v>2</v>
      </c>
      <c r="C12" s="435"/>
      <c r="D12" s="436"/>
      <c r="E12" s="437"/>
      <c r="F12" s="435"/>
      <c r="G12" s="438"/>
      <c r="H12" s="435"/>
      <c r="I12" s="437"/>
      <c r="J12" s="435"/>
      <c r="K12" s="437"/>
      <c r="L12" s="435"/>
      <c r="M12" s="439"/>
      <c r="N12" s="440"/>
      <c r="O12" s="453"/>
      <c r="P12" s="441"/>
      <c r="Q12" s="454"/>
      <c r="R12" s="198"/>
      <c r="S12" s="175"/>
      <c r="T12" s="193" t="str">
        <f t="shared" si="0"/>
        <v/>
      </c>
      <c r="U12" s="201" t="str">
        <f t="shared" si="1"/>
        <v/>
      </c>
      <c r="W12" s="130" t="str">
        <f t="shared" ref="W12:W25" si="3">IF(OR(ISNA(X12),NOT(AC12=0)),"0",X12)</f>
        <v>0</v>
      </c>
      <c r="X12" s="127" t="str">
        <f>IF(OR(R12="",R12=0),"",SUM(ORDER!H12:H14))</f>
        <v/>
      </c>
      <c r="Y12" s="63" t="str">
        <f t="shared" ref="Y12:Y25" si="4">CONCATENATE(C12,".",E12,".",F12)</f>
        <v>..</v>
      </c>
      <c r="Z12" s="63" t="str">
        <f>CONCATENATE(C12,".",E12,".",F12)</f>
        <v>..</v>
      </c>
      <c r="AB12" s="33">
        <f t="shared" ref="AB12:AB25" si="5">AG12+AL12+AQ12+AV12+BA12+BF12+BK12+BP12+BU12+BZ12+CE12+CJ12+CO12+CT12</f>
        <v>0</v>
      </c>
      <c r="AC12" s="71">
        <f t="shared" ref="AC12:AC25" si="6">14-AB12</f>
        <v>14</v>
      </c>
      <c r="AD12" s="62" t="str">
        <f t="shared" ref="AD12:AD25" si="7">CONCATENATE(C12,".",D12)</f>
        <v>.</v>
      </c>
      <c r="AE12" s="63" t="e">
        <f>VLOOKUP(AD12,Лист1!$AW:$AW,1,0)</f>
        <v>#N/A</v>
      </c>
      <c r="AF12" s="52" t="e">
        <f t="shared" ref="AF12:AF25" si="8">IF(AD12=AE12,1,0)</f>
        <v>#N/A</v>
      </c>
      <c r="AG12" s="34" t="str">
        <f t="shared" ref="AG12:AG25" si="9">IF(ISNA(AF12),"0",AF12)</f>
        <v>0</v>
      </c>
      <c r="AI12" s="62" t="str">
        <f t="shared" ref="AI12:AI25" si="10">CONCATENATE(C12,".",D12,".",E12)</f>
        <v>..</v>
      </c>
      <c r="AJ12" s="63" t="e">
        <f>VLOOKUP(AI12,Лист1!$BA:$BA,1,0)</f>
        <v>#N/A</v>
      </c>
      <c r="AK12" s="52" t="e">
        <f t="shared" ref="AK12:AK25" si="11">IF(AI12=AJ12,1,0)</f>
        <v>#N/A</v>
      </c>
      <c r="AL12" s="34" t="str">
        <f t="shared" ref="AL12:AL25" si="12">IF(ISNA(AK12),"0",AK12)</f>
        <v>0</v>
      </c>
      <c r="AN12" s="62" t="str">
        <f t="shared" ref="AN12:AN25" si="13">CONCATENATE(E12,".",F12,)</f>
        <v>.</v>
      </c>
      <c r="AO12" s="63" t="e">
        <f>VLOOKUP(AN12,Лист1!$BE:$BE,1,0)</f>
        <v>#N/A</v>
      </c>
      <c r="AP12" s="52" t="e">
        <f t="shared" ref="AP12:AP25" si="14">IF(AN12=AO12,1,0)</f>
        <v>#N/A</v>
      </c>
      <c r="AQ12" s="34" t="str">
        <f t="shared" ref="AQ12:AQ25" si="15">IF(ISNA(AP12),"0",AP12)</f>
        <v>0</v>
      </c>
      <c r="AS12" s="62" t="str">
        <f t="shared" ref="AS12:AS25" si="16">CONCATENATE(F12,".",G12,)</f>
        <v>.</v>
      </c>
      <c r="AT12" s="63" t="e">
        <f>VLOOKUP(AS12,Лист1!$BI:$BI,1,0)</f>
        <v>#N/A</v>
      </c>
      <c r="AU12" s="52" t="e">
        <f t="shared" ref="AU12:AU25" si="17">IF(AS12=AT12,1,0)</f>
        <v>#N/A</v>
      </c>
      <c r="AV12" s="34" t="str">
        <f t="shared" ref="AV12:AV25" si="18">IF(ISNA(AU12),"0",AU12)</f>
        <v>0</v>
      </c>
      <c r="AX12" s="62" t="str">
        <f t="shared" ref="AX12:AX25" si="19">CONCATENATE(C12,".",H12,)</f>
        <v>.</v>
      </c>
      <c r="AY12" s="63" t="e">
        <f>VLOOKUP(AX12,Лист1!$BM:$BM,1,0)</f>
        <v>#N/A</v>
      </c>
      <c r="AZ12" s="52" t="e">
        <f>IF(AX12=AY12,1,0)</f>
        <v>#N/A</v>
      </c>
      <c r="BA12" s="34" t="str">
        <f t="shared" ref="BA12:BA25" si="20">IF(ISNA(AZ12),"0",AZ12)</f>
        <v>0</v>
      </c>
      <c r="BC12" s="62" t="str">
        <f t="shared" ref="BC12:BC25" si="21">CONCATENATE(H12,".",I12,)</f>
        <v>.</v>
      </c>
      <c r="BD12" s="63" t="e">
        <f>VLOOKUP(BC12,Лист1!$BQ:$BQ,1,0)</f>
        <v>#N/A</v>
      </c>
      <c r="BE12" s="52" t="e">
        <f t="shared" ref="BE12:BE25" si="22">IF(BC12=BD12,1,0)</f>
        <v>#N/A</v>
      </c>
      <c r="BF12" s="34" t="str">
        <f t="shared" ref="BF12:BF25" si="23">IF(ISNA(BE12),"0",BE12)</f>
        <v>0</v>
      </c>
      <c r="BH12" s="62" t="str">
        <f t="shared" ref="BH12:BH25" si="24">CONCATENATE(C12,".",D12,".",J12)</f>
        <v>..</v>
      </c>
      <c r="BI12" s="63" t="e">
        <f>VLOOKUP(BH12,Лист1!$BU:$BU,1,0)</f>
        <v>#N/A</v>
      </c>
      <c r="BJ12" s="52" t="e">
        <f t="shared" ref="BJ12:BJ25" si="25">IF(BH12=BI12,1,0)</f>
        <v>#N/A</v>
      </c>
      <c r="BK12" s="34" t="str">
        <f t="shared" ref="BK12:BK25" si="26">IF(ISNA(BJ12),"0",BJ12)</f>
        <v>0</v>
      </c>
      <c r="BM12" s="62" t="str">
        <f t="shared" ref="BM12:BM25" si="27">CONCATENATE(C12,".",D12,".",K12)</f>
        <v>..</v>
      </c>
      <c r="BN12" s="63" t="e">
        <f>VLOOKUP(BM12,Лист1!$BY:$BY,1,0)</f>
        <v>#N/A</v>
      </c>
      <c r="BO12" s="52" t="e">
        <f t="shared" ref="BO12:BO25" si="28">IF(BM12=BN12,1,0)</f>
        <v>#N/A</v>
      </c>
      <c r="BP12" s="34" t="str">
        <f t="shared" ref="BP12:BP25" si="29">IF(ISNA(BO12),"0",BO12)</f>
        <v>0</v>
      </c>
      <c r="BR12" s="62" t="str">
        <f t="shared" ref="BR12:BR25" si="30">CONCATENATE(C12,".",E12,".",F12,".",L12)</f>
        <v>...</v>
      </c>
      <c r="BS12" s="63" t="e">
        <f>VLOOKUP(BR12,Лист1!$CC:$CC,1,0)</f>
        <v>#N/A</v>
      </c>
      <c r="BT12" s="52" t="e">
        <f t="shared" ref="BT12:BT25" si="31">IF(BR12=BS12,1,0)</f>
        <v>#N/A</v>
      </c>
      <c r="BU12" s="34" t="str">
        <f t="shared" ref="BU12:BU25" si="32">IF(ISNA(BT12),"0",BT12)</f>
        <v>0</v>
      </c>
      <c r="BW12" s="62" t="str">
        <f>CONCATENATE(C12,".",E12,".",F12,".",M12)</f>
        <v>...</v>
      </c>
      <c r="BX12" s="63" t="e">
        <f>VLOOKUP(BW12,Лист1!$CG:$CG,1,0)</f>
        <v>#N/A</v>
      </c>
      <c r="BY12" s="52" t="e">
        <f t="shared" ref="BY12:BY25" si="33">IF(BW12=BX12,1,0)</f>
        <v>#N/A</v>
      </c>
      <c r="BZ12" s="34" t="str">
        <f t="shared" ref="BZ12:BZ25" si="34">IF(ISNA(BY12),"0",BY12)</f>
        <v>0</v>
      </c>
      <c r="CB12" s="62" t="str">
        <f t="shared" ref="CB12:CB25" si="35">CONCATENATE(L12,".",N12)</f>
        <v>.</v>
      </c>
      <c r="CC12" s="63" t="e">
        <f>VLOOKUP(CB12,Лист1!$CK:$CK,1,0)</f>
        <v>#N/A</v>
      </c>
      <c r="CD12" s="52" t="e">
        <f t="shared" ref="CD12:CD25" si="36">IF(CB12=CC12,1,0)</f>
        <v>#N/A</v>
      </c>
      <c r="CE12" s="34" t="str">
        <f t="shared" ref="CE12:CE25" si="37">IF(ISNA(CD12),"0",CD12)</f>
        <v>0</v>
      </c>
      <c r="CG12" s="62" t="str">
        <f t="shared" ref="CG12:CG25" si="38">CONCATENATE(C12,".",E12,".",F12,".",O12)</f>
        <v>...</v>
      </c>
      <c r="CH12" s="63" t="e">
        <f>VLOOKUP(CG12,Лист1!$CO:$CO,1,0)</f>
        <v>#N/A</v>
      </c>
      <c r="CI12" s="52" t="e">
        <f t="shared" ref="CI12:CI25" si="39">IF(CG12=CH12,1,0)</f>
        <v>#N/A</v>
      </c>
      <c r="CJ12" s="34" t="str">
        <f t="shared" ref="CJ12:CJ25" si="40">IF(ISNA(CI12),"0",CI12)</f>
        <v>0</v>
      </c>
      <c r="CL12" s="62" t="str">
        <f t="shared" ref="CL12:CL25" si="41">CONCATENATE(O12,".",P12)</f>
        <v>.</v>
      </c>
      <c r="CM12" s="63" t="e">
        <f>VLOOKUP(CL12,Лист1!$CS:$CS,1,0)</f>
        <v>#N/A</v>
      </c>
      <c r="CN12" s="52" t="e">
        <f t="shared" ref="CN12:CN25" si="42">IF(CL12=CM12,1,0)</f>
        <v>#N/A</v>
      </c>
      <c r="CO12" s="34" t="str">
        <f t="shared" ref="CO12:CO25" si="43">IF(ISNA(CN12),"0",CN12)</f>
        <v>0</v>
      </c>
      <c r="CQ12" s="62" t="str">
        <f t="shared" ref="CQ12:CQ25" si="44">CONCATENATE(O12,".",Q12)</f>
        <v>.</v>
      </c>
      <c r="CR12" s="63" t="e">
        <f>VLOOKUP(CQ12,Лист1!$CW:$CW,1,0)</f>
        <v>#N/A</v>
      </c>
      <c r="CS12" s="52" t="e">
        <f t="shared" ref="CS12:CS25" si="45">IF(CQ12=CR12,1,0)</f>
        <v>#N/A</v>
      </c>
      <c r="CT12" s="34" t="str">
        <f t="shared" ref="CT12:CT25" si="46">IF(ISNA(CS12),"0",CS12)</f>
        <v>0</v>
      </c>
      <c r="CV12" s="63" t="e">
        <f>VLOOKUP(O12,Лист1!$CY:$DA,2,0)</f>
        <v>#N/A</v>
      </c>
      <c r="CW12" s="220">
        <f t="shared" ref="CW12:CW25" si="47">P12</f>
        <v>0</v>
      </c>
      <c r="CX12" s="63" t="e">
        <f>VLOOKUP(E12,Лист1!$CY:$DA,2,0)</f>
        <v>#N/A</v>
      </c>
      <c r="CY12" s="63" t="e">
        <f>VLOOKUP(G12,Лист1!$CY$93:$DA$104,2,0)</f>
        <v>#N/A</v>
      </c>
      <c r="CZ12" s="63" t="e">
        <f>VLOOKUP(G12,Лист1!$CY:$DA,2,0)</f>
        <v>#N/A</v>
      </c>
      <c r="DA12" s="63" t="e">
        <f>VLOOKUP(H12,Лист1!$CY:$DA,2,0)</f>
        <v>#N/A</v>
      </c>
      <c r="DB12" s="63">
        <f t="shared" ref="DB12:DB25" si="48">I12</f>
        <v>0</v>
      </c>
      <c r="DC12" s="63" t="e">
        <f>VLOOKUP(L12,Лист1!$CY:$DA,2,0)</f>
        <v>#N/A</v>
      </c>
      <c r="DD12" s="63" t="e">
        <f>VLOOKUP(CONCATENATE(L12,".",N12),Лист1!$CY:$DA,2,0)</f>
        <v>#N/A</v>
      </c>
      <c r="DE12" s="228" t="str">
        <f t="shared" ref="DE12:DE25" si="49">IF(R12="","",IF(OR(C12="ДП Добор",C12="ДП Гласфорд",C12="ДП Добор-ЛАДА"),"",R12))</f>
        <v/>
      </c>
      <c r="DG12" s="63" t="e">
        <f>VLOOKUP(Q12,Лист1!$CY:$DA,2,0)</f>
        <v>#N/A</v>
      </c>
      <c r="DH12" s="63" t="e">
        <f>VLOOKUP(G12,Лист1!$CY$93:$DA$104,3,0)</f>
        <v>#N/A</v>
      </c>
      <c r="DI12" s="63" t="e">
        <f>VLOOKUP(CONCATENATE(O12,".",CZ12),Лист1!$CY:$DA,2,0)</f>
        <v>#N/A</v>
      </c>
      <c r="DJ12" s="63" t="e">
        <f>VLOOKUP(H12,Лист1!$CY:$DA,2,0)</f>
        <v>#N/A</v>
      </c>
      <c r="DK12" s="63">
        <f t="shared" ref="DK12:DK25" si="50">I12</f>
        <v>0</v>
      </c>
      <c r="DL12" s="228" t="str">
        <f>IF(R12="","",VLOOKUP(Q12,Лист1!$CY:$DA,3,0)*R12)</f>
        <v/>
      </c>
    </row>
    <row r="13" spans="1:116" ht="13.5" x14ac:dyDescent="0.25">
      <c r="A13" s="24" t="str">
        <f t="shared" si="2"/>
        <v>.</v>
      </c>
      <c r="B13" s="78">
        <v>3</v>
      </c>
      <c r="C13" s="435"/>
      <c r="D13" s="436"/>
      <c r="E13" s="437"/>
      <c r="F13" s="435"/>
      <c r="G13" s="438"/>
      <c r="H13" s="435"/>
      <c r="I13" s="437"/>
      <c r="J13" s="435"/>
      <c r="K13" s="437"/>
      <c r="L13" s="435"/>
      <c r="M13" s="439"/>
      <c r="N13" s="440"/>
      <c r="O13" s="453"/>
      <c r="P13" s="441"/>
      <c r="Q13" s="454"/>
      <c r="R13" s="198"/>
      <c r="S13" s="175"/>
      <c r="T13" s="193" t="str">
        <f t="shared" si="0"/>
        <v/>
      </c>
      <c r="U13" s="201" t="str">
        <f t="shared" si="1"/>
        <v/>
      </c>
      <c r="W13" s="130" t="str">
        <f t="shared" si="3"/>
        <v>0</v>
      </c>
      <c r="X13" s="127" t="str">
        <f>IF(OR(R13="",R13=0),"",SUM(ORDER!H15:H17))</f>
        <v/>
      </c>
      <c r="Y13" s="63" t="str">
        <f t="shared" si="4"/>
        <v>..</v>
      </c>
      <c r="Z13" s="63" t="str">
        <f>CONCATENATE(C13,".",E13,".",F13)</f>
        <v>..</v>
      </c>
      <c r="AB13" s="33">
        <f t="shared" si="5"/>
        <v>0</v>
      </c>
      <c r="AC13" s="71">
        <f t="shared" si="6"/>
        <v>14</v>
      </c>
      <c r="AD13" s="62" t="str">
        <f>CONCATENATE(C13,".",D13)</f>
        <v>.</v>
      </c>
      <c r="AE13" s="63" t="e">
        <f>VLOOKUP(AD13,Лист1!$AW:$AW,1,0)</f>
        <v>#N/A</v>
      </c>
      <c r="AF13" s="52" t="e">
        <f t="shared" si="8"/>
        <v>#N/A</v>
      </c>
      <c r="AG13" s="34" t="str">
        <f t="shared" si="9"/>
        <v>0</v>
      </c>
      <c r="AI13" s="62" t="str">
        <f t="shared" si="10"/>
        <v>..</v>
      </c>
      <c r="AJ13" s="63" t="e">
        <f>VLOOKUP(AI13,Лист1!$BA:$BA,1,0)</f>
        <v>#N/A</v>
      </c>
      <c r="AK13" s="52" t="e">
        <f t="shared" si="11"/>
        <v>#N/A</v>
      </c>
      <c r="AL13" s="34" t="str">
        <f t="shared" si="12"/>
        <v>0</v>
      </c>
      <c r="AN13" s="62" t="str">
        <f t="shared" si="13"/>
        <v>.</v>
      </c>
      <c r="AO13" s="63" t="e">
        <f>VLOOKUP(AN13,Лист1!$BE:$BE,1,0)</f>
        <v>#N/A</v>
      </c>
      <c r="AP13" s="52" t="e">
        <f t="shared" si="14"/>
        <v>#N/A</v>
      </c>
      <c r="AQ13" s="34" t="str">
        <f t="shared" si="15"/>
        <v>0</v>
      </c>
      <c r="AS13" s="62" t="str">
        <f t="shared" si="16"/>
        <v>.</v>
      </c>
      <c r="AT13" s="63" t="e">
        <f>VLOOKUP(AS13,Лист1!$BI:$BI,1,0)</f>
        <v>#N/A</v>
      </c>
      <c r="AU13" s="52" t="e">
        <f t="shared" si="17"/>
        <v>#N/A</v>
      </c>
      <c r="AV13" s="34" t="str">
        <f t="shared" si="18"/>
        <v>0</v>
      </c>
      <c r="AX13" s="62" t="str">
        <f t="shared" si="19"/>
        <v>.</v>
      </c>
      <c r="AY13" s="63" t="e">
        <f>VLOOKUP(AX13,Лист1!$BM:$BM,1,0)</f>
        <v>#N/A</v>
      </c>
      <c r="AZ13" s="52" t="e">
        <f t="shared" ref="AZ13:AZ25" si="51">IF(AX13=AY13,1,0)</f>
        <v>#N/A</v>
      </c>
      <c r="BA13" s="34" t="str">
        <f t="shared" si="20"/>
        <v>0</v>
      </c>
      <c r="BC13" s="62" t="str">
        <f t="shared" si="21"/>
        <v>.</v>
      </c>
      <c r="BD13" s="63" t="e">
        <f>VLOOKUP(BC13,Лист1!$BQ:$BQ,1,0)</f>
        <v>#N/A</v>
      </c>
      <c r="BE13" s="52" t="e">
        <f t="shared" si="22"/>
        <v>#N/A</v>
      </c>
      <c r="BF13" s="34" t="str">
        <f t="shared" si="23"/>
        <v>0</v>
      </c>
      <c r="BH13" s="62" t="str">
        <f t="shared" si="24"/>
        <v>..</v>
      </c>
      <c r="BI13" s="63" t="e">
        <f>VLOOKUP(BH13,Лист1!$BU:$BU,1,0)</f>
        <v>#N/A</v>
      </c>
      <c r="BJ13" s="52" t="e">
        <f t="shared" si="25"/>
        <v>#N/A</v>
      </c>
      <c r="BK13" s="34" t="str">
        <f t="shared" si="26"/>
        <v>0</v>
      </c>
      <c r="BM13" s="62" t="str">
        <f t="shared" si="27"/>
        <v>..</v>
      </c>
      <c r="BN13" s="63" t="e">
        <f>VLOOKUP(BM13,Лист1!$BY:$BY,1,0)</f>
        <v>#N/A</v>
      </c>
      <c r="BO13" s="52" t="e">
        <f t="shared" si="28"/>
        <v>#N/A</v>
      </c>
      <c r="BP13" s="34" t="str">
        <f t="shared" si="29"/>
        <v>0</v>
      </c>
      <c r="BR13" s="62" t="str">
        <f t="shared" si="30"/>
        <v>...</v>
      </c>
      <c r="BS13" s="63" t="e">
        <f>VLOOKUP(BR13,Лист1!$CC:$CC,1,0)</f>
        <v>#N/A</v>
      </c>
      <c r="BT13" s="52" t="e">
        <f t="shared" si="31"/>
        <v>#N/A</v>
      </c>
      <c r="BU13" s="34" t="str">
        <f t="shared" si="32"/>
        <v>0</v>
      </c>
      <c r="BW13" s="62" t="str">
        <f>CONCATENATE(C13,".",E13,".",F13,".",M13)</f>
        <v>...</v>
      </c>
      <c r="BX13" s="489" t="e">
        <f>VLOOKUP(BW13,Лист1!$CG:$CG,1,0)</f>
        <v>#N/A</v>
      </c>
      <c r="BY13" s="52" t="e">
        <f t="shared" si="33"/>
        <v>#N/A</v>
      </c>
      <c r="BZ13" s="34" t="str">
        <f t="shared" si="34"/>
        <v>0</v>
      </c>
      <c r="CB13" s="62" t="str">
        <f t="shared" si="35"/>
        <v>.</v>
      </c>
      <c r="CC13" s="63" t="e">
        <f>VLOOKUP(CB13,Лист1!$CK:$CK,1,0)</f>
        <v>#N/A</v>
      </c>
      <c r="CD13" s="52" t="e">
        <f t="shared" si="36"/>
        <v>#N/A</v>
      </c>
      <c r="CE13" s="34" t="str">
        <f t="shared" si="37"/>
        <v>0</v>
      </c>
      <c r="CG13" s="62" t="str">
        <f t="shared" si="38"/>
        <v>...</v>
      </c>
      <c r="CH13" s="63" t="e">
        <f>VLOOKUP(CG13,Лист1!$CO:$CO,1,0)</f>
        <v>#N/A</v>
      </c>
      <c r="CI13" s="52" t="e">
        <f t="shared" si="39"/>
        <v>#N/A</v>
      </c>
      <c r="CJ13" s="34" t="str">
        <f t="shared" si="40"/>
        <v>0</v>
      </c>
      <c r="CL13" s="62" t="str">
        <f t="shared" si="41"/>
        <v>.</v>
      </c>
      <c r="CM13" s="63" t="e">
        <f>VLOOKUP(CL13,Лист1!$CS:$CS,1,0)</f>
        <v>#N/A</v>
      </c>
      <c r="CN13" s="52" t="e">
        <f t="shared" si="42"/>
        <v>#N/A</v>
      </c>
      <c r="CO13" s="34" t="str">
        <f t="shared" si="43"/>
        <v>0</v>
      </c>
      <c r="CQ13" s="62" t="str">
        <f t="shared" si="44"/>
        <v>.</v>
      </c>
      <c r="CR13" s="63" t="e">
        <f>VLOOKUP(CQ13,Лист1!$CW:$CW,1,0)</f>
        <v>#N/A</v>
      </c>
      <c r="CS13" s="52" t="e">
        <f t="shared" si="45"/>
        <v>#N/A</v>
      </c>
      <c r="CT13" s="34" t="str">
        <f t="shared" si="46"/>
        <v>0</v>
      </c>
      <c r="CV13" s="63" t="e">
        <f>VLOOKUP(O13,Лист1!$CY:$DA,2,0)</f>
        <v>#N/A</v>
      </c>
      <c r="CW13" s="220">
        <f>P13</f>
        <v>0</v>
      </c>
      <c r="CX13" s="63" t="e">
        <f>VLOOKUP(E13,Лист1!$CY:$DA,2,0)</f>
        <v>#N/A</v>
      </c>
      <c r="CY13" s="63" t="e">
        <f>VLOOKUP(G13,Лист1!$CY$93:$DA$104,2,0)</f>
        <v>#N/A</v>
      </c>
      <c r="CZ13" s="63" t="e">
        <f>VLOOKUP(G13,Лист1!$CY:$DA,2,0)</f>
        <v>#N/A</v>
      </c>
      <c r="DA13" s="63" t="e">
        <f>VLOOKUP(H13,Лист1!$CY:$DA,2,0)</f>
        <v>#N/A</v>
      </c>
      <c r="DB13" s="63">
        <f t="shared" si="48"/>
        <v>0</v>
      </c>
      <c r="DC13" s="63" t="e">
        <f>VLOOKUP(L13,Лист1!$CY:$DA,2,0)</f>
        <v>#N/A</v>
      </c>
      <c r="DD13" s="63" t="e">
        <f>VLOOKUP(CONCATENATE(L13,".",N13),Лист1!$CY:$DA,2,0)</f>
        <v>#N/A</v>
      </c>
      <c r="DE13" s="228" t="str">
        <f t="shared" si="49"/>
        <v/>
      </c>
      <c r="DG13" s="63" t="e">
        <f>VLOOKUP(Q13,Лист1!$CY:$DA,2,0)</f>
        <v>#N/A</v>
      </c>
      <c r="DH13" s="63" t="e">
        <f>VLOOKUP(G13,Лист1!$CY$93:$DA$104,3,0)</f>
        <v>#N/A</v>
      </c>
      <c r="DI13" s="63" t="e">
        <f>VLOOKUP(CONCATENATE(O13,".",CZ13),Лист1!$CY:$DA,2,0)</f>
        <v>#N/A</v>
      </c>
      <c r="DJ13" s="63" t="e">
        <f>VLOOKUP(H13,Лист1!$CY:$DA,2,0)</f>
        <v>#N/A</v>
      </c>
      <c r="DK13" s="63">
        <f t="shared" si="50"/>
        <v>0</v>
      </c>
      <c r="DL13" s="228" t="str">
        <f>IF(R13="","",VLOOKUP(Q13,Лист1!$CY:$DA,3,0)*R13)</f>
        <v/>
      </c>
    </row>
    <row r="14" spans="1:116" ht="13.5" x14ac:dyDescent="0.25">
      <c r="A14" s="24" t="str">
        <f t="shared" si="2"/>
        <v>.</v>
      </c>
      <c r="B14" s="79">
        <v>4</v>
      </c>
      <c r="C14" s="435"/>
      <c r="D14" s="436"/>
      <c r="E14" s="437"/>
      <c r="F14" s="435"/>
      <c r="G14" s="438"/>
      <c r="H14" s="435"/>
      <c r="I14" s="437"/>
      <c r="J14" s="435"/>
      <c r="K14" s="437"/>
      <c r="L14" s="435"/>
      <c r="M14" s="439"/>
      <c r="N14" s="440"/>
      <c r="O14" s="453"/>
      <c r="P14" s="441"/>
      <c r="Q14" s="454"/>
      <c r="R14" s="198"/>
      <c r="S14" s="112"/>
      <c r="T14" s="193" t="str">
        <f t="shared" si="0"/>
        <v/>
      </c>
      <c r="U14" s="201" t="str">
        <f t="shared" si="1"/>
        <v/>
      </c>
      <c r="W14" s="130" t="str">
        <f t="shared" si="3"/>
        <v>0</v>
      </c>
      <c r="X14" s="127" t="str">
        <f>IF(OR(R14="",R14=0),"",SUM(ORDER!H18:H20))</f>
        <v/>
      </c>
      <c r="Y14" s="63" t="str">
        <f t="shared" si="4"/>
        <v>..</v>
      </c>
      <c r="Z14" s="63" t="str">
        <f>CONCATENATE(C14,".",E14,".",F14)</f>
        <v>..</v>
      </c>
      <c r="AB14" s="33">
        <f t="shared" si="5"/>
        <v>0</v>
      </c>
      <c r="AC14" s="71">
        <f t="shared" si="6"/>
        <v>14</v>
      </c>
      <c r="AD14" s="62" t="str">
        <f t="shared" si="7"/>
        <v>.</v>
      </c>
      <c r="AE14" s="63" t="e">
        <f>VLOOKUP(AD14,Лист1!$AW:$AW,1,0)</f>
        <v>#N/A</v>
      </c>
      <c r="AF14" s="52" t="e">
        <f t="shared" si="8"/>
        <v>#N/A</v>
      </c>
      <c r="AG14" s="34" t="str">
        <f t="shared" si="9"/>
        <v>0</v>
      </c>
      <c r="AI14" s="62" t="str">
        <f t="shared" si="10"/>
        <v>..</v>
      </c>
      <c r="AJ14" s="63" t="e">
        <f>VLOOKUP(AI14,Лист1!$BA:$BA,1,0)</f>
        <v>#N/A</v>
      </c>
      <c r="AK14" s="52" t="e">
        <f t="shared" si="11"/>
        <v>#N/A</v>
      </c>
      <c r="AL14" s="34" t="str">
        <f t="shared" si="12"/>
        <v>0</v>
      </c>
      <c r="AN14" s="62" t="str">
        <f t="shared" si="13"/>
        <v>.</v>
      </c>
      <c r="AO14" s="63" t="e">
        <f>VLOOKUP(AN14,Лист1!$BE:$BE,1,0)</f>
        <v>#N/A</v>
      </c>
      <c r="AP14" s="52" t="e">
        <f t="shared" si="14"/>
        <v>#N/A</v>
      </c>
      <c r="AQ14" s="34" t="str">
        <f t="shared" si="15"/>
        <v>0</v>
      </c>
      <c r="AS14" s="62" t="str">
        <f t="shared" si="16"/>
        <v>.</v>
      </c>
      <c r="AT14" s="63" t="e">
        <f>VLOOKUP(AS14,Лист1!$BI:$BI,1,0)</f>
        <v>#N/A</v>
      </c>
      <c r="AU14" s="52" t="e">
        <f t="shared" si="17"/>
        <v>#N/A</v>
      </c>
      <c r="AV14" s="34" t="str">
        <f t="shared" si="18"/>
        <v>0</v>
      </c>
      <c r="AX14" s="62" t="str">
        <f t="shared" si="19"/>
        <v>.</v>
      </c>
      <c r="AY14" s="63" t="e">
        <f>VLOOKUP(AX14,Лист1!$BM:$BM,1,0)</f>
        <v>#N/A</v>
      </c>
      <c r="AZ14" s="52" t="e">
        <f t="shared" si="51"/>
        <v>#N/A</v>
      </c>
      <c r="BA14" s="34" t="str">
        <f t="shared" si="20"/>
        <v>0</v>
      </c>
      <c r="BC14" s="62" t="str">
        <f t="shared" si="21"/>
        <v>.</v>
      </c>
      <c r="BD14" s="63" t="e">
        <f>VLOOKUP(BC14,Лист1!$BQ:$BQ,1,0)</f>
        <v>#N/A</v>
      </c>
      <c r="BE14" s="52" t="e">
        <f t="shared" si="22"/>
        <v>#N/A</v>
      </c>
      <c r="BF14" s="34" t="str">
        <f t="shared" si="23"/>
        <v>0</v>
      </c>
      <c r="BH14" s="62" t="str">
        <f t="shared" si="24"/>
        <v>..</v>
      </c>
      <c r="BI14" s="63" t="e">
        <f>VLOOKUP(BH14,Лист1!$BU:$BU,1,0)</f>
        <v>#N/A</v>
      </c>
      <c r="BJ14" s="52" t="e">
        <f t="shared" si="25"/>
        <v>#N/A</v>
      </c>
      <c r="BK14" s="34" t="str">
        <f t="shared" si="26"/>
        <v>0</v>
      </c>
      <c r="BM14" s="62" t="str">
        <f t="shared" si="27"/>
        <v>..</v>
      </c>
      <c r="BN14" s="63" t="e">
        <f>VLOOKUP(BM14,Лист1!$BY:$BY,1,0)</f>
        <v>#N/A</v>
      </c>
      <c r="BO14" s="52" t="e">
        <f t="shared" si="28"/>
        <v>#N/A</v>
      </c>
      <c r="BP14" s="34" t="str">
        <f t="shared" si="29"/>
        <v>0</v>
      </c>
      <c r="BR14" s="62" t="str">
        <f t="shared" si="30"/>
        <v>...</v>
      </c>
      <c r="BS14" s="63" t="e">
        <f>VLOOKUP(BR14,Лист1!$CC:$CC,1,0)</f>
        <v>#N/A</v>
      </c>
      <c r="BT14" s="52" t="e">
        <f t="shared" si="31"/>
        <v>#N/A</v>
      </c>
      <c r="BU14" s="34" t="str">
        <f t="shared" si="32"/>
        <v>0</v>
      </c>
      <c r="BW14" s="62" t="str">
        <f t="shared" ref="BW14:BW25" si="52">CONCATENATE(C14,".",E14,".",F14,".",M14)</f>
        <v>...</v>
      </c>
      <c r="BX14" s="63" t="e">
        <f>VLOOKUP(BW14,Лист1!$CG:$CG,1,0)</f>
        <v>#N/A</v>
      </c>
      <c r="BY14" s="52" t="e">
        <f t="shared" si="33"/>
        <v>#N/A</v>
      </c>
      <c r="BZ14" s="34" t="str">
        <f t="shared" si="34"/>
        <v>0</v>
      </c>
      <c r="CB14" s="62" t="str">
        <f t="shared" si="35"/>
        <v>.</v>
      </c>
      <c r="CC14" s="63" t="e">
        <f>VLOOKUP(CB14,Лист1!$CK:$CK,1,0)</f>
        <v>#N/A</v>
      </c>
      <c r="CD14" s="52" t="e">
        <f t="shared" si="36"/>
        <v>#N/A</v>
      </c>
      <c r="CE14" s="34" t="str">
        <f t="shared" si="37"/>
        <v>0</v>
      </c>
      <c r="CG14" s="62" t="str">
        <f t="shared" si="38"/>
        <v>...</v>
      </c>
      <c r="CH14" s="63" t="e">
        <f>VLOOKUP(CG14,Лист1!$CO:$CO,1,0)</f>
        <v>#N/A</v>
      </c>
      <c r="CI14" s="52" t="e">
        <f t="shared" si="39"/>
        <v>#N/A</v>
      </c>
      <c r="CJ14" s="34" t="str">
        <f t="shared" si="40"/>
        <v>0</v>
      </c>
      <c r="CL14" s="62" t="str">
        <f t="shared" si="41"/>
        <v>.</v>
      </c>
      <c r="CM14" s="63" t="e">
        <f>VLOOKUP(CL14,Лист1!$CS:$CS,1,0)</f>
        <v>#N/A</v>
      </c>
      <c r="CN14" s="52" t="e">
        <f t="shared" si="42"/>
        <v>#N/A</v>
      </c>
      <c r="CO14" s="34" t="str">
        <f t="shared" si="43"/>
        <v>0</v>
      </c>
      <c r="CQ14" s="62" t="str">
        <f t="shared" si="44"/>
        <v>.</v>
      </c>
      <c r="CR14" s="63" t="e">
        <f>VLOOKUP(CQ14,Лист1!$CW:$CW,1,0)</f>
        <v>#N/A</v>
      </c>
      <c r="CS14" s="52" t="e">
        <f t="shared" si="45"/>
        <v>#N/A</v>
      </c>
      <c r="CT14" s="34" t="str">
        <f t="shared" si="46"/>
        <v>0</v>
      </c>
      <c r="CV14" s="63" t="e">
        <f>VLOOKUP(O14,Лист1!$CY:$DA,2,0)</f>
        <v>#N/A</v>
      </c>
      <c r="CW14" s="220">
        <f t="shared" si="47"/>
        <v>0</v>
      </c>
      <c r="CX14" s="63" t="e">
        <f>VLOOKUP(E14,Лист1!$CY:$DA,2,0)</f>
        <v>#N/A</v>
      </c>
      <c r="CY14" s="63" t="e">
        <f>VLOOKUP(G14,Лист1!$CY$93:$DA$104,2,0)</f>
        <v>#N/A</v>
      </c>
      <c r="CZ14" s="63" t="e">
        <f>VLOOKUP(G14,Лист1!$CY:$DA,2,0)</f>
        <v>#N/A</v>
      </c>
      <c r="DA14" s="63" t="e">
        <f>VLOOKUP(H14,Лист1!$CY:$DA,2,0)</f>
        <v>#N/A</v>
      </c>
      <c r="DB14" s="63">
        <f t="shared" si="48"/>
        <v>0</v>
      </c>
      <c r="DC14" s="63" t="e">
        <f>VLOOKUP(L14,Лист1!$CY:$DA,2,0)</f>
        <v>#N/A</v>
      </c>
      <c r="DD14" s="63" t="e">
        <f>VLOOKUP(CONCATENATE(L14,".",N14),Лист1!$CY:$DA,2,0)</f>
        <v>#N/A</v>
      </c>
      <c r="DE14" s="228" t="str">
        <f t="shared" si="49"/>
        <v/>
      </c>
      <c r="DG14" s="63" t="e">
        <f>VLOOKUP(Q14,Лист1!$CY:$DA,2,0)</f>
        <v>#N/A</v>
      </c>
      <c r="DH14" s="63" t="e">
        <f>VLOOKUP(G14,Лист1!$CY$93:$DA$104,3,0)</f>
        <v>#N/A</v>
      </c>
      <c r="DI14" s="63" t="e">
        <f>VLOOKUP(CONCATENATE(O14,".",CZ14),Лист1!$CY:$DA,2,0)</f>
        <v>#N/A</v>
      </c>
      <c r="DJ14" s="63" t="e">
        <f>VLOOKUP(H14,Лист1!$CY:$DA,2,0)</f>
        <v>#N/A</v>
      </c>
      <c r="DK14" s="63">
        <f t="shared" si="50"/>
        <v>0</v>
      </c>
      <c r="DL14" s="228" t="str">
        <f>IF(R14="","",VLOOKUP(Q14,Лист1!$CY:$DA,3,0)*R14)</f>
        <v/>
      </c>
    </row>
    <row r="15" spans="1:116" ht="13.5" x14ac:dyDescent="0.25">
      <c r="A15" s="24" t="str">
        <f t="shared" si="2"/>
        <v>.</v>
      </c>
      <c r="B15" s="78">
        <v>5</v>
      </c>
      <c r="C15" s="435"/>
      <c r="D15" s="436"/>
      <c r="E15" s="437"/>
      <c r="F15" s="435"/>
      <c r="G15" s="438"/>
      <c r="H15" s="435"/>
      <c r="I15" s="437"/>
      <c r="J15" s="435"/>
      <c r="K15" s="437"/>
      <c r="L15" s="435"/>
      <c r="M15" s="439"/>
      <c r="N15" s="440"/>
      <c r="O15" s="453"/>
      <c r="P15" s="441"/>
      <c r="Q15" s="454"/>
      <c r="R15" s="198"/>
      <c r="S15" s="112"/>
      <c r="T15" s="193" t="str">
        <f t="shared" si="0"/>
        <v/>
      </c>
      <c r="U15" s="201" t="str">
        <f t="shared" si="1"/>
        <v/>
      </c>
      <c r="W15" s="130" t="str">
        <f t="shared" si="3"/>
        <v>0</v>
      </c>
      <c r="X15" s="127" t="str">
        <f>IF(OR(R15="",R15=0),"",SUM(ORDER!H21:H23))</f>
        <v/>
      </c>
      <c r="Y15" s="63" t="str">
        <f t="shared" si="4"/>
        <v>..</v>
      </c>
      <c r="Z15" s="63" t="str">
        <f t="shared" ref="Z15:Z25" si="53">CONCATENATE(C15,".",E15,".",F15)</f>
        <v>..</v>
      </c>
      <c r="AB15" s="33">
        <f t="shared" si="5"/>
        <v>0</v>
      </c>
      <c r="AC15" s="71">
        <f t="shared" si="6"/>
        <v>14</v>
      </c>
      <c r="AD15" s="62" t="str">
        <f t="shared" si="7"/>
        <v>.</v>
      </c>
      <c r="AE15" s="63" t="e">
        <f>VLOOKUP(AD15,Лист1!$AW:$AW,1,0)</f>
        <v>#N/A</v>
      </c>
      <c r="AF15" s="52" t="e">
        <f t="shared" si="8"/>
        <v>#N/A</v>
      </c>
      <c r="AG15" s="34" t="str">
        <f t="shared" si="9"/>
        <v>0</v>
      </c>
      <c r="AI15" s="62" t="str">
        <f t="shared" si="10"/>
        <v>..</v>
      </c>
      <c r="AJ15" s="63" t="e">
        <f>VLOOKUP(AI15,Лист1!$BA:$BA,1,0)</f>
        <v>#N/A</v>
      </c>
      <c r="AK15" s="52" t="e">
        <f t="shared" si="11"/>
        <v>#N/A</v>
      </c>
      <c r="AL15" s="34" t="str">
        <f t="shared" si="12"/>
        <v>0</v>
      </c>
      <c r="AN15" s="62" t="str">
        <f t="shared" si="13"/>
        <v>.</v>
      </c>
      <c r="AO15" s="63" t="e">
        <f>VLOOKUP(AN15,Лист1!$BE:$BE,1,0)</f>
        <v>#N/A</v>
      </c>
      <c r="AP15" s="52" t="e">
        <f t="shared" si="14"/>
        <v>#N/A</v>
      </c>
      <c r="AQ15" s="34" t="str">
        <f t="shared" si="15"/>
        <v>0</v>
      </c>
      <c r="AS15" s="62" t="str">
        <f t="shared" si="16"/>
        <v>.</v>
      </c>
      <c r="AT15" s="63" t="e">
        <f>VLOOKUP(AS15,Лист1!$BI:$BI,1,0)</f>
        <v>#N/A</v>
      </c>
      <c r="AU15" s="52" t="e">
        <f t="shared" si="17"/>
        <v>#N/A</v>
      </c>
      <c r="AV15" s="34" t="str">
        <f t="shared" si="18"/>
        <v>0</v>
      </c>
      <c r="AX15" s="62" t="str">
        <f t="shared" si="19"/>
        <v>.</v>
      </c>
      <c r="AY15" s="63" t="e">
        <f>VLOOKUP(AX15,Лист1!$BM:$BM,1,0)</f>
        <v>#N/A</v>
      </c>
      <c r="AZ15" s="52" t="e">
        <f t="shared" si="51"/>
        <v>#N/A</v>
      </c>
      <c r="BA15" s="34" t="str">
        <f t="shared" si="20"/>
        <v>0</v>
      </c>
      <c r="BC15" s="62" t="str">
        <f t="shared" si="21"/>
        <v>.</v>
      </c>
      <c r="BD15" s="63" t="e">
        <f>VLOOKUP(BC15,Лист1!$BQ:$BQ,1,0)</f>
        <v>#N/A</v>
      </c>
      <c r="BE15" s="52" t="e">
        <f t="shared" si="22"/>
        <v>#N/A</v>
      </c>
      <c r="BF15" s="34" t="str">
        <f t="shared" si="23"/>
        <v>0</v>
      </c>
      <c r="BH15" s="62" t="str">
        <f t="shared" si="24"/>
        <v>..</v>
      </c>
      <c r="BI15" s="63" t="e">
        <f>VLOOKUP(BH15,Лист1!$BU:$BU,1,0)</f>
        <v>#N/A</v>
      </c>
      <c r="BJ15" s="52" t="e">
        <f t="shared" si="25"/>
        <v>#N/A</v>
      </c>
      <c r="BK15" s="34" t="str">
        <f t="shared" si="26"/>
        <v>0</v>
      </c>
      <c r="BM15" s="62" t="str">
        <f t="shared" si="27"/>
        <v>..</v>
      </c>
      <c r="BN15" s="63" t="e">
        <f>VLOOKUP(BM15,Лист1!$BY:$BY,1,0)</f>
        <v>#N/A</v>
      </c>
      <c r="BO15" s="52" t="e">
        <f t="shared" si="28"/>
        <v>#N/A</v>
      </c>
      <c r="BP15" s="34" t="str">
        <f t="shared" si="29"/>
        <v>0</v>
      </c>
      <c r="BR15" s="62" t="str">
        <f t="shared" si="30"/>
        <v>...</v>
      </c>
      <c r="BS15" s="63" t="e">
        <f>VLOOKUP(BR15,Лист1!$CC:$CC,1,0)</f>
        <v>#N/A</v>
      </c>
      <c r="BT15" s="52" t="e">
        <f t="shared" si="31"/>
        <v>#N/A</v>
      </c>
      <c r="BU15" s="34" t="str">
        <f t="shared" si="32"/>
        <v>0</v>
      </c>
      <c r="BW15" s="62" t="str">
        <f t="shared" si="52"/>
        <v>...</v>
      </c>
      <c r="BX15" s="63" t="e">
        <f>VLOOKUP(BW15,Лист1!$CG:$CG,1,0)</f>
        <v>#N/A</v>
      </c>
      <c r="BY15" s="52" t="e">
        <f t="shared" si="33"/>
        <v>#N/A</v>
      </c>
      <c r="BZ15" s="34" t="str">
        <f t="shared" si="34"/>
        <v>0</v>
      </c>
      <c r="CB15" s="62" t="str">
        <f t="shared" si="35"/>
        <v>.</v>
      </c>
      <c r="CC15" s="63" t="e">
        <f>VLOOKUP(CB15,Лист1!$CK:$CK,1,0)</f>
        <v>#N/A</v>
      </c>
      <c r="CD15" s="52" t="e">
        <f t="shared" si="36"/>
        <v>#N/A</v>
      </c>
      <c r="CE15" s="34" t="str">
        <f t="shared" si="37"/>
        <v>0</v>
      </c>
      <c r="CG15" s="62" t="str">
        <f t="shared" si="38"/>
        <v>...</v>
      </c>
      <c r="CH15" s="63" t="e">
        <f>VLOOKUP(CG15,Лист1!$CO:$CO,1,0)</f>
        <v>#N/A</v>
      </c>
      <c r="CI15" s="52" t="e">
        <f t="shared" si="39"/>
        <v>#N/A</v>
      </c>
      <c r="CJ15" s="34" t="str">
        <f t="shared" si="40"/>
        <v>0</v>
      </c>
      <c r="CL15" s="62" t="str">
        <f t="shared" si="41"/>
        <v>.</v>
      </c>
      <c r="CM15" s="63" t="e">
        <f>VLOOKUP(CL15,Лист1!$CS:$CS,1,0)</f>
        <v>#N/A</v>
      </c>
      <c r="CN15" s="52" t="e">
        <f t="shared" si="42"/>
        <v>#N/A</v>
      </c>
      <c r="CO15" s="34" t="str">
        <f t="shared" si="43"/>
        <v>0</v>
      </c>
      <c r="CQ15" s="62" t="str">
        <f t="shared" si="44"/>
        <v>.</v>
      </c>
      <c r="CR15" s="63" t="e">
        <f>VLOOKUP(CQ15,Лист1!$CW:$CW,1,0)</f>
        <v>#N/A</v>
      </c>
      <c r="CS15" s="52" t="e">
        <f t="shared" si="45"/>
        <v>#N/A</v>
      </c>
      <c r="CT15" s="34" t="str">
        <f t="shared" si="46"/>
        <v>0</v>
      </c>
      <c r="CV15" s="63" t="e">
        <f>VLOOKUP(O15,Лист1!$CY:$DA,2,0)</f>
        <v>#N/A</v>
      </c>
      <c r="CW15" s="220">
        <f t="shared" si="47"/>
        <v>0</v>
      </c>
      <c r="CX15" s="63" t="e">
        <f>VLOOKUP(E15,Лист1!$CY:$DA,2,0)</f>
        <v>#N/A</v>
      </c>
      <c r="CY15" s="63" t="e">
        <f>VLOOKUP(G15,Лист1!$CY$93:$DA$104,2,0)</f>
        <v>#N/A</v>
      </c>
      <c r="CZ15" s="63" t="e">
        <f>VLOOKUP(G15,Лист1!$CY:$DA,2,0)</f>
        <v>#N/A</v>
      </c>
      <c r="DA15" s="63" t="e">
        <f>VLOOKUP(H15,Лист1!$CY:$DA,2,0)</f>
        <v>#N/A</v>
      </c>
      <c r="DB15" s="63">
        <f t="shared" si="48"/>
        <v>0</v>
      </c>
      <c r="DC15" s="63" t="e">
        <f>VLOOKUP(L15,Лист1!$CY:$DA,2,0)</f>
        <v>#N/A</v>
      </c>
      <c r="DD15" s="63" t="e">
        <f>VLOOKUP(CONCATENATE(L15,".",N15),Лист1!$CY:$DA,2,0)</f>
        <v>#N/A</v>
      </c>
      <c r="DE15" s="228" t="str">
        <f t="shared" si="49"/>
        <v/>
      </c>
      <c r="DG15" s="63" t="e">
        <f>VLOOKUP(Q15,Лист1!$CY:$DA,2,0)</f>
        <v>#N/A</v>
      </c>
      <c r="DH15" s="63" t="e">
        <f>VLOOKUP(G15,Лист1!$CY$93:$DA$104,3,0)</f>
        <v>#N/A</v>
      </c>
      <c r="DI15" s="63" t="e">
        <f>VLOOKUP(CONCATENATE(O15,".",CZ15),Лист1!$CY:$DA,2,0)</f>
        <v>#N/A</v>
      </c>
      <c r="DJ15" s="63" t="e">
        <f>VLOOKUP(H15,Лист1!$CY:$DA,2,0)</f>
        <v>#N/A</v>
      </c>
      <c r="DK15" s="63">
        <f t="shared" si="50"/>
        <v>0</v>
      </c>
      <c r="DL15" s="228" t="str">
        <f>IF(R15="","",VLOOKUP(Q15,Лист1!$CY:$DA,3,0)*R15)</f>
        <v/>
      </c>
    </row>
    <row r="16" spans="1:116" ht="13.5" x14ac:dyDescent="0.25">
      <c r="A16" s="24" t="str">
        <f t="shared" si="2"/>
        <v>.</v>
      </c>
      <c r="B16" s="78">
        <v>6</v>
      </c>
      <c r="C16" s="435"/>
      <c r="D16" s="436"/>
      <c r="E16" s="437"/>
      <c r="F16" s="435"/>
      <c r="G16" s="438"/>
      <c r="H16" s="435"/>
      <c r="I16" s="437"/>
      <c r="J16" s="435"/>
      <c r="K16" s="437"/>
      <c r="L16" s="435"/>
      <c r="M16" s="439"/>
      <c r="N16" s="440"/>
      <c r="O16" s="453"/>
      <c r="P16" s="441"/>
      <c r="Q16" s="454"/>
      <c r="R16" s="198"/>
      <c r="S16" s="111"/>
      <c r="T16" s="193" t="str">
        <f t="shared" si="0"/>
        <v/>
      </c>
      <c r="U16" s="201" t="str">
        <f>IF(R16="","",IF(NOT(AC16=0),"Ошибка в строке",""))</f>
        <v/>
      </c>
      <c r="W16" s="130" t="str">
        <f>IF(OR(ISNA(X16),NOT(AC16=0)),"0",X16)</f>
        <v>0</v>
      </c>
      <c r="X16" s="127" t="str">
        <f>IF(OR(R16="",R16=0),"",SUM(ORDER!H24:H26))</f>
        <v/>
      </c>
      <c r="Y16" s="63" t="str">
        <f t="shared" si="4"/>
        <v>..</v>
      </c>
      <c r="Z16" s="63" t="str">
        <f t="shared" si="53"/>
        <v>..</v>
      </c>
      <c r="AB16" s="33">
        <f t="shared" si="5"/>
        <v>0</v>
      </c>
      <c r="AC16" s="71">
        <f t="shared" si="6"/>
        <v>14</v>
      </c>
      <c r="AD16" s="62" t="str">
        <f t="shared" si="7"/>
        <v>.</v>
      </c>
      <c r="AE16" s="63" t="e">
        <f>VLOOKUP(AD16,Лист1!$AW:$AW,1,0)</f>
        <v>#N/A</v>
      </c>
      <c r="AF16" s="52" t="e">
        <f t="shared" si="8"/>
        <v>#N/A</v>
      </c>
      <c r="AG16" s="34" t="str">
        <f t="shared" si="9"/>
        <v>0</v>
      </c>
      <c r="AI16" s="62" t="str">
        <f t="shared" si="10"/>
        <v>..</v>
      </c>
      <c r="AJ16" s="63" t="e">
        <f>VLOOKUP(AI16,Лист1!$BA:$BA,1,0)</f>
        <v>#N/A</v>
      </c>
      <c r="AK16" s="52" t="e">
        <f t="shared" si="11"/>
        <v>#N/A</v>
      </c>
      <c r="AL16" s="34" t="str">
        <f t="shared" si="12"/>
        <v>0</v>
      </c>
      <c r="AN16" s="62" t="str">
        <f t="shared" si="13"/>
        <v>.</v>
      </c>
      <c r="AO16" s="63" t="e">
        <f>VLOOKUP(AN16,Лист1!$BE:$BE,1,0)</f>
        <v>#N/A</v>
      </c>
      <c r="AP16" s="52" t="e">
        <f t="shared" si="14"/>
        <v>#N/A</v>
      </c>
      <c r="AQ16" s="34" t="str">
        <f t="shared" si="15"/>
        <v>0</v>
      </c>
      <c r="AS16" s="62" t="str">
        <f t="shared" si="16"/>
        <v>.</v>
      </c>
      <c r="AT16" s="63" t="e">
        <f>VLOOKUP(AS16,Лист1!$BI:$BI,1,0)</f>
        <v>#N/A</v>
      </c>
      <c r="AU16" s="52" t="e">
        <f t="shared" si="17"/>
        <v>#N/A</v>
      </c>
      <c r="AV16" s="34" t="str">
        <f t="shared" si="18"/>
        <v>0</v>
      </c>
      <c r="AX16" s="62" t="str">
        <f t="shared" si="19"/>
        <v>.</v>
      </c>
      <c r="AY16" s="63" t="e">
        <f>VLOOKUP(AX16,Лист1!$BM:$BM,1,0)</f>
        <v>#N/A</v>
      </c>
      <c r="AZ16" s="52" t="e">
        <f t="shared" si="51"/>
        <v>#N/A</v>
      </c>
      <c r="BA16" s="34" t="str">
        <f t="shared" si="20"/>
        <v>0</v>
      </c>
      <c r="BC16" s="62" t="str">
        <f t="shared" si="21"/>
        <v>.</v>
      </c>
      <c r="BD16" s="63" t="e">
        <f>VLOOKUP(BC16,Лист1!$BQ:$BQ,1,0)</f>
        <v>#N/A</v>
      </c>
      <c r="BE16" s="52" t="e">
        <f t="shared" si="22"/>
        <v>#N/A</v>
      </c>
      <c r="BF16" s="34" t="str">
        <f t="shared" si="23"/>
        <v>0</v>
      </c>
      <c r="BH16" s="62" t="str">
        <f t="shared" si="24"/>
        <v>..</v>
      </c>
      <c r="BI16" s="63" t="e">
        <f>VLOOKUP(BH16,Лист1!$BU:$BU,1,0)</f>
        <v>#N/A</v>
      </c>
      <c r="BJ16" s="52" t="e">
        <f t="shared" si="25"/>
        <v>#N/A</v>
      </c>
      <c r="BK16" s="34" t="str">
        <f t="shared" si="26"/>
        <v>0</v>
      </c>
      <c r="BM16" s="62" t="str">
        <f t="shared" si="27"/>
        <v>..</v>
      </c>
      <c r="BN16" s="63" t="e">
        <f>VLOOKUP(BM16,Лист1!$BY:$BY,1,0)</f>
        <v>#N/A</v>
      </c>
      <c r="BO16" s="52" t="e">
        <f t="shared" si="28"/>
        <v>#N/A</v>
      </c>
      <c r="BP16" s="34" t="str">
        <f t="shared" si="29"/>
        <v>0</v>
      </c>
      <c r="BR16" s="62" t="str">
        <f t="shared" si="30"/>
        <v>...</v>
      </c>
      <c r="BS16" s="63" t="e">
        <f>VLOOKUP(BR16,Лист1!$CC:$CC,1,0)</f>
        <v>#N/A</v>
      </c>
      <c r="BT16" s="52" t="e">
        <f t="shared" si="31"/>
        <v>#N/A</v>
      </c>
      <c r="BU16" s="34" t="str">
        <f t="shared" si="32"/>
        <v>0</v>
      </c>
      <c r="BW16" s="62" t="str">
        <f t="shared" si="52"/>
        <v>...</v>
      </c>
      <c r="BX16" s="63" t="e">
        <f>VLOOKUP(BW16,Лист1!$CG:$CG,1,0)</f>
        <v>#N/A</v>
      </c>
      <c r="BY16" s="52" t="e">
        <f t="shared" si="33"/>
        <v>#N/A</v>
      </c>
      <c r="BZ16" s="34" t="str">
        <f t="shared" si="34"/>
        <v>0</v>
      </c>
      <c r="CB16" s="62" t="str">
        <f t="shared" si="35"/>
        <v>.</v>
      </c>
      <c r="CC16" s="63" t="e">
        <f>VLOOKUP(CB16,Лист1!$CK:$CK,1,0)</f>
        <v>#N/A</v>
      </c>
      <c r="CD16" s="52" t="e">
        <f t="shared" si="36"/>
        <v>#N/A</v>
      </c>
      <c r="CE16" s="34" t="str">
        <f t="shared" si="37"/>
        <v>0</v>
      </c>
      <c r="CG16" s="62" t="str">
        <f>CONCATENATE(C16,".",E16,".",F16,".",O16)</f>
        <v>...</v>
      </c>
      <c r="CH16" s="63" t="e">
        <f>VLOOKUP(CG16,Лист1!$CO:$CO,1,0)</f>
        <v>#N/A</v>
      </c>
      <c r="CI16" s="52" t="e">
        <f t="shared" si="39"/>
        <v>#N/A</v>
      </c>
      <c r="CJ16" s="34" t="str">
        <f t="shared" si="40"/>
        <v>0</v>
      </c>
      <c r="CL16" s="62" t="str">
        <f>CONCATENATE(O16,".",P16)</f>
        <v>.</v>
      </c>
      <c r="CM16" s="63" t="e">
        <f>VLOOKUP(CL16,Лист1!$CS:$CS,1,0)</f>
        <v>#N/A</v>
      </c>
      <c r="CN16" s="52" t="e">
        <f t="shared" si="42"/>
        <v>#N/A</v>
      </c>
      <c r="CO16" s="34" t="str">
        <f t="shared" si="43"/>
        <v>0</v>
      </c>
      <c r="CQ16" s="62" t="str">
        <f>CONCATENATE(O16,".",Q16)</f>
        <v>.</v>
      </c>
      <c r="CR16" s="63" t="e">
        <f>VLOOKUP(CQ16,Лист1!$CW:$CW,1,0)</f>
        <v>#N/A</v>
      </c>
      <c r="CS16" s="52" t="e">
        <f t="shared" si="45"/>
        <v>#N/A</v>
      </c>
      <c r="CT16" s="34" t="str">
        <f t="shared" si="46"/>
        <v>0</v>
      </c>
      <c r="CV16" s="63" t="e">
        <f>VLOOKUP(O16,Лист1!$CY:$DA,2,0)</f>
        <v>#N/A</v>
      </c>
      <c r="CW16" s="220">
        <f t="shared" si="47"/>
        <v>0</v>
      </c>
      <c r="CX16" s="63" t="e">
        <f>VLOOKUP(E16,Лист1!$CY:$DA,2,0)</f>
        <v>#N/A</v>
      </c>
      <c r="CY16" s="63" t="e">
        <f>VLOOKUP(G16,Лист1!$CY$93:$DA$104,2,0)</f>
        <v>#N/A</v>
      </c>
      <c r="CZ16" s="63" t="e">
        <f>VLOOKUP(G16,Лист1!$CY:$DA,2,0)</f>
        <v>#N/A</v>
      </c>
      <c r="DA16" s="63" t="e">
        <f>VLOOKUP(H16,Лист1!$CY:$DA,2,0)</f>
        <v>#N/A</v>
      </c>
      <c r="DB16" s="63">
        <f t="shared" si="48"/>
        <v>0</v>
      </c>
      <c r="DC16" s="63" t="e">
        <f>VLOOKUP(L16,Лист1!$CY:$DA,2,0)</f>
        <v>#N/A</v>
      </c>
      <c r="DD16" s="63" t="e">
        <f>VLOOKUP(CONCATENATE(L16,".",N16),Лист1!$CY:$DA,2,0)</f>
        <v>#N/A</v>
      </c>
      <c r="DE16" s="228" t="str">
        <f>IF(R16="","",IF(OR(C16="ДП Добор",C16="ДП Гласфорд",C16="ДП Добор-ЛАДА"),"",R16))</f>
        <v/>
      </c>
      <c r="DG16" s="63" t="e">
        <f>VLOOKUP(Q16,Лист1!$CY:$DA,2,0)</f>
        <v>#N/A</v>
      </c>
      <c r="DH16" s="63" t="e">
        <f>VLOOKUP(G16,Лист1!$CY$93:$DA$104,3,0)</f>
        <v>#N/A</v>
      </c>
      <c r="DI16" s="63" t="e">
        <f>VLOOKUP(CONCATENATE(O16,".",CZ16),Лист1!$CY:$DA,2,0)</f>
        <v>#N/A</v>
      </c>
      <c r="DJ16" s="63" t="e">
        <f>VLOOKUP(H16,Лист1!$CY:$DA,2,0)</f>
        <v>#N/A</v>
      </c>
      <c r="DK16" s="63">
        <f t="shared" si="50"/>
        <v>0</v>
      </c>
      <c r="DL16" s="228" t="str">
        <f>IF(R16="","",VLOOKUP(Q16,Лист1!$CY:$DA,3,0)*R16)</f>
        <v/>
      </c>
    </row>
    <row r="17" spans="1:116" ht="13.5" x14ac:dyDescent="0.25">
      <c r="A17" s="24" t="str">
        <f t="shared" si="2"/>
        <v>.</v>
      </c>
      <c r="B17" s="78">
        <v>7</v>
      </c>
      <c r="C17" s="435"/>
      <c r="D17" s="436"/>
      <c r="E17" s="437"/>
      <c r="F17" s="435"/>
      <c r="G17" s="438"/>
      <c r="H17" s="435"/>
      <c r="I17" s="437"/>
      <c r="J17" s="435"/>
      <c r="K17" s="437"/>
      <c r="L17" s="435"/>
      <c r="M17" s="439"/>
      <c r="N17" s="440"/>
      <c r="O17" s="453"/>
      <c r="P17" s="441"/>
      <c r="Q17" s="454"/>
      <c r="R17" s="198"/>
      <c r="S17" s="111"/>
      <c r="T17" s="193" t="str">
        <f t="shared" si="0"/>
        <v/>
      </c>
      <c r="U17" s="201" t="str">
        <f t="shared" si="1"/>
        <v/>
      </c>
      <c r="W17" s="130" t="str">
        <f t="shared" si="3"/>
        <v>0</v>
      </c>
      <c r="X17" s="127" t="str">
        <f>IF(OR(R17="",R17=0),"",SUM(ORDER!H27:H29))</f>
        <v/>
      </c>
      <c r="Y17" s="63" t="str">
        <f t="shared" si="4"/>
        <v>..</v>
      </c>
      <c r="Z17" s="63" t="str">
        <f t="shared" si="53"/>
        <v>..</v>
      </c>
      <c r="AB17" s="33">
        <f t="shared" si="5"/>
        <v>0</v>
      </c>
      <c r="AC17" s="71">
        <f t="shared" si="6"/>
        <v>14</v>
      </c>
      <c r="AD17" s="62" t="str">
        <f t="shared" si="7"/>
        <v>.</v>
      </c>
      <c r="AE17" s="63" t="e">
        <f>VLOOKUP(AD17,Лист1!$AW:$AW,1,0)</f>
        <v>#N/A</v>
      </c>
      <c r="AF17" s="52" t="e">
        <f t="shared" si="8"/>
        <v>#N/A</v>
      </c>
      <c r="AG17" s="34" t="str">
        <f t="shared" si="9"/>
        <v>0</v>
      </c>
      <c r="AI17" s="62" t="str">
        <f t="shared" si="10"/>
        <v>..</v>
      </c>
      <c r="AJ17" s="63" t="e">
        <f>VLOOKUP(AI17,Лист1!$BA:$BA,1,0)</f>
        <v>#N/A</v>
      </c>
      <c r="AK17" s="52" t="e">
        <f t="shared" si="11"/>
        <v>#N/A</v>
      </c>
      <c r="AL17" s="34" t="str">
        <f t="shared" si="12"/>
        <v>0</v>
      </c>
      <c r="AN17" s="62" t="str">
        <f t="shared" si="13"/>
        <v>.</v>
      </c>
      <c r="AO17" s="63" t="e">
        <f>VLOOKUP(AN17,Лист1!$BE:$BE,1,0)</f>
        <v>#N/A</v>
      </c>
      <c r="AP17" s="52" t="e">
        <f t="shared" si="14"/>
        <v>#N/A</v>
      </c>
      <c r="AQ17" s="34" t="str">
        <f t="shared" si="15"/>
        <v>0</v>
      </c>
      <c r="AS17" s="62" t="str">
        <f t="shared" si="16"/>
        <v>.</v>
      </c>
      <c r="AT17" s="63" t="e">
        <f>VLOOKUP(AS17,Лист1!$BI:$BI,1,0)</f>
        <v>#N/A</v>
      </c>
      <c r="AU17" s="52" t="e">
        <f t="shared" si="17"/>
        <v>#N/A</v>
      </c>
      <c r="AV17" s="34" t="str">
        <f t="shared" si="18"/>
        <v>0</v>
      </c>
      <c r="AX17" s="62" t="str">
        <f t="shared" si="19"/>
        <v>.</v>
      </c>
      <c r="AY17" s="63" t="e">
        <f>VLOOKUP(AX17,Лист1!$BM:$BM,1,0)</f>
        <v>#N/A</v>
      </c>
      <c r="AZ17" s="52" t="e">
        <f t="shared" si="51"/>
        <v>#N/A</v>
      </c>
      <c r="BA17" s="34" t="str">
        <f t="shared" si="20"/>
        <v>0</v>
      </c>
      <c r="BC17" s="62" t="str">
        <f t="shared" si="21"/>
        <v>.</v>
      </c>
      <c r="BD17" s="63" t="e">
        <f>VLOOKUP(BC17,Лист1!$BQ:$BQ,1,0)</f>
        <v>#N/A</v>
      </c>
      <c r="BE17" s="52" t="e">
        <f t="shared" si="22"/>
        <v>#N/A</v>
      </c>
      <c r="BF17" s="34" t="str">
        <f t="shared" si="23"/>
        <v>0</v>
      </c>
      <c r="BH17" s="62" t="str">
        <f t="shared" si="24"/>
        <v>..</v>
      </c>
      <c r="BI17" s="63" t="e">
        <f>VLOOKUP(BH17,Лист1!$BU:$BU,1,0)</f>
        <v>#N/A</v>
      </c>
      <c r="BJ17" s="52" t="e">
        <f t="shared" si="25"/>
        <v>#N/A</v>
      </c>
      <c r="BK17" s="34" t="str">
        <f t="shared" si="26"/>
        <v>0</v>
      </c>
      <c r="BM17" s="62" t="str">
        <f t="shared" si="27"/>
        <v>..</v>
      </c>
      <c r="BN17" s="63" t="e">
        <f>VLOOKUP(BM17,Лист1!$BY:$BY,1,0)</f>
        <v>#N/A</v>
      </c>
      <c r="BO17" s="52" t="e">
        <f t="shared" si="28"/>
        <v>#N/A</v>
      </c>
      <c r="BP17" s="34" t="str">
        <f t="shared" si="29"/>
        <v>0</v>
      </c>
      <c r="BR17" s="62" t="str">
        <f t="shared" si="30"/>
        <v>...</v>
      </c>
      <c r="BS17" s="63" t="e">
        <f>VLOOKUP(BR17,Лист1!$CC:$CC,1,0)</f>
        <v>#N/A</v>
      </c>
      <c r="BT17" s="52" t="e">
        <f t="shared" si="31"/>
        <v>#N/A</v>
      </c>
      <c r="BU17" s="34" t="str">
        <f t="shared" si="32"/>
        <v>0</v>
      </c>
      <c r="BW17" s="62" t="str">
        <f t="shared" si="52"/>
        <v>...</v>
      </c>
      <c r="BX17" s="63" t="e">
        <f>VLOOKUP(BW17,Лист1!$CG:$CG,1,0)</f>
        <v>#N/A</v>
      </c>
      <c r="BY17" s="52" t="e">
        <f t="shared" si="33"/>
        <v>#N/A</v>
      </c>
      <c r="BZ17" s="34" t="str">
        <f t="shared" si="34"/>
        <v>0</v>
      </c>
      <c r="CB17" s="62" t="str">
        <f t="shared" si="35"/>
        <v>.</v>
      </c>
      <c r="CC17" s="63" t="e">
        <f>VLOOKUP(CB17,Лист1!$CK:$CK,1,0)</f>
        <v>#N/A</v>
      </c>
      <c r="CD17" s="52" t="e">
        <f t="shared" si="36"/>
        <v>#N/A</v>
      </c>
      <c r="CE17" s="34" t="str">
        <f t="shared" si="37"/>
        <v>0</v>
      </c>
      <c r="CG17" s="62" t="str">
        <f t="shared" si="38"/>
        <v>...</v>
      </c>
      <c r="CH17" s="63" t="e">
        <f>VLOOKUP(CG17,Лист1!$CO:$CO,1,0)</f>
        <v>#N/A</v>
      </c>
      <c r="CI17" s="52" t="e">
        <f t="shared" si="39"/>
        <v>#N/A</v>
      </c>
      <c r="CJ17" s="34" t="str">
        <f t="shared" si="40"/>
        <v>0</v>
      </c>
      <c r="CL17" s="62" t="str">
        <f t="shared" si="41"/>
        <v>.</v>
      </c>
      <c r="CM17" s="63" t="e">
        <f>VLOOKUP(CL17,Лист1!$CS:$CS,1,0)</f>
        <v>#N/A</v>
      </c>
      <c r="CN17" s="52" t="e">
        <f t="shared" si="42"/>
        <v>#N/A</v>
      </c>
      <c r="CO17" s="34" t="str">
        <f t="shared" si="43"/>
        <v>0</v>
      </c>
      <c r="CQ17" s="62" t="str">
        <f t="shared" si="44"/>
        <v>.</v>
      </c>
      <c r="CR17" s="63" t="e">
        <f>VLOOKUP(CQ17,Лист1!$CW:$CW,1,0)</f>
        <v>#N/A</v>
      </c>
      <c r="CS17" s="52" t="e">
        <f t="shared" si="45"/>
        <v>#N/A</v>
      </c>
      <c r="CT17" s="34" t="str">
        <f t="shared" si="46"/>
        <v>0</v>
      </c>
      <c r="CV17" s="63" t="e">
        <f>VLOOKUP(O17,Лист1!$CY:$DA,2,0)</f>
        <v>#N/A</v>
      </c>
      <c r="CW17" s="220">
        <f t="shared" si="47"/>
        <v>0</v>
      </c>
      <c r="CX17" s="63" t="e">
        <f>VLOOKUP(E17,Лист1!$CY:$DA,2,0)</f>
        <v>#N/A</v>
      </c>
      <c r="CY17" s="63" t="e">
        <f>VLOOKUP(G17,Лист1!$CY$93:$DA$104,2,0)</f>
        <v>#N/A</v>
      </c>
      <c r="CZ17" s="63" t="e">
        <f>VLOOKUP(G17,Лист1!$CY:$DA,2,0)</f>
        <v>#N/A</v>
      </c>
      <c r="DA17" s="63" t="e">
        <f>VLOOKUP(H17,Лист1!$CY:$DA,2,0)</f>
        <v>#N/A</v>
      </c>
      <c r="DB17" s="63">
        <f t="shared" si="48"/>
        <v>0</v>
      </c>
      <c r="DC17" s="63" t="e">
        <f>VLOOKUP(L17,Лист1!$CY:$DA,2,0)</f>
        <v>#N/A</v>
      </c>
      <c r="DD17" s="63" t="e">
        <f>VLOOKUP(CONCATENATE(L17,".",N17),Лист1!$CY:$DA,2,0)</f>
        <v>#N/A</v>
      </c>
      <c r="DE17" s="228" t="str">
        <f t="shared" si="49"/>
        <v/>
      </c>
      <c r="DG17" s="63" t="e">
        <f>VLOOKUP(Q17,Лист1!$CY:$DA,2,0)</f>
        <v>#N/A</v>
      </c>
      <c r="DH17" s="63" t="e">
        <f>VLOOKUP(G17,Лист1!$CY$93:$DA$104,3,0)</f>
        <v>#N/A</v>
      </c>
      <c r="DI17" s="63" t="e">
        <f>VLOOKUP(CONCATENATE(O17,".",CZ17),Лист1!$CY:$DA,2,0)</f>
        <v>#N/A</v>
      </c>
      <c r="DJ17" s="63" t="e">
        <f>VLOOKUP(H17,Лист1!$CY:$DA,2,0)</f>
        <v>#N/A</v>
      </c>
      <c r="DK17" s="63">
        <f t="shared" si="50"/>
        <v>0</v>
      </c>
      <c r="DL17" s="228" t="str">
        <f>IF(R17="","",VLOOKUP(Q17,Лист1!$CY:$DA,3,0)*R17)</f>
        <v/>
      </c>
    </row>
    <row r="18" spans="1:116" ht="13.5" x14ac:dyDescent="0.25">
      <c r="A18" s="24" t="str">
        <f t="shared" si="2"/>
        <v>.</v>
      </c>
      <c r="B18" s="78">
        <v>8</v>
      </c>
      <c r="C18" s="435"/>
      <c r="D18" s="436"/>
      <c r="E18" s="437"/>
      <c r="F18" s="435"/>
      <c r="G18" s="438"/>
      <c r="H18" s="435"/>
      <c r="I18" s="437"/>
      <c r="J18" s="435"/>
      <c r="K18" s="437"/>
      <c r="L18" s="435"/>
      <c r="M18" s="439"/>
      <c r="N18" s="440"/>
      <c r="O18" s="453"/>
      <c r="P18" s="441"/>
      <c r="Q18" s="454"/>
      <c r="R18" s="198"/>
      <c r="S18" s="111"/>
      <c r="T18" s="193" t="str">
        <f t="shared" si="0"/>
        <v/>
      </c>
      <c r="U18" s="201" t="str">
        <f t="shared" si="1"/>
        <v/>
      </c>
      <c r="W18" s="130" t="str">
        <f t="shared" si="3"/>
        <v>0</v>
      </c>
      <c r="X18" s="127" t="str">
        <f>IF(OR(R18="",R18=0),"",SUM(ORDER!H30:H32))</f>
        <v/>
      </c>
      <c r="Y18" s="63" t="str">
        <f t="shared" ref="Y18:Y23" si="54">CONCATENATE(C18,".",E18,".",F18)</f>
        <v>..</v>
      </c>
      <c r="Z18" s="63" t="str">
        <f t="shared" si="53"/>
        <v>..</v>
      </c>
      <c r="AB18" s="33">
        <f t="shared" si="5"/>
        <v>0</v>
      </c>
      <c r="AC18" s="71">
        <f t="shared" si="6"/>
        <v>14</v>
      </c>
      <c r="AD18" s="62" t="str">
        <f t="shared" si="7"/>
        <v>.</v>
      </c>
      <c r="AE18" s="63" t="e">
        <f>VLOOKUP(AD18,Лист1!$AW:$AW,1,0)</f>
        <v>#N/A</v>
      </c>
      <c r="AF18" s="52" t="e">
        <f t="shared" si="8"/>
        <v>#N/A</v>
      </c>
      <c r="AG18" s="34" t="str">
        <f t="shared" si="9"/>
        <v>0</v>
      </c>
      <c r="AI18" s="62" t="str">
        <f t="shared" si="10"/>
        <v>..</v>
      </c>
      <c r="AJ18" s="63" t="e">
        <f>VLOOKUP(AI18,Лист1!$BA:$BA,1,0)</f>
        <v>#N/A</v>
      </c>
      <c r="AK18" s="52" t="e">
        <f t="shared" si="11"/>
        <v>#N/A</v>
      </c>
      <c r="AL18" s="34" t="str">
        <f t="shared" si="12"/>
        <v>0</v>
      </c>
      <c r="AN18" s="62" t="str">
        <f t="shared" si="13"/>
        <v>.</v>
      </c>
      <c r="AO18" s="63" t="e">
        <f>VLOOKUP(AN18,Лист1!$BE:$BE,1,0)</f>
        <v>#N/A</v>
      </c>
      <c r="AP18" s="52" t="e">
        <f t="shared" si="14"/>
        <v>#N/A</v>
      </c>
      <c r="AQ18" s="34" t="str">
        <f t="shared" si="15"/>
        <v>0</v>
      </c>
      <c r="AS18" s="62" t="str">
        <f t="shared" si="16"/>
        <v>.</v>
      </c>
      <c r="AT18" s="63" t="e">
        <f>VLOOKUP(AS18,Лист1!$BI:$BI,1,0)</f>
        <v>#N/A</v>
      </c>
      <c r="AU18" s="52" t="e">
        <f t="shared" si="17"/>
        <v>#N/A</v>
      </c>
      <c r="AV18" s="34" t="str">
        <f t="shared" si="18"/>
        <v>0</v>
      </c>
      <c r="AX18" s="62" t="str">
        <f t="shared" si="19"/>
        <v>.</v>
      </c>
      <c r="AY18" s="63" t="e">
        <f>VLOOKUP(AX18,Лист1!$BM:$BM,1,0)</f>
        <v>#N/A</v>
      </c>
      <c r="AZ18" s="52" t="e">
        <f t="shared" si="51"/>
        <v>#N/A</v>
      </c>
      <c r="BA18" s="34" t="str">
        <f t="shared" si="20"/>
        <v>0</v>
      </c>
      <c r="BC18" s="62" t="str">
        <f t="shared" si="21"/>
        <v>.</v>
      </c>
      <c r="BD18" s="63" t="e">
        <f>VLOOKUP(BC18,Лист1!$BQ:$BQ,1,0)</f>
        <v>#N/A</v>
      </c>
      <c r="BE18" s="52" t="e">
        <f t="shared" si="22"/>
        <v>#N/A</v>
      </c>
      <c r="BF18" s="34" t="str">
        <f t="shared" si="23"/>
        <v>0</v>
      </c>
      <c r="BH18" s="62" t="str">
        <f t="shared" si="24"/>
        <v>..</v>
      </c>
      <c r="BI18" s="63" t="e">
        <f>VLOOKUP(BH18,Лист1!$BU:$BU,1,0)</f>
        <v>#N/A</v>
      </c>
      <c r="BJ18" s="52" t="e">
        <f t="shared" si="25"/>
        <v>#N/A</v>
      </c>
      <c r="BK18" s="34" t="str">
        <f t="shared" si="26"/>
        <v>0</v>
      </c>
      <c r="BM18" s="62" t="str">
        <f t="shared" si="27"/>
        <v>..</v>
      </c>
      <c r="BN18" s="63" t="e">
        <f>VLOOKUP(BM18,Лист1!$BY:$BY,1,0)</f>
        <v>#N/A</v>
      </c>
      <c r="BO18" s="52" t="e">
        <f t="shared" si="28"/>
        <v>#N/A</v>
      </c>
      <c r="BP18" s="34" t="str">
        <f t="shared" si="29"/>
        <v>0</v>
      </c>
      <c r="BR18" s="62" t="str">
        <f t="shared" si="30"/>
        <v>...</v>
      </c>
      <c r="BS18" s="63" t="e">
        <f>VLOOKUP(BR18,Лист1!$CC:$CC,1,0)</f>
        <v>#N/A</v>
      </c>
      <c r="BT18" s="52" t="e">
        <f t="shared" si="31"/>
        <v>#N/A</v>
      </c>
      <c r="BU18" s="34" t="str">
        <f t="shared" si="32"/>
        <v>0</v>
      </c>
      <c r="BW18" s="62" t="str">
        <f t="shared" si="52"/>
        <v>...</v>
      </c>
      <c r="BX18" s="63" t="e">
        <f>VLOOKUP(BW18,Лист1!$CG:$CG,1,0)</f>
        <v>#N/A</v>
      </c>
      <c r="BY18" s="52" t="e">
        <f t="shared" si="33"/>
        <v>#N/A</v>
      </c>
      <c r="BZ18" s="34" t="str">
        <f t="shared" si="34"/>
        <v>0</v>
      </c>
      <c r="CB18" s="62" t="str">
        <f t="shared" si="35"/>
        <v>.</v>
      </c>
      <c r="CC18" s="63" t="e">
        <f>VLOOKUP(CB18,Лист1!$CK:$CK,1,0)</f>
        <v>#N/A</v>
      </c>
      <c r="CD18" s="52" t="e">
        <f t="shared" si="36"/>
        <v>#N/A</v>
      </c>
      <c r="CE18" s="34" t="str">
        <f t="shared" si="37"/>
        <v>0</v>
      </c>
      <c r="CG18" s="62" t="str">
        <f t="shared" si="38"/>
        <v>...</v>
      </c>
      <c r="CH18" s="63" t="e">
        <f>VLOOKUP(CG18,Лист1!$CO:$CO,1,0)</f>
        <v>#N/A</v>
      </c>
      <c r="CI18" s="52" t="e">
        <f t="shared" si="39"/>
        <v>#N/A</v>
      </c>
      <c r="CJ18" s="34" t="str">
        <f t="shared" si="40"/>
        <v>0</v>
      </c>
      <c r="CL18" s="62" t="str">
        <f t="shared" si="41"/>
        <v>.</v>
      </c>
      <c r="CM18" s="63" t="e">
        <f>VLOOKUP(CL18,Лист1!$CS:$CS,1,0)</f>
        <v>#N/A</v>
      </c>
      <c r="CN18" s="52" t="e">
        <f t="shared" si="42"/>
        <v>#N/A</v>
      </c>
      <c r="CO18" s="34" t="str">
        <f t="shared" si="43"/>
        <v>0</v>
      </c>
      <c r="CQ18" s="62" t="str">
        <f t="shared" si="44"/>
        <v>.</v>
      </c>
      <c r="CR18" s="63" t="e">
        <f>VLOOKUP(CQ18,Лист1!$CW:$CW,1,0)</f>
        <v>#N/A</v>
      </c>
      <c r="CS18" s="52" t="e">
        <f t="shared" si="45"/>
        <v>#N/A</v>
      </c>
      <c r="CT18" s="34" t="str">
        <f t="shared" si="46"/>
        <v>0</v>
      </c>
      <c r="CV18" s="63" t="e">
        <f>VLOOKUP(O18,Лист1!$CY:$DA,2,0)</f>
        <v>#N/A</v>
      </c>
      <c r="CW18" s="220">
        <f t="shared" si="47"/>
        <v>0</v>
      </c>
      <c r="CX18" s="63" t="e">
        <f>VLOOKUP(E18,Лист1!$CY:$DA,2,0)</f>
        <v>#N/A</v>
      </c>
      <c r="CY18" s="63" t="e">
        <f>VLOOKUP(G18,Лист1!$CY$93:$DA$104,2,0)</f>
        <v>#N/A</v>
      </c>
      <c r="CZ18" s="63" t="e">
        <f>VLOOKUP(G18,Лист1!$CY:$DA,2,0)</f>
        <v>#N/A</v>
      </c>
      <c r="DA18" s="63" t="e">
        <f>VLOOKUP(H18,Лист1!$CY:$DA,2,0)</f>
        <v>#N/A</v>
      </c>
      <c r="DB18" s="63">
        <f t="shared" si="48"/>
        <v>0</v>
      </c>
      <c r="DC18" s="63" t="e">
        <f>VLOOKUP(L18,Лист1!$CY:$DA,2,0)</f>
        <v>#N/A</v>
      </c>
      <c r="DD18" s="63" t="e">
        <f>VLOOKUP(CONCATENATE(L18,".",N18),Лист1!$CY:$DA,2,0)</f>
        <v>#N/A</v>
      </c>
      <c r="DE18" s="228" t="str">
        <f t="shared" si="49"/>
        <v/>
      </c>
      <c r="DG18" s="63" t="e">
        <f>VLOOKUP(Q18,Лист1!$CY:$DA,2,0)</f>
        <v>#N/A</v>
      </c>
      <c r="DH18" s="63" t="e">
        <f>VLOOKUP(G18,Лист1!$CY$93:$DA$104,3,0)</f>
        <v>#N/A</v>
      </c>
      <c r="DI18" s="63" t="e">
        <f>VLOOKUP(CONCATENATE(O18,".",CZ18),Лист1!$CY:$DA,2,0)</f>
        <v>#N/A</v>
      </c>
      <c r="DJ18" s="63" t="e">
        <f>VLOOKUP(H18,Лист1!$CY:$DA,2,0)</f>
        <v>#N/A</v>
      </c>
      <c r="DK18" s="63">
        <f t="shared" si="50"/>
        <v>0</v>
      </c>
      <c r="DL18" s="228" t="str">
        <f>IF(R18="","",VLOOKUP(Q18,Лист1!$CY:$DA,3,0)*R18)</f>
        <v/>
      </c>
    </row>
    <row r="19" spans="1:116" ht="13.5" x14ac:dyDescent="0.25">
      <c r="A19" s="24" t="str">
        <f>CONCATENATE(C19,".",D19)</f>
        <v>.</v>
      </c>
      <c r="B19" s="78">
        <v>9</v>
      </c>
      <c r="C19" s="435"/>
      <c r="D19" s="436"/>
      <c r="E19" s="437"/>
      <c r="F19" s="435"/>
      <c r="G19" s="438"/>
      <c r="H19" s="435"/>
      <c r="I19" s="437"/>
      <c r="J19" s="435"/>
      <c r="K19" s="437"/>
      <c r="L19" s="435"/>
      <c r="M19" s="439"/>
      <c r="N19" s="440"/>
      <c r="O19" s="441"/>
      <c r="P19" s="441"/>
      <c r="Q19" s="441"/>
      <c r="R19" s="199"/>
      <c r="S19" s="111"/>
      <c r="T19" s="193" t="str">
        <f>IF(OR(W19="",W19="0"),"",W19)</f>
        <v/>
      </c>
      <c r="U19" s="201" t="str">
        <f>IF(R19="","",IF(NOT(AC19=0),"Ошибка в строке",""))</f>
        <v/>
      </c>
      <c r="W19" s="130" t="str">
        <f>IF(OR(ISNA(X19),NOT(AC19=0)),"0",X19)</f>
        <v>0</v>
      </c>
      <c r="X19" s="127" t="str">
        <f>IF(OR(R19="",R19=0),"",SUM(ORDER!H33:H35))</f>
        <v/>
      </c>
      <c r="Y19" s="63" t="str">
        <f t="shared" si="54"/>
        <v>..</v>
      </c>
      <c r="Z19" s="63" t="str">
        <f t="shared" si="53"/>
        <v>..</v>
      </c>
      <c r="AB19" s="33">
        <f>AG19+AL19+AQ19+AV19+BA19+BF19+BK19+BP19+BU19+BZ19+CE19+CJ19+CO19+CT19</f>
        <v>0</v>
      </c>
      <c r="AC19" s="71">
        <f t="shared" si="6"/>
        <v>14</v>
      </c>
      <c r="AD19" s="62" t="str">
        <f>CONCATENATE(C19,".",D19)</f>
        <v>.</v>
      </c>
      <c r="AE19" s="63" t="e">
        <f>VLOOKUP(AD19,Лист1!$AW:$AW,1,0)</f>
        <v>#N/A</v>
      </c>
      <c r="AF19" s="52" t="e">
        <f>IF(AD19=AE19,1,0)</f>
        <v>#N/A</v>
      </c>
      <c r="AG19" s="34" t="str">
        <f t="shared" si="9"/>
        <v>0</v>
      </c>
      <c r="AI19" s="62" t="str">
        <f>CONCATENATE(C19,".",D19,".",E19)</f>
        <v>..</v>
      </c>
      <c r="AJ19" s="63" t="e">
        <f>VLOOKUP(AI19,Лист1!$BA:$BA,1,0)</f>
        <v>#N/A</v>
      </c>
      <c r="AK19" s="52" t="e">
        <f>IF(AI19=AJ19,1,0)</f>
        <v>#N/A</v>
      </c>
      <c r="AL19" s="34" t="str">
        <f t="shared" si="12"/>
        <v>0</v>
      </c>
      <c r="AN19" s="62" t="str">
        <f>CONCATENATE(E19,".",F19,)</f>
        <v>.</v>
      </c>
      <c r="AO19" s="63" t="e">
        <f>VLOOKUP(AN19,Лист1!$BE:$BE,1,0)</f>
        <v>#N/A</v>
      </c>
      <c r="AP19" s="52" t="e">
        <f>IF(AN19=AO19,1,0)</f>
        <v>#N/A</v>
      </c>
      <c r="AQ19" s="34" t="str">
        <f t="shared" si="15"/>
        <v>0</v>
      </c>
      <c r="AS19" s="62" t="str">
        <f>CONCATENATE(F19,".",G19,)</f>
        <v>.</v>
      </c>
      <c r="AT19" s="63" t="e">
        <f>VLOOKUP(AS19,Лист1!$BI:$BI,1,0)</f>
        <v>#N/A</v>
      </c>
      <c r="AU19" s="52" t="e">
        <f>IF(AS19=AT19,1,0)</f>
        <v>#N/A</v>
      </c>
      <c r="AV19" s="34" t="str">
        <f t="shared" si="18"/>
        <v>0</v>
      </c>
      <c r="AX19" s="62" t="str">
        <f>CONCATENATE(C19,".",H19,)</f>
        <v>.</v>
      </c>
      <c r="AY19" s="63" t="e">
        <f>VLOOKUP(AX19,Лист1!$BM:$BM,1,0)</f>
        <v>#N/A</v>
      </c>
      <c r="AZ19" s="52" t="e">
        <f>IF(AX19=AY19,1,0)</f>
        <v>#N/A</v>
      </c>
      <c r="BA19" s="34" t="str">
        <f t="shared" si="20"/>
        <v>0</v>
      </c>
      <c r="BC19" s="62" t="str">
        <f>CONCATENATE(H19,".",I19,)</f>
        <v>.</v>
      </c>
      <c r="BD19" s="63" t="e">
        <f>VLOOKUP(BC19,Лист1!$BQ:$BQ,1,0)</f>
        <v>#N/A</v>
      </c>
      <c r="BE19" s="52" t="e">
        <f>IF(BC19=BD19,1,0)</f>
        <v>#N/A</v>
      </c>
      <c r="BF19" s="34" t="str">
        <f t="shared" si="23"/>
        <v>0</v>
      </c>
      <c r="BH19" s="62" t="str">
        <f>CONCATENATE(C19,".",D19,".",J19)</f>
        <v>..</v>
      </c>
      <c r="BI19" s="63" t="e">
        <f>VLOOKUP(BH19,Лист1!$BU:$BU,1,0)</f>
        <v>#N/A</v>
      </c>
      <c r="BJ19" s="52" t="e">
        <f>IF(BH19=BI19,1,0)</f>
        <v>#N/A</v>
      </c>
      <c r="BK19" s="34" t="str">
        <f t="shared" si="26"/>
        <v>0</v>
      </c>
      <c r="BM19" s="62" t="str">
        <f>CONCATENATE(C19,".",D19,".",K19)</f>
        <v>..</v>
      </c>
      <c r="BN19" s="63" t="e">
        <f>VLOOKUP(BM19,Лист1!$BY:$BY,1,0)</f>
        <v>#N/A</v>
      </c>
      <c r="BO19" s="52" t="e">
        <f>IF(BM19=BN19,1,0)</f>
        <v>#N/A</v>
      </c>
      <c r="BP19" s="34" t="str">
        <f t="shared" si="29"/>
        <v>0</v>
      </c>
      <c r="BR19" s="62" t="str">
        <f>CONCATENATE(C19,".",E19,".",F19,".",L19)</f>
        <v>...</v>
      </c>
      <c r="BS19" s="63" t="e">
        <f>VLOOKUP(BR19,Лист1!$CC:$CC,1,0)</f>
        <v>#N/A</v>
      </c>
      <c r="BT19" s="52" t="e">
        <f>IF(BR19=BS19,1,0)</f>
        <v>#N/A</v>
      </c>
      <c r="BU19" s="34" t="str">
        <f t="shared" si="32"/>
        <v>0</v>
      </c>
      <c r="BW19" s="62" t="str">
        <f t="shared" si="52"/>
        <v>...</v>
      </c>
      <c r="BX19" s="63" t="e">
        <f>VLOOKUP(BW19,Лист1!$CG:$CG,1,0)</f>
        <v>#N/A</v>
      </c>
      <c r="BY19" s="52" t="e">
        <f>IF(BW19=BX19,1,0)</f>
        <v>#N/A</v>
      </c>
      <c r="BZ19" s="34" t="str">
        <f t="shared" si="34"/>
        <v>0</v>
      </c>
      <c r="CB19" s="62" t="str">
        <f>CONCATENATE(L19,".",N19)</f>
        <v>.</v>
      </c>
      <c r="CC19" s="63" t="e">
        <f>VLOOKUP(CB19,Лист1!$CK:$CK,1,0)</f>
        <v>#N/A</v>
      </c>
      <c r="CD19" s="52" t="e">
        <f>IF(CB19=CC19,1,0)</f>
        <v>#N/A</v>
      </c>
      <c r="CE19" s="34" t="str">
        <f t="shared" si="37"/>
        <v>0</v>
      </c>
      <c r="CG19" s="62" t="str">
        <f t="shared" si="38"/>
        <v>...</v>
      </c>
      <c r="CH19" s="63" t="e">
        <f>VLOOKUP(CG19,Лист1!$CO:$CO,1,0)</f>
        <v>#N/A</v>
      </c>
      <c r="CI19" s="52" t="e">
        <f>IF(CG19=CH19,1,0)</f>
        <v>#N/A</v>
      </c>
      <c r="CJ19" s="34" t="str">
        <f t="shared" si="40"/>
        <v>0</v>
      </c>
      <c r="CL19" s="62" t="str">
        <f>CONCATENATE(O19,".",P19)</f>
        <v>.</v>
      </c>
      <c r="CM19" s="63" t="e">
        <f>VLOOKUP(CL19,Лист1!$CS:$CS,1,0)</f>
        <v>#N/A</v>
      </c>
      <c r="CN19" s="52" t="e">
        <f>IF(CL19=CM19,1,0)</f>
        <v>#N/A</v>
      </c>
      <c r="CO19" s="34" t="str">
        <f t="shared" si="43"/>
        <v>0</v>
      </c>
      <c r="CQ19" s="62" t="str">
        <f>CONCATENATE(O19,".",Q19)</f>
        <v>.</v>
      </c>
      <c r="CR19" s="63" t="e">
        <f>VLOOKUP(CQ19,Лист1!$CW:$CW,1,0)</f>
        <v>#N/A</v>
      </c>
      <c r="CS19" s="52" t="e">
        <f>IF(CQ19=CR19,1,0)</f>
        <v>#N/A</v>
      </c>
      <c r="CT19" s="34" t="str">
        <f t="shared" si="46"/>
        <v>0</v>
      </c>
      <c r="CV19" s="63" t="e">
        <f>VLOOKUP(O19,Лист1!$CY:$DA,2,0)</f>
        <v>#N/A</v>
      </c>
      <c r="CW19" s="220">
        <f>P19</f>
        <v>0</v>
      </c>
      <c r="CX19" s="63" t="e">
        <f>VLOOKUP(E19,Лист1!$CY:$DA,2,0)</f>
        <v>#N/A</v>
      </c>
      <c r="CY19" s="63" t="e">
        <f>VLOOKUP(G19,Лист1!$CY$93:$DA$104,2,0)</f>
        <v>#N/A</v>
      </c>
      <c r="CZ19" s="63" t="e">
        <f>VLOOKUP(G19,Лист1!$CY:$DA,2,0)</f>
        <v>#N/A</v>
      </c>
      <c r="DA19" s="63" t="e">
        <f>VLOOKUP(H19,Лист1!$CY:$DA,2,0)</f>
        <v>#N/A</v>
      </c>
      <c r="DB19" s="63">
        <f>I19</f>
        <v>0</v>
      </c>
      <c r="DC19" s="63" t="e">
        <f>VLOOKUP(L19,Лист1!$CY:$DA,2,0)</f>
        <v>#N/A</v>
      </c>
      <c r="DD19" s="63" t="e">
        <f>VLOOKUP(CONCATENATE(L19,".",N19),Лист1!$CY:$DA,2,0)</f>
        <v>#N/A</v>
      </c>
      <c r="DE19" s="228" t="str">
        <f t="shared" si="49"/>
        <v/>
      </c>
      <c r="DG19" s="63" t="e">
        <f>VLOOKUP(Q19,Лист1!$CY:$DA,2,0)</f>
        <v>#N/A</v>
      </c>
      <c r="DH19" s="63" t="e">
        <f>VLOOKUP(G19,Лист1!$CY$93:$DA$104,3,0)</f>
        <v>#N/A</v>
      </c>
      <c r="DI19" s="63" t="e">
        <f>VLOOKUP(CONCATENATE(O19,".",CZ19),Лист1!$CY:$DA,2,0)</f>
        <v>#N/A</v>
      </c>
      <c r="DJ19" s="63" t="e">
        <f>VLOOKUP(H19,Лист1!$CY:$DA,2,0)</f>
        <v>#N/A</v>
      </c>
      <c r="DK19" s="63">
        <f>I19</f>
        <v>0</v>
      </c>
      <c r="DL19" s="228" t="str">
        <f>IF(R19="","",VLOOKUP(Q19,Лист1!$CY:$DA,3,0)*R19)</f>
        <v/>
      </c>
    </row>
    <row r="20" spans="1:116" ht="13.5" x14ac:dyDescent="0.25">
      <c r="A20" s="24" t="str">
        <f t="shared" si="2"/>
        <v>.</v>
      </c>
      <c r="B20" s="78">
        <v>10</v>
      </c>
      <c r="C20" s="435"/>
      <c r="D20" s="436"/>
      <c r="E20" s="437"/>
      <c r="F20" s="435"/>
      <c r="G20" s="438"/>
      <c r="H20" s="435"/>
      <c r="I20" s="437"/>
      <c r="J20" s="435"/>
      <c r="K20" s="437"/>
      <c r="L20" s="435"/>
      <c r="M20" s="439"/>
      <c r="N20" s="440"/>
      <c r="O20" s="441"/>
      <c r="P20" s="441"/>
      <c r="Q20" s="441"/>
      <c r="R20" s="199"/>
      <c r="S20" s="111"/>
      <c r="T20" s="193" t="str">
        <f t="shared" si="0"/>
        <v/>
      </c>
      <c r="U20" s="201" t="str">
        <f t="shared" si="1"/>
        <v/>
      </c>
      <c r="W20" s="130" t="str">
        <f t="shared" si="3"/>
        <v>0</v>
      </c>
      <c r="X20" s="127" t="str">
        <f>IF(OR(R20="",R20=0),"",SUM(ORDER!H36:H38))</f>
        <v/>
      </c>
      <c r="Y20" s="63" t="str">
        <f t="shared" si="54"/>
        <v>..</v>
      </c>
      <c r="Z20" s="63" t="str">
        <f t="shared" si="53"/>
        <v>..</v>
      </c>
      <c r="AB20" s="33">
        <f t="shared" si="5"/>
        <v>0</v>
      </c>
      <c r="AC20" s="71">
        <f t="shared" si="6"/>
        <v>14</v>
      </c>
      <c r="AD20" s="62" t="str">
        <f t="shared" si="7"/>
        <v>.</v>
      </c>
      <c r="AE20" s="63" t="e">
        <f>VLOOKUP(AD20,Лист1!$AW:$AW,1,0)</f>
        <v>#N/A</v>
      </c>
      <c r="AF20" s="52" t="e">
        <f t="shared" si="8"/>
        <v>#N/A</v>
      </c>
      <c r="AG20" s="34" t="str">
        <f t="shared" si="9"/>
        <v>0</v>
      </c>
      <c r="AI20" s="62" t="str">
        <f t="shared" si="10"/>
        <v>..</v>
      </c>
      <c r="AJ20" s="63" t="e">
        <f>VLOOKUP(AI20,Лист1!$BA:$BA,1,0)</f>
        <v>#N/A</v>
      </c>
      <c r="AK20" s="52" t="e">
        <f t="shared" si="11"/>
        <v>#N/A</v>
      </c>
      <c r="AL20" s="34" t="str">
        <f t="shared" si="12"/>
        <v>0</v>
      </c>
      <c r="AN20" s="62" t="str">
        <f t="shared" si="13"/>
        <v>.</v>
      </c>
      <c r="AO20" s="63" t="e">
        <f>VLOOKUP(AN20,Лист1!$BE:$BE,1,0)</f>
        <v>#N/A</v>
      </c>
      <c r="AP20" s="52" t="e">
        <f t="shared" si="14"/>
        <v>#N/A</v>
      </c>
      <c r="AQ20" s="34" t="str">
        <f t="shared" si="15"/>
        <v>0</v>
      </c>
      <c r="AS20" s="62" t="str">
        <f t="shared" si="16"/>
        <v>.</v>
      </c>
      <c r="AT20" s="63" t="e">
        <f>VLOOKUP(AS20,Лист1!$BI:$BI,1,0)</f>
        <v>#N/A</v>
      </c>
      <c r="AU20" s="52" t="e">
        <f t="shared" si="17"/>
        <v>#N/A</v>
      </c>
      <c r="AV20" s="34" t="str">
        <f t="shared" si="18"/>
        <v>0</v>
      </c>
      <c r="AX20" s="62" t="str">
        <f t="shared" si="19"/>
        <v>.</v>
      </c>
      <c r="AY20" s="63" t="e">
        <f>VLOOKUP(AX20,Лист1!$BM:$BM,1,0)</f>
        <v>#N/A</v>
      </c>
      <c r="AZ20" s="52" t="e">
        <f t="shared" si="51"/>
        <v>#N/A</v>
      </c>
      <c r="BA20" s="34" t="str">
        <f t="shared" si="20"/>
        <v>0</v>
      </c>
      <c r="BC20" s="62" t="str">
        <f t="shared" si="21"/>
        <v>.</v>
      </c>
      <c r="BD20" s="63" t="e">
        <f>VLOOKUP(BC20,Лист1!$BQ:$BQ,1,0)</f>
        <v>#N/A</v>
      </c>
      <c r="BE20" s="52" t="e">
        <f t="shared" si="22"/>
        <v>#N/A</v>
      </c>
      <c r="BF20" s="34" t="str">
        <f t="shared" si="23"/>
        <v>0</v>
      </c>
      <c r="BH20" s="62" t="str">
        <f t="shared" si="24"/>
        <v>..</v>
      </c>
      <c r="BI20" s="63" t="e">
        <f>VLOOKUP(BH20,Лист1!$BU:$BU,1,0)</f>
        <v>#N/A</v>
      </c>
      <c r="BJ20" s="52" t="e">
        <f t="shared" si="25"/>
        <v>#N/A</v>
      </c>
      <c r="BK20" s="34" t="str">
        <f t="shared" si="26"/>
        <v>0</v>
      </c>
      <c r="BM20" s="62" t="str">
        <f t="shared" si="27"/>
        <v>..</v>
      </c>
      <c r="BN20" s="63" t="e">
        <f>VLOOKUP(BM20,Лист1!$BY:$BY,1,0)</f>
        <v>#N/A</v>
      </c>
      <c r="BO20" s="52" t="e">
        <f t="shared" si="28"/>
        <v>#N/A</v>
      </c>
      <c r="BP20" s="34" t="str">
        <f t="shared" si="29"/>
        <v>0</v>
      </c>
      <c r="BR20" s="62" t="str">
        <f t="shared" si="30"/>
        <v>...</v>
      </c>
      <c r="BS20" s="63" t="e">
        <f>VLOOKUP(BR20,Лист1!$CC:$CC,1,0)</f>
        <v>#N/A</v>
      </c>
      <c r="BT20" s="52" t="e">
        <f t="shared" si="31"/>
        <v>#N/A</v>
      </c>
      <c r="BU20" s="34" t="str">
        <f t="shared" si="32"/>
        <v>0</v>
      </c>
      <c r="BW20" s="62" t="str">
        <f t="shared" si="52"/>
        <v>...</v>
      </c>
      <c r="BX20" s="63" t="e">
        <f>VLOOKUP(BW20,Лист1!$CG:$CG,1,0)</f>
        <v>#N/A</v>
      </c>
      <c r="BY20" s="52" t="e">
        <f t="shared" si="33"/>
        <v>#N/A</v>
      </c>
      <c r="BZ20" s="34" t="str">
        <f t="shared" si="34"/>
        <v>0</v>
      </c>
      <c r="CB20" s="62" t="str">
        <f t="shared" si="35"/>
        <v>.</v>
      </c>
      <c r="CC20" s="63" t="e">
        <f>VLOOKUP(CB20,Лист1!$CK:$CK,1,0)</f>
        <v>#N/A</v>
      </c>
      <c r="CD20" s="52" t="e">
        <f t="shared" si="36"/>
        <v>#N/A</v>
      </c>
      <c r="CE20" s="34" t="str">
        <f t="shared" si="37"/>
        <v>0</v>
      </c>
      <c r="CG20" s="62" t="str">
        <f t="shared" si="38"/>
        <v>...</v>
      </c>
      <c r="CH20" s="63" t="e">
        <f>VLOOKUP(CG20,Лист1!$CO:$CO,1,0)</f>
        <v>#N/A</v>
      </c>
      <c r="CI20" s="52" t="e">
        <f t="shared" si="39"/>
        <v>#N/A</v>
      </c>
      <c r="CJ20" s="34" t="str">
        <f t="shared" si="40"/>
        <v>0</v>
      </c>
      <c r="CL20" s="62" t="str">
        <f t="shared" si="41"/>
        <v>.</v>
      </c>
      <c r="CM20" s="63" t="e">
        <f>VLOOKUP(CL20,Лист1!$CS:$CS,1,0)</f>
        <v>#N/A</v>
      </c>
      <c r="CN20" s="52" t="e">
        <f t="shared" si="42"/>
        <v>#N/A</v>
      </c>
      <c r="CO20" s="34" t="str">
        <f t="shared" si="43"/>
        <v>0</v>
      </c>
      <c r="CQ20" s="62" t="str">
        <f t="shared" si="44"/>
        <v>.</v>
      </c>
      <c r="CR20" s="63" t="e">
        <f>VLOOKUP(CQ20,Лист1!$CW:$CW,1,0)</f>
        <v>#N/A</v>
      </c>
      <c r="CS20" s="52" t="e">
        <f t="shared" si="45"/>
        <v>#N/A</v>
      </c>
      <c r="CT20" s="34" t="str">
        <f t="shared" si="46"/>
        <v>0</v>
      </c>
      <c r="CV20" s="63" t="e">
        <f>VLOOKUP(O20,Лист1!$CY:$DA,2,0)</f>
        <v>#N/A</v>
      </c>
      <c r="CW20" s="220">
        <f t="shared" si="47"/>
        <v>0</v>
      </c>
      <c r="CX20" s="63" t="e">
        <f>VLOOKUP(E20,Лист1!$CY:$DA,2,0)</f>
        <v>#N/A</v>
      </c>
      <c r="CY20" s="63" t="e">
        <f>VLOOKUP(G20,Лист1!$CY$93:$DA$104,2,0)</f>
        <v>#N/A</v>
      </c>
      <c r="CZ20" s="63" t="e">
        <f>VLOOKUP(G20,Лист1!$CY:$DA,2,0)</f>
        <v>#N/A</v>
      </c>
      <c r="DA20" s="63" t="e">
        <f>VLOOKUP(H20,Лист1!$CY:$DA,2,0)</f>
        <v>#N/A</v>
      </c>
      <c r="DB20" s="63">
        <f t="shared" si="48"/>
        <v>0</v>
      </c>
      <c r="DC20" s="63" t="e">
        <f>VLOOKUP(L20,Лист1!$CY:$DA,2,0)</f>
        <v>#N/A</v>
      </c>
      <c r="DD20" s="63" t="e">
        <f>VLOOKUP(CONCATENATE(L20,".",N20),Лист1!$CY:$DA,2,0)</f>
        <v>#N/A</v>
      </c>
      <c r="DE20" s="228" t="str">
        <f t="shared" si="49"/>
        <v/>
      </c>
      <c r="DG20" s="63" t="e">
        <f>VLOOKUP(Q20,Лист1!$CY:$DA,2,0)</f>
        <v>#N/A</v>
      </c>
      <c r="DH20" s="63" t="e">
        <f>VLOOKUP(G20,Лист1!$CY$93:$DA$104,3,0)</f>
        <v>#N/A</v>
      </c>
      <c r="DI20" s="63" t="e">
        <f>VLOOKUP(CONCATENATE(O20,".",CZ20),Лист1!$CY:$DA,2,0)</f>
        <v>#N/A</v>
      </c>
      <c r="DJ20" s="63" t="e">
        <f>VLOOKUP(H20,Лист1!$CY:$DA,2,0)</f>
        <v>#N/A</v>
      </c>
      <c r="DK20" s="63">
        <f t="shared" si="50"/>
        <v>0</v>
      </c>
      <c r="DL20" s="228" t="str">
        <f>IF(R20="","",VLOOKUP(Q20,Лист1!$CY:$DA,3,0)*R20)</f>
        <v/>
      </c>
    </row>
    <row r="21" spans="1:116" ht="13.5" x14ac:dyDescent="0.25">
      <c r="A21" s="24" t="str">
        <f>CONCATENATE(C21,".",D21)</f>
        <v>.</v>
      </c>
      <c r="B21" s="78">
        <v>11</v>
      </c>
      <c r="C21" s="435"/>
      <c r="D21" s="436"/>
      <c r="E21" s="437"/>
      <c r="F21" s="435"/>
      <c r="G21" s="438"/>
      <c r="H21" s="435"/>
      <c r="I21" s="437"/>
      <c r="J21" s="435"/>
      <c r="K21" s="437"/>
      <c r="L21" s="435"/>
      <c r="M21" s="439"/>
      <c r="N21" s="440"/>
      <c r="O21" s="441"/>
      <c r="P21" s="441"/>
      <c r="Q21" s="441"/>
      <c r="R21" s="199"/>
      <c r="S21" s="111"/>
      <c r="T21" s="193" t="str">
        <f>IF(OR(W21="",W21="0"),"",W21)</f>
        <v/>
      </c>
      <c r="U21" s="201" t="str">
        <f>IF(R21="","",IF(NOT(AC21=0),"Ошибка в строке",""))</f>
        <v/>
      </c>
      <c r="W21" s="130" t="str">
        <f>IF(OR(ISNA(X21),NOT(AC21=0)),"0",X21)</f>
        <v>0</v>
      </c>
      <c r="X21" s="127" t="str">
        <f>IF(OR(R21="",R21=0),"",SUM(ORDER!H39:H41))</f>
        <v/>
      </c>
      <c r="Y21" s="63" t="str">
        <f t="shared" si="54"/>
        <v>..</v>
      </c>
      <c r="Z21" s="63" t="str">
        <f t="shared" si="53"/>
        <v>..</v>
      </c>
      <c r="AB21" s="33">
        <f>AG21+AL21+AQ21+AV21+BA21+BF21+BK21+BP21+BU21+BZ21+CE21+CJ21+CO21+CT21</f>
        <v>0</v>
      </c>
      <c r="AC21" s="71">
        <f t="shared" si="6"/>
        <v>14</v>
      </c>
      <c r="AD21" s="62" t="str">
        <f>CONCATENATE(C21,".",D21)</f>
        <v>.</v>
      </c>
      <c r="AE21" s="63" t="e">
        <f>VLOOKUP(AD21,Лист1!$AW:$AW,1,0)</f>
        <v>#N/A</v>
      </c>
      <c r="AF21" s="52" t="e">
        <f>IF(AD21=AE21,1,0)</f>
        <v>#N/A</v>
      </c>
      <c r="AG21" s="34" t="str">
        <f t="shared" si="9"/>
        <v>0</v>
      </c>
      <c r="AI21" s="62" t="str">
        <f>CONCATENATE(C21,".",D21,".",E21)</f>
        <v>..</v>
      </c>
      <c r="AJ21" s="63" t="e">
        <f>VLOOKUP(AI21,Лист1!$BA:$BA,1,0)</f>
        <v>#N/A</v>
      </c>
      <c r="AK21" s="52" t="e">
        <f>IF(AI21=AJ21,1,0)</f>
        <v>#N/A</v>
      </c>
      <c r="AL21" s="34" t="str">
        <f t="shared" si="12"/>
        <v>0</v>
      </c>
      <c r="AN21" s="62" t="str">
        <f>CONCATENATE(E21,".",F21,)</f>
        <v>.</v>
      </c>
      <c r="AO21" s="63" t="e">
        <f>VLOOKUP(AN21,Лист1!$BE:$BE,1,0)</f>
        <v>#N/A</v>
      </c>
      <c r="AP21" s="52" t="e">
        <f>IF(AN21=AO21,1,0)</f>
        <v>#N/A</v>
      </c>
      <c r="AQ21" s="34" t="str">
        <f t="shared" si="15"/>
        <v>0</v>
      </c>
      <c r="AS21" s="62" t="str">
        <f>CONCATENATE(F21,".",G21,)</f>
        <v>.</v>
      </c>
      <c r="AT21" s="63" t="e">
        <f>VLOOKUP(AS21,Лист1!$BI:$BI,1,0)</f>
        <v>#N/A</v>
      </c>
      <c r="AU21" s="52" t="e">
        <f>IF(AS21=AT21,1,0)</f>
        <v>#N/A</v>
      </c>
      <c r="AV21" s="34" t="str">
        <f t="shared" si="18"/>
        <v>0</v>
      </c>
      <c r="AX21" s="62" t="str">
        <f>CONCATENATE(C21,".",H21,)</f>
        <v>.</v>
      </c>
      <c r="AY21" s="63" t="e">
        <f>VLOOKUP(AX21,Лист1!$BM:$BM,1,0)</f>
        <v>#N/A</v>
      </c>
      <c r="AZ21" s="52" t="e">
        <f>IF(AX21=AY21,1,0)</f>
        <v>#N/A</v>
      </c>
      <c r="BA21" s="34" t="str">
        <f t="shared" si="20"/>
        <v>0</v>
      </c>
      <c r="BC21" s="62" t="str">
        <f>CONCATENATE(H21,".",I21,)</f>
        <v>.</v>
      </c>
      <c r="BD21" s="63" t="e">
        <f>VLOOKUP(BC21,Лист1!$BQ:$BQ,1,0)</f>
        <v>#N/A</v>
      </c>
      <c r="BE21" s="52" t="e">
        <f>IF(BC21=BD21,1,0)</f>
        <v>#N/A</v>
      </c>
      <c r="BF21" s="34" t="str">
        <f t="shared" si="23"/>
        <v>0</v>
      </c>
      <c r="BH21" s="62" t="str">
        <f>CONCATENATE(C21,".",D21,".",J21)</f>
        <v>..</v>
      </c>
      <c r="BI21" s="63" t="e">
        <f>VLOOKUP(BH21,Лист1!$BU:$BU,1,0)</f>
        <v>#N/A</v>
      </c>
      <c r="BJ21" s="52" t="e">
        <f>IF(BH21=BI21,1,0)</f>
        <v>#N/A</v>
      </c>
      <c r="BK21" s="34" t="str">
        <f t="shared" si="26"/>
        <v>0</v>
      </c>
      <c r="BM21" s="62" t="str">
        <f>CONCATENATE(C21,".",D21,".",K21)</f>
        <v>..</v>
      </c>
      <c r="BN21" s="63" t="e">
        <f>VLOOKUP(BM21,Лист1!$BY:$BY,1,0)</f>
        <v>#N/A</v>
      </c>
      <c r="BO21" s="52" t="e">
        <f>IF(BM21=BN21,1,0)</f>
        <v>#N/A</v>
      </c>
      <c r="BP21" s="34" t="str">
        <f t="shared" si="29"/>
        <v>0</v>
      </c>
      <c r="BR21" s="62" t="str">
        <f>CONCATENATE(C21,".",E21,".",F21,".",L21)</f>
        <v>...</v>
      </c>
      <c r="BS21" s="63" t="e">
        <f>VLOOKUP(BR21,Лист1!$CC:$CC,1,0)</f>
        <v>#N/A</v>
      </c>
      <c r="BT21" s="52" t="e">
        <f>IF(BR21=BS21,1,0)</f>
        <v>#N/A</v>
      </c>
      <c r="BU21" s="34" t="str">
        <f t="shared" si="32"/>
        <v>0</v>
      </c>
      <c r="BW21" s="62" t="str">
        <f t="shared" si="52"/>
        <v>...</v>
      </c>
      <c r="BX21" s="63" t="e">
        <f>VLOOKUP(BW21,Лист1!$CG:$CG,1,0)</f>
        <v>#N/A</v>
      </c>
      <c r="BY21" s="52" t="e">
        <f>IF(BW21=BX21,1,0)</f>
        <v>#N/A</v>
      </c>
      <c r="BZ21" s="34" t="str">
        <f t="shared" si="34"/>
        <v>0</v>
      </c>
      <c r="CB21" s="62" t="str">
        <f>CONCATENATE(L21,".",N21)</f>
        <v>.</v>
      </c>
      <c r="CC21" s="63" t="e">
        <f>VLOOKUP(CB21,Лист1!$CK:$CK,1,0)</f>
        <v>#N/A</v>
      </c>
      <c r="CD21" s="52" t="e">
        <f>IF(CB21=CC21,1,0)</f>
        <v>#N/A</v>
      </c>
      <c r="CE21" s="34" t="str">
        <f t="shared" si="37"/>
        <v>0</v>
      </c>
      <c r="CG21" s="62" t="str">
        <f t="shared" si="38"/>
        <v>...</v>
      </c>
      <c r="CH21" s="63" t="e">
        <f>VLOOKUP(CG21,Лист1!$CO:$CO,1,0)</f>
        <v>#N/A</v>
      </c>
      <c r="CI21" s="52" t="e">
        <f>IF(CG21=CH21,1,0)</f>
        <v>#N/A</v>
      </c>
      <c r="CJ21" s="34" t="str">
        <f t="shared" si="40"/>
        <v>0</v>
      </c>
      <c r="CL21" s="62" t="str">
        <f>CONCATENATE(O21,".",P21)</f>
        <v>.</v>
      </c>
      <c r="CM21" s="63" t="e">
        <f>VLOOKUP(CL21,Лист1!$CS:$CS,1,0)</f>
        <v>#N/A</v>
      </c>
      <c r="CN21" s="52" t="e">
        <f>IF(CL21=CM21,1,0)</f>
        <v>#N/A</v>
      </c>
      <c r="CO21" s="34" t="str">
        <f t="shared" si="43"/>
        <v>0</v>
      </c>
      <c r="CQ21" s="62" t="str">
        <f>CONCATENATE(O21,".",Q21)</f>
        <v>.</v>
      </c>
      <c r="CR21" s="63" t="e">
        <f>VLOOKUP(CQ21,Лист1!$CW:$CW,1,0)</f>
        <v>#N/A</v>
      </c>
      <c r="CS21" s="52" t="e">
        <f>IF(CQ21=CR21,1,0)</f>
        <v>#N/A</v>
      </c>
      <c r="CT21" s="34" t="str">
        <f t="shared" si="46"/>
        <v>0</v>
      </c>
      <c r="CV21" s="63" t="e">
        <f>VLOOKUP(O21,Лист1!$CY:$DA,2,0)</f>
        <v>#N/A</v>
      </c>
      <c r="CW21" s="220">
        <f>P21</f>
        <v>0</v>
      </c>
      <c r="CX21" s="63" t="e">
        <f>VLOOKUP(E21,Лист1!$CY:$DA,2,0)</f>
        <v>#N/A</v>
      </c>
      <c r="CY21" s="63" t="e">
        <f>VLOOKUP(G21,Лист1!$CY$93:$DA$104,2,0)</f>
        <v>#N/A</v>
      </c>
      <c r="CZ21" s="63" t="e">
        <f>VLOOKUP(G21,Лист1!$CY:$DA,2,0)</f>
        <v>#N/A</v>
      </c>
      <c r="DA21" s="63" t="e">
        <f>VLOOKUP(H21,Лист1!$CY:$DA,2,0)</f>
        <v>#N/A</v>
      </c>
      <c r="DB21" s="63">
        <f>I21</f>
        <v>0</v>
      </c>
      <c r="DC21" s="63" t="e">
        <f>VLOOKUP(L21,Лист1!$CY:$DA,2,0)</f>
        <v>#N/A</v>
      </c>
      <c r="DD21" s="63" t="e">
        <f>VLOOKUP(CONCATENATE(L21,".",N21),Лист1!$CY:$DA,2,0)</f>
        <v>#N/A</v>
      </c>
      <c r="DE21" s="228" t="str">
        <f t="shared" si="49"/>
        <v/>
      </c>
      <c r="DG21" s="63" t="e">
        <f>VLOOKUP(Q21,Лист1!$CY:$DA,2,0)</f>
        <v>#N/A</v>
      </c>
      <c r="DH21" s="63" t="e">
        <f>VLOOKUP(G21,Лист1!$CY$93:$DA$104,3,0)</f>
        <v>#N/A</v>
      </c>
      <c r="DI21" s="63" t="e">
        <f>VLOOKUP(CONCATENATE(O21,".",CZ21),Лист1!$CY:$DA,2,0)</f>
        <v>#N/A</v>
      </c>
      <c r="DJ21" s="63" t="e">
        <f>VLOOKUP(H21,Лист1!$CY:$DA,2,0)</f>
        <v>#N/A</v>
      </c>
      <c r="DK21" s="63">
        <f>I21</f>
        <v>0</v>
      </c>
      <c r="DL21" s="228" t="str">
        <f>IF(R21="","",VLOOKUP(Q21,Лист1!$CY:$DA,3,0)*R21)</f>
        <v/>
      </c>
    </row>
    <row r="22" spans="1:116" ht="13.5" x14ac:dyDescent="0.25">
      <c r="A22" s="24" t="str">
        <f t="shared" si="2"/>
        <v>.</v>
      </c>
      <c r="B22" s="78">
        <v>12</v>
      </c>
      <c r="C22" s="435"/>
      <c r="D22" s="436"/>
      <c r="E22" s="437"/>
      <c r="F22" s="435"/>
      <c r="G22" s="438"/>
      <c r="H22" s="435"/>
      <c r="I22" s="437"/>
      <c r="J22" s="435"/>
      <c r="K22" s="437"/>
      <c r="L22" s="435"/>
      <c r="M22" s="439"/>
      <c r="N22" s="440"/>
      <c r="O22" s="441"/>
      <c r="P22" s="441"/>
      <c r="Q22" s="441"/>
      <c r="R22" s="199"/>
      <c r="S22" s="111"/>
      <c r="T22" s="193" t="str">
        <f t="shared" si="0"/>
        <v/>
      </c>
      <c r="U22" s="201" t="str">
        <f t="shared" si="1"/>
        <v/>
      </c>
      <c r="W22" s="130" t="str">
        <f t="shared" si="3"/>
        <v>0</v>
      </c>
      <c r="X22" s="127" t="str">
        <f>IF(OR(R22="",R22=0),"",SUM(ORDER!H42:H44))</f>
        <v/>
      </c>
      <c r="Y22" s="63" t="str">
        <f t="shared" si="54"/>
        <v>..</v>
      </c>
      <c r="Z22" s="63" t="str">
        <f t="shared" si="53"/>
        <v>..</v>
      </c>
      <c r="AB22" s="33">
        <f t="shared" si="5"/>
        <v>0</v>
      </c>
      <c r="AC22" s="71">
        <f t="shared" si="6"/>
        <v>14</v>
      </c>
      <c r="AD22" s="62" t="str">
        <f t="shared" si="7"/>
        <v>.</v>
      </c>
      <c r="AE22" s="63" t="e">
        <f>VLOOKUP(AD22,Лист1!$AW:$AW,1,0)</f>
        <v>#N/A</v>
      </c>
      <c r="AF22" s="52" t="e">
        <f t="shared" si="8"/>
        <v>#N/A</v>
      </c>
      <c r="AG22" s="34" t="str">
        <f t="shared" si="9"/>
        <v>0</v>
      </c>
      <c r="AI22" s="62" t="str">
        <f t="shared" si="10"/>
        <v>..</v>
      </c>
      <c r="AJ22" s="63" t="e">
        <f>VLOOKUP(AI22,Лист1!$BA:$BA,1,0)</f>
        <v>#N/A</v>
      </c>
      <c r="AK22" s="52" t="e">
        <f t="shared" si="11"/>
        <v>#N/A</v>
      </c>
      <c r="AL22" s="34" t="str">
        <f t="shared" si="12"/>
        <v>0</v>
      </c>
      <c r="AN22" s="62" t="str">
        <f t="shared" si="13"/>
        <v>.</v>
      </c>
      <c r="AO22" s="63" t="e">
        <f>VLOOKUP(AN22,Лист1!$BE:$BE,1,0)</f>
        <v>#N/A</v>
      </c>
      <c r="AP22" s="52" t="e">
        <f t="shared" si="14"/>
        <v>#N/A</v>
      </c>
      <c r="AQ22" s="34" t="str">
        <f t="shared" si="15"/>
        <v>0</v>
      </c>
      <c r="AS22" s="62" t="str">
        <f t="shared" si="16"/>
        <v>.</v>
      </c>
      <c r="AT22" s="63" t="e">
        <f>VLOOKUP(AS22,Лист1!$BI:$BI,1,0)</f>
        <v>#N/A</v>
      </c>
      <c r="AU22" s="52" t="e">
        <f t="shared" si="17"/>
        <v>#N/A</v>
      </c>
      <c r="AV22" s="34" t="str">
        <f t="shared" si="18"/>
        <v>0</v>
      </c>
      <c r="AX22" s="62" t="str">
        <f t="shared" si="19"/>
        <v>.</v>
      </c>
      <c r="AY22" s="63" t="e">
        <f>VLOOKUP(AX22,Лист1!$BM:$BM,1,0)</f>
        <v>#N/A</v>
      </c>
      <c r="AZ22" s="52" t="e">
        <f t="shared" si="51"/>
        <v>#N/A</v>
      </c>
      <c r="BA22" s="34" t="str">
        <f t="shared" si="20"/>
        <v>0</v>
      </c>
      <c r="BC22" s="62" t="str">
        <f t="shared" si="21"/>
        <v>.</v>
      </c>
      <c r="BD22" s="63" t="e">
        <f>VLOOKUP(BC22,Лист1!$BQ:$BQ,1,0)</f>
        <v>#N/A</v>
      </c>
      <c r="BE22" s="52" t="e">
        <f t="shared" si="22"/>
        <v>#N/A</v>
      </c>
      <c r="BF22" s="34" t="str">
        <f t="shared" si="23"/>
        <v>0</v>
      </c>
      <c r="BH22" s="62" t="str">
        <f t="shared" si="24"/>
        <v>..</v>
      </c>
      <c r="BI22" s="63" t="e">
        <f>VLOOKUP(BH22,Лист1!$BU:$BU,1,0)</f>
        <v>#N/A</v>
      </c>
      <c r="BJ22" s="52" t="e">
        <f t="shared" si="25"/>
        <v>#N/A</v>
      </c>
      <c r="BK22" s="34" t="str">
        <f t="shared" si="26"/>
        <v>0</v>
      </c>
      <c r="BM22" s="62" t="str">
        <f t="shared" si="27"/>
        <v>..</v>
      </c>
      <c r="BN22" s="63" t="e">
        <f>VLOOKUP(BM22,Лист1!$BY:$BY,1,0)</f>
        <v>#N/A</v>
      </c>
      <c r="BO22" s="52" t="e">
        <f t="shared" si="28"/>
        <v>#N/A</v>
      </c>
      <c r="BP22" s="34" t="str">
        <f t="shared" si="29"/>
        <v>0</v>
      </c>
      <c r="BR22" s="62" t="str">
        <f t="shared" si="30"/>
        <v>...</v>
      </c>
      <c r="BS22" s="63" t="e">
        <f>VLOOKUP(BR22,Лист1!$CC:$CC,1,0)</f>
        <v>#N/A</v>
      </c>
      <c r="BT22" s="52" t="e">
        <f t="shared" si="31"/>
        <v>#N/A</v>
      </c>
      <c r="BU22" s="34" t="str">
        <f t="shared" si="32"/>
        <v>0</v>
      </c>
      <c r="BW22" s="62" t="str">
        <f t="shared" si="52"/>
        <v>...</v>
      </c>
      <c r="BX22" s="63" t="e">
        <f>VLOOKUP(BW22,Лист1!$CG:$CG,1,0)</f>
        <v>#N/A</v>
      </c>
      <c r="BY22" s="52" t="e">
        <f t="shared" si="33"/>
        <v>#N/A</v>
      </c>
      <c r="BZ22" s="34" t="str">
        <f t="shared" si="34"/>
        <v>0</v>
      </c>
      <c r="CB22" s="62" t="str">
        <f t="shared" si="35"/>
        <v>.</v>
      </c>
      <c r="CC22" s="63" t="e">
        <f>VLOOKUP(CB22,Лист1!$CK:$CK,1,0)</f>
        <v>#N/A</v>
      </c>
      <c r="CD22" s="52" t="e">
        <f t="shared" si="36"/>
        <v>#N/A</v>
      </c>
      <c r="CE22" s="34" t="str">
        <f t="shared" si="37"/>
        <v>0</v>
      </c>
      <c r="CG22" s="62" t="str">
        <f t="shared" si="38"/>
        <v>...</v>
      </c>
      <c r="CH22" s="63" t="e">
        <f>VLOOKUP(CG22,Лист1!$CO:$CO,1,0)</f>
        <v>#N/A</v>
      </c>
      <c r="CI22" s="52" t="e">
        <f t="shared" si="39"/>
        <v>#N/A</v>
      </c>
      <c r="CJ22" s="34" t="str">
        <f t="shared" si="40"/>
        <v>0</v>
      </c>
      <c r="CL22" s="62" t="str">
        <f t="shared" si="41"/>
        <v>.</v>
      </c>
      <c r="CM22" s="63" t="e">
        <f>VLOOKUP(CL22,Лист1!$CS:$CS,1,0)</f>
        <v>#N/A</v>
      </c>
      <c r="CN22" s="52" t="e">
        <f t="shared" si="42"/>
        <v>#N/A</v>
      </c>
      <c r="CO22" s="34" t="str">
        <f t="shared" si="43"/>
        <v>0</v>
      </c>
      <c r="CQ22" s="62" t="str">
        <f t="shared" si="44"/>
        <v>.</v>
      </c>
      <c r="CR22" s="63" t="e">
        <f>VLOOKUP(CQ22,Лист1!$CW:$CW,1,0)</f>
        <v>#N/A</v>
      </c>
      <c r="CS22" s="52" t="e">
        <f t="shared" si="45"/>
        <v>#N/A</v>
      </c>
      <c r="CT22" s="34" t="str">
        <f t="shared" si="46"/>
        <v>0</v>
      </c>
      <c r="CV22" s="63" t="e">
        <f>VLOOKUP(O22,Лист1!$CY:$DA,2,0)</f>
        <v>#N/A</v>
      </c>
      <c r="CW22" s="220">
        <f t="shared" si="47"/>
        <v>0</v>
      </c>
      <c r="CX22" s="63" t="e">
        <f>VLOOKUP(E22,Лист1!$CY:$DA,2,0)</f>
        <v>#N/A</v>
      </c>
      <c r="CY22" s="63" t="e">
        <f>VLOOKUP(G22,Лист1!$CY$93:$DA$104,2,0)</f>
        <v>#N/A</v>
      </c>
      <c r="CZ22" s="63" t="e">
        <f>VLOOKUP(G22,Лист1!$CY:$DA,2,0)</f>
        <v>#N/A</v>
      </c>
      <c r="DA22" s="63" t="e">
        <f>VLOOKUP(H22,Лист1!$CY:$DA,2,0)</f>
        <v>#N/A</v>
      </c>
      <c r="DB22" s="63">
        <f t="shared" si="48"/>
        <v>0</v>
      </c>
      <c r="DC22" s="63" t="e">
        <f>VLOOKUP(L22,Лист1!$CY:$DA,2,0)</f>
        <v>#N/A</v>
      </c>
      <c r="DD22" s="63" t="e">
        <f>VLOOKUP(CONCATENATE(L22,".",N22),Лист1!$CY:$DA,2,0)</f>
        <v>#N/A</v>
      </c>
      <c r="DE22" s="228" t="str">
        <f t="shared" si="49"/>
        <v/>
      </c>
      <c r="DG22" s="63" t="e">
        <f>VLOOKUP(Q22,Лист1!$CY:$DA,2,0)</f>
        <v>#N/A</v>
      </c>
      <c r="DH22" s="63" t="e">
        <f>VLOOKUP(G22,Лист1!$CY$93:$DA$104,3,0)</f>
        <v>#N/A</v>
      </c>
      <c r="DI22" s="63" t="e">
        <f>VLOOKUP(CONCATENATE(O22,".",CZ22),Лист1!$CY:$DA,2,0)</f>
        <v>#N/A</v>
      </c>
      <c r="DJ22" s="63" t="e">
        <f>VLOOKUP(H22,Лист1!$CY:$DA,2,0)</f>
        <v>#N/A</v>
      </c>
      <c r="DK22" s="63">
        <f t="shared" si="50"/>
        <v>0</v>
      </c>
      <c r="DL22" s="228" t="str">
        <f>IF(R22="","",VLOOKUP(Q22,Лист1!$CY:$DA,3,0)*R22)</f>
        <v/>
      </c>
    </row>
    <row r="23" spans="1:116" ht="13.5" x14ac:dyDescent="0.25">
      <c r="A23" s="24" t="str">
        <f>CONCATENATE(C23,".",D23)</f>
        <v>.</v>
      </c>
      <c r="B23" s="78">
        <v>13</v>
      </c>
      <c r="C23" s="435"/>
      <c r="D23" s="436"/>
      <c r="E23" s="437"/>
      <c r="F23" s="435"/>
      <c r="G23" s="438"/>
      <c r="H23" s="435"/>
      <c r="I23" s="437"/>
      <c r="J23" s="435"/>
      <c r="K23" s="437"/>
      <c r="L23" s="435"/>
      <c r="M23" s="439"/>
      <c r="N23" s="440"/>
      <c r="O23" s="441"/>
      <c r="P23" s="441"/>
      <c r="Q23" s="441"/>
      <c r="R23" s="199"/>
      <c r="S23" s="111"/>
      <c r="T23" s="193" t="str">
        <f>IF(OR(W23="",W23="0"),"",W23)</f>
        <v/>
      </c>
      <c r="U23" s="201" t="str">
        <f>IF(R23="","",IF(NOT(AC23=0),"Ошибка в строке",""))</f>
        <v/>
      </c>
      <c r="W23" s="130" t="str">
        <f>IF(OR(ISNA(X23),NOT(AC23=0)),"0",X23)</f>
        <v>0</v>
      </c>
      <c r="X23" s="127" t="str">
        <f>IF(OR(R23="",R23=0),"",SUM(ORDER!H45:H47))</f>
        <v/>
      </c>
      <c r="Y23" s="63" t="str">
        <f t="shared" si="54"/>
        <v>..</v>
      </c>
      <c r="Z23" s="63" t="str">
        <f t="shared" si="53"/>
        <v>..</v>
      </c>
      <c r="AB23" s="33">
        <f>AG23+AL23+AQ23+AV23+BA23+BF23+BK23+BP23+BU23+BZ23+CE23+CJ23+CO23+CT23</f>
        <v>0</v>
      </c>
      <c r="AC23" s="71">
        <f t="shared" si="6"/>
        <v>14</v>
      </c>
      <c r="AD23" s="62" t="str">
        <f>CONCATENATE(C23,".",D23)</f>
        <v>.</v>
      </c>
      <c r="AE23" s="63" t="e">
        <f>VLOOKUP(AD23,Лист1!$AW:$AW,1,0)</f>
        <v>#N/A</v>
      </c>
      <c r="AF23" s="52" t="e">
        <f>IF(AD23=AE23,1,0)</f>
        <v>#N/A</v>
      </c>
      <c r="AG23" s="34" t="str">
        <f t="shared" si="9"/>
        <v>0</v>
      </c>
      <c r="AI23" s="62" t="str">
        <f>CONCATENATE(C23,".",D23,".",E23)</f>
        <v>..</v>
      </c>
      <c r="AJ23" s="63" t="e">
        <f>VLOOKUP(AI23,Лист1!$BA:$BA,1,0)</f>
        <v>#N/A</v>
      </c>
      <c r="AK23" s="52" t="e">
        <f>IF(AI23=AJ23,1,0)</f>
        <v>#N/A</v>
      </c>
      <c r="AL23" s="34" t="str">
        <f t="shared" si="12"/>
        <v>0</v>
      </c>
      <c r="AN23" s="62" t="str">
        <f>CONCATENATE(E23,".",F23,)</f>
        <v>.</v>
      </c>
      <c r="AO23" s="63" t="e">
        <f>VLOOKUP(AN23,Лист1!$BE:$BE,1,0)</f>
        <v>#N/A</v>
      </c>
      <c r="AP23" s="52" t="e">
        <f>IF(AN23=AO23,1,0)</f>
        <v>#N/A</v>
      </c>
      <c r="AQ23" s="34" t="str">
        <f t="shared" si="15"/>
        <v>0</v>
      </c>
      <c r="AS23" s="62" t="str">
        <f>CONCATENATE(F23,".",G23,)</f>
        <v>.</v>
      </c>
      <c r="AT23" s="63" t="e">
        <f>VLOOKUP(AS23,Лист1!$BI:$BI,1,0)</f>
        <v>#N/A</v>
      </c>
      <c r="AU23" s="52" t="e">
        <f>IF(AS23=AT23,1,0)</f>
        <v>#N/A</v>
      </c>
      <c r="AV23" s="34" t="str">
        <f t="shared" si="18"/>
        <v>0</v>
      </c>
      <c r="AX23" s="62" t="str">
        <f>CONCATENATE(C23,".",H23,)</f>
        <v>.</v>
      </c>
      <c r="AY23" s="63" t="e">
        <f>VLOOKUP(AX23,Лист1!$BM:$BM,1,0)</f>
        <v>#N/A</v>
      </c>
      <c r="AZ23" s="52" t="e">
        <f>IF(AX23=AY23,1,0)</f>
        <v>#N/A</v>
      </c>
      <c r="BA23" s="34" t="str">
        <f t="shared" si="20"/>
        <v>0</v>
      </c>
      <c r="BC23" s="62" t="str">
        <f>CONCATENATE(H23,".",I23,)</f>
        <v>.</v>
      </c>
      <c r="BD23" s="63" t="e">
        <f>VLOOKUP(BC23,Лист1!$BQ:$BQ,1,0)</f>
        <v>#N/A</v>
      </c>
      <c r="BE23" s="52" t="e">
        <f>IF(BC23=BD23,1,0)</f>
        <v>#N/A</v>
      </c>
      <c r="BF23" s="34" t="str">
        <f t="shared" si="23"/>
        <v>0</v>
      </c>
      <c r="BH23" s="62" t="str">
        <f>CONCATENATE(C23,".",D23,".",J23)</f>
        <v>..</v>
      </c>
      <c r="BI23" s="63" t="e">
        <f>VLOOKUP(BH23,Лист1!$BU:$BU,1,0)</f>
        <v>#N/A</v>
      </c>
      <c r="BJ23" s="52" t="e">
        <f>IF(BH23=BI23,1,0)</f>
        <v>#N/A</v>
      </c>
      <c r="BK23" s="34" t="str">
        <f t="shared" si="26"/>
        <v>0</v>
      </c>
      <c r="BM23" s="62" t="str">
        <f>CONCATENATE(C23,".",D23,".",K23)</f>
        <v>..</v>
      </c>
      <c r="BN23" s="63" t="e">
        <f>VLOOKUP(BM23,Лист1!$BY:$BY,1,0)</f>
        <v>#N/A</v>
      </c>
      <c r="BO23" s="52" t="e">
        <f>IF(BM23=BN23,1,0)</f>
        <v>#N/A</v>
      </c>
      <c r="BP23" s="34" t="str">
        <f t="shared" si="29"/>
        <v>0</v>
      </c>
      <c r="BR23" s="62" t="str">
        <f>CONCATENATE(C23,".",E23,".",F23,".",L23)</f>
        <v>...</v>
      </c>
      <c r="BS23" s="63" t="e">
        <f>VLOOKUP(BR23,Лист1!$CC:$CC,1,0)</f>
        <v>#N/A</v>
      </c>
      <c r="BT23" s="52" t="e">
        <f>IF(BR23=BS23,1,0)</f>
        <v>#N/A</v>
      </c>
      <c r="BU23" s="34" t="str">
        <f t="shared" si="32"/>
        <v>0</v>
      </c>
      <c r="BW23" s="62" t="str">
        <f t="shared" si="52"/>
        <v>...</v>
      </c>
      <c r="BX23" s="63" t="e">
        <f>VLOOKUP(BW23,Лист1!$CG:$CG,1,0)</f>
        <v>#N/A</v>
      </c>
      <c r="BY23" s="52" t="e">
        <f>IF(BW23=BX23,1,0)</f>
        <v>#N/A</v>
      </c>
      <c r="BZ23" s="34" t="str">
        <f t="shared" si="34"/>
        <v>0</v>
      </c>
      <c r="CB23" s="62" t="str">
        <f>CONCATENATE(L23,".",N23)</f>
        <v>.</v>
      </c>
      <c r="CC23" s="63" t="e">
        <f>VLOOKUP(CB23,Лист1!$CK:$CK,1,0)</f>
        <v>#N/A</v>
      </c>
      <c r="CD23" s="52" t="e">
        <f>IF(CB23=CC23,1,0)</f>
        <v>#N/A</v>
      </c>
      <c r="CE23" s="34" t="str">
        <f t="shared" si="37"/>
        <v>0</v>
      </c>
      <c r="CG23" s="62" t="str">
        <f t="shared" si="38"/>
        <v>...</v>
      </c>
      <c r="CH23" s="63" t="e">
        <f>VLOOKUP(CG23,Лист1!$CO:$CO,1,0)</f>
        <v>#N/A</v>
      </c>
      <c r="CI23" s="52" t="e">
        <f>IF(CG23=CH23,1,0)</f>
        <v>#N/A</v>
      </c>
      <c r="CJ23" s="34" t="str">
        <f t="shared" si="40"/>
        <v>0</v>
      </c>
      <c r="CL23" s="62" t="str">
        <f>CONCATENATE(O23,".",P23)</f>
        <v>.</v>
      </c>
      <c r="CM23" s="63" t="e">
        <f>VLOOKUP(CL23,Лист1!$CS:$CS,1,0)</f>
        <v>#N/A</v>
      </c>
      <c r="CN23" s="52" t="e">
        <f>IF(CL23=CM23,1,0)</f>
        <v>#N/A</v>
      </c>
      <c r="CO23" s="34" t="str">
        <f t="shared" si="43"/>
        <v>0</v>
      </c>
      <c r="CQ23" s="62" t="str">
        <f>CONCATENATE(O23,".",Q23)</f>
        <v>.</v>
      </c>
      <c r="CR23" s="63" t="e">
        <f>VLOOKUP(CQ23,Лист1!$CW:$CW,1,0)</f>
        <v>#N/A</v>
      </c>
      <c r="CS23" s="52" t="e">
        <f>IF(CQ23=CR23,1,0)</f>
        <v>#N/A</v>
      </c>
      <c r="CT23" s="34" t="str">
        <f t="shared" si="46"/>
        <v>0</v>
      </c>
      <c r="CV23" s="63" t="e">
        <f>VLOOKUP(O23,Лист1!$CY:$DA,2,0)</f>
        <v>#N/A</v>
      </c>
      <c r="CW23" s="220">
        <f>P23</f>
        <v>0</v>
      </c>
      <c r="CX23" s="63" t="e">
        <f>VLOOKUP(E23,Лист1!$CY:$DA,2,0)</f>
        <v>#N/A</v>
      </c>
      <c r="CY23" s="63" t="e">
        <f>VLOOKUP(G23,Лист1!$CY$93:$DA$104,2,0)</f>
        <v>#N/A</v>
      </c>
      <c r="CZ23" s="63" t="e">
        <f>VLOOKUP(G23,Лист1!$CY:$DA,2,0)</f>
        <v>#N/A</v>
      </c>
      <c r="DA23" s="63" t="e">
        <f>VLOOKUP(H23,Лист1!$CY:$DA,2,0)</f>
        <v>#N/A</v>
      </c>
      <c r="DB23" s="63">
        <f>I23</f>
        <v>0</v>
      </c>
      <c r="DC23" s="63" t="e">
        <f>VLOOKUP(L23,Лист1!$CY:$DA,2,0)</f>
        <v>#N/A</v>
      </c>
      <c r="DD23" s="63" t="e">
        <f>VLOOKUP(CONCATENATE(L23,".",N23),Лист1!$CY:$DA,2,0)</f>
        <v>#N/A</v>
      </c>
      <c r="DE23" s="228" t="str">
        <f t="shared" si="49"/>
        <v/>
      </c>
      <c r="DG23" s="63" t="e">
        <f>VLOOKUP(Q23,Лист1!$CY:$DA,2,0)</f>
        <v>#N/A</v>
      </c>
      <c r="DH23" s="63" t="e">
        <f>VLOOKUP(G23,Лист1!$CY$93:$DA$104,3,0)</f>
        <v>#N/A</v>
      </c>
      <c r="DI23" s="63" t="e">
        <f>VLOOKUP(CONCATENATE(O23,".",CZ23),Лист1!$CY:$DA,2,0)</f>
        <v>#N/A</v>
      </c>
      <c r="DJ23" s="63" t="e">
        <f>VLOOKUP(H23,Лист1!$CY:$DA,2,0)</f>
        <v>#N/A</v>
      </c>
      <c r="DK23" s="63">
        <f>I23</f>
        <v>0</v>
      </c>
      <c r="DL23" s="228" t="str">
        <f>IF(R23="","",VLOOKUP(Q23,Лист1!$CY:$DA,3,0)*R23)</f>
        <v/>
      </c>
    </row>
    <row r="24" spans="1:116" ht="13.5" x14ac:dyDescent="0.25">
      <c r="A24" s="24" t="str">
        <f t="shared" si="2"/>
        <v>.</v>
      </c>
      <c r="B24" s="78">
        <v>14</v>
      </c>
      <c r="C24" s="435"/>
      <c r="D24" s="436"/>
      <c r="E24" s="437"/>
      <c r="F24" s="435"/>
      <c r="G24" s="438"/>
      <c r="H24" s="435"/>
      <c r="I24" s="437"/>
      <c r="J24" s="435"/>
      <c r="K24" s="437"/>
      <c r="L24" s="435"/>
      <c r="M24" s="439"/>
      <c r="N24" s="440"/>
      <c r="O24" s="441"/>
      <c r="P24" s="441"/>
      <c r="Q24" s="441"/>
      <c r="R24" s="199"/>
      <c r="S24" s="111"/>
      <c r="T24" s="193" t="str">
        <f t="shared" si="0"/>
        <v/>
      </c>
      <c r="U24" s="201" t="str">
        <f t="shared" si="1"/>
        <v/>
      </c>
      <c r="W24" s="130" t="str">
        <f t="shared" si="3"/>
        <v>0</v>
      </c>
      <c r="X24" s="127" t="str">
        <f>IF(OR(R24="",R24=0),"",SUM(ORDER!H48:H50))</f>
        <v/>
      </c>
      <c r="Y24" s="63" t="str">
        <f t="shared" si="4"/>
        <v>..</v>
      </c>
      <c r="Z24" s="63" t="str">
        <f t="shared" si="53"/>
        <v>..</v>
      </c>
      <c r="AB24" s="33">
        <f t="shared" si="5"/>
        <v>0</v>
      </c>
      <c r="AC24" s="71">
        <f t="shared" si="6"/>
        <v>14</v>
      </c>
      <c r="AD24" s="62" t="str">
        <f t="shared" si="7"/>
        <v>.</v>
      </c>
      <c r="AE24" s="63" t="e">
        <f>VLOOKUP(AD24,Лист1!$AW:$AW,1,0)</f>
        <v>#N/A</v>
      </c>
      <c r="AF24" s="52" t="e">
        <f t="shared" si="8"/>
        <v>#N/A</v>
      </c>
      <c r="AG24" s="34" t="str">
        <f t="shared" si="9"/>
        <v>0</v>
      </c>
      <c r="AI24" s="62" t="str">
        <f t="shared" si="10"/>
        <v>..</v>
      </c>
      <c r="AJ24" s="63" t="e">
        <f>VLOOKUP(AI24,Лист1!$BA:$BA,1,0)</f>
        <v>#N/A</v>
      </c>
      <c r="AK24" s="52" t="e">
        <f t="shared" si="11"/>
        <v>#N/A</v>
      </c>
      <c r="AL24" s="34" t="str">
        <f t="shared" si="12"/>
        <v>0</v>
      </c>
      <c r="AN24" s="62" t="str">
        <f t="shared" si="13"/>
        <v>.</v>
      </c>
      <c r="AO24" s="63" t="e">
        <f>VLOOKUP(AN24,Лист1!$BE:$BE,1,0)</f>
        <v>#N/A</v>
      </c>
      <c r="AP24" s="52" t="e">
        <f t="shared" si="14"/>
        <v>#N/A</v>
      </c>
      <c r="AQ24" s="34" t="str">
        <f t="shared" si="15"/>
        <v>0</v>
      </c>
      <c r="AS24" s="62" t="str">
        <f t="shared" si="16"/>
        <v>.</v>
      </c>
      <c r="AT24" s="63" t="e">
        <f>VLOOKUP(AS24,Лист1!$BI:$BI,1,0)</f>
        <v>#N/A</v>
      </c>
      <c r="AU24" s="52" t="e">
        <f t="shared" si="17"/>
        <v>#N/A</v>
      </c>
      <c r="AV24" s="34" t="str">
        <f t="shared" si="18"/>
        <v>0</v>
      </c>
      <c r="AX24" s="62" t="str">
        <f t="shared" si="19"/>
        <v>.</v>
      </c>
      <c r="AY24" s="63" t="e">
        <f>VLOOKUP(AX24,Лист1!$BM:$BM,1,0)</f>
        <v>#N/A</v>
      </c>
      <c r="AZ24" s="52" t="e">
        <f t="shared" si="51"/>
        <v>#N/A</v>
      </c>
      <c r="BA24" s="34" t="str">
        <f t="shared" si="20"/>
        <v>0</v>
      </c>
      <c r="BC24" s="62" t="str">
        <f t="shared" si="21"/>
        <v>.</v>
      </c>
      <c r="BD24" s="63" t="e">
        <f>VLOOKUP(BC24,Лист1!$BQ:$BQ,1,0)</f>
        <v>#N/A</v>
      </c>
      <c r="BE24" s="52" t="e">
        <f t="shared" si="22"/>
        <v>#N/A</v>
      </c>
      <c r="BF24" s="34" t="str">
        <f t="shared" si="23"/>
        <v>0</v>
      </c>
      <c r="BH24" s="62" t="str">
        <f t="shared" si="24"/>
        <v>..</v>
      </c>
      <c r="BI24" s="63" t="e">
        <f>VLOOKUP(BH24,Лист1!$BU:$BU,1,0)</f>
        <v>#N/A</v>
      </c>
      <c r="BJ24" s="52" t="e">
        <f t="shared" si="25"/>
        <v>#N/A</v>
      </c>
      <c r="BK24" s="34" t="str">
        <f t="shared" si="26"/>
        <v>0</v>
      </c>
      <c r="BM24" s="62" t="str">
        <f t="shared" si="27"/>
        <v>..</v>
      </c>
      <c r="BN24" s="63" t="e">
        <f>VLOOKUP(BM24,Лист1!$BY:$BY,1,0)</f>
        <v>#N/A</v>
      </c>
      <c r="BO24" s="52" t="e">
        <f t="shared" si="28"/>
        <v>#N/A</v>
      </c>
      <c r="BP24" s="34" t="str">
        <f t="shared" si="29"/>
        <v>0</v>
      </c>
      <c r="BR24" s="62" t="str">
        <f t="shared" si="30"/>
        <v>...</v>
      </c>
      <c r="BS24" s="63" t="e">
        <f>VLOOKUP(BR24,Лист1!$CC:$CC,1,0)</f>
        <v>#N/A</v>
      </c>
      <c r="BT24" s="52" t="e">
        <f t="shared" si="31"/>
        <v>#N/A</v>
      </c>
      <c r="BU24" s="34" t="str">
        <f t="shared" si="32"/>
        <v>0</v>
      </c>
      <c r="BW24" s="62" t="str">
        <f t="shared" si="52"/>
        <v>...</v>
      </c>
      <c r="BX24" s="63" t="e">
        <f>VLOOKUP(BW24,Лист1!$CG:$CG,1,0)</f>
        <v>#N/A</v>
      </c>
      <c r="BY24" s="52" t="e">
        <f t="shared" si="33"/>
        <v>#N/A</v>
      </c>
      <c r="BZ24" s="34" t="str">
        <f t="shared" si="34"/>
        <v>0</v>
      </c>
      <c r="CB24" s="62" t="str">
        <f t="shared" si="35"/>
        <v>.</v>
      </c>
      <c r="CC24" s="63" t="e">
        <f>VLOOKUP(CB24,Лист1!$CK:$CK,1,0)</f>
        <v>#N/A</v>
      </c>
      <c r="CD24" s="52" t="e">
        <f t="shared" si="36"/>
        <v>#N/A</v>
      </c>
      <c r="CE24" s="34" t="str">
        <f t="shared" si="37"/>
        <v>0</v>
      </c>
      <c r="CG24" s="62" t="str">
        <f t="shared" si="38"/>
        <v>...</v>
      </c>
      <c r="CH24" s="63" t="e">
        <f>VLOOKUP(CG24,Лист1!$CO:$CO,1,0)</f>
        <v>#N/A</v>
      </c>
      <c r="CI24" s="52" t="e">
        <f t="shared" si="39"/>
        <v>#N/A</v>
      </c>
      <c r="CJ24" s="34" t="str">
        <f t="shared" si="40"/>
        <v>0</v>
      </c>
      <c r="CL24" s="62" t="str">
        <f t="shared" si="41"/>
        <v>.</v>
      </c>
      <c r="CM24" s="63" t="e">
        <f>VLOOKUP(CL24,Лист1!$CS:$CS,1,0)</f>
        <v>#N/A</v>
      </c>
      <c r="CN24" s="52" t="e">
        <f t="shared" si="42"/>
        <v>#N/A</v>
      </c>
      <c r="CO24" s="34" t="str">
        <f t="shared" si="43"/>
        <v>0</v>
      </c>
      <c r="CQ24" s="62" t="str">
        <f t="shared" si="44"/>
        <v>.</v>
      </c>
      <c r="CR24" s="63" t="e">
        <f>VLOOKUP(CQ24,Лист1!$CW:$CW,1,0)</f>
        <v>#N/A</v>
      </c>
      <c r="CS24" s="52" t="e">
        <f t="shared" si="45"/>
        <v>#N/A</v>
      </c>
      <c r="CT24" s="34" t="str">
        <f t="shared" si="46"/>
        <v>0</v>
      </c>
      <c r="CV24" s="63" t="e">
        <f>VLOOKUP(O24,Лист1!$CY:$DA,2,0)</f>
        <v>#N/A</v>
      </c>
      <c r="CW24" s="220">
        <f t="shared" si="47"/>
        <v>0</v>
      </c>
      <c r="CX24" s="63" t="e">
        <f>VLOOKUP(E24,Лист1!$CY:$DA,2,0)</f>
        <v>#N/A</v>
      </c>
      <c r="CY24" s="63" t="e">
        <f>VLOOKUP(G24,Лист1!$CY$93:$DA$104,2,0)</f>
        <v>#N/A</v>
      </c>
      <c r="CZ24" s="63" t="e">
        <f>VLOOKUP(G24,Лист1!$CY:$DA,2,0)</f>
        <v>#N/A</v>
      </c>
      <c r="DA24" s="63" t="e">
        <f>VLOOKUP(H24,Лист1!$CY:$DA,2,0)</f>
        <v>#N/A</v>
      </c>
      <c r="DB24" s="63">
        <f t="shared" si="48"/>
        <v>0</v>
      </c>
      <c r="DC24" s="63" t="e">
        <f>VLOOKUP(L24,Лист1!$CY:$DA,2,0)</f>
        <v>#N/A</v>
      </c>
      <c r="DD24" s="63" t="e">
        <f>VLOOKUP(CONCATENATE(L24,".",N24),Лист1!$CY:$DA,2,0)</f>
        <v>#N/A</v>
      </c>
      <c r="DE24" s="228" t="str">
        <f t="shared" si="49"/>
        <v/>
      </c>
      <c r="DG24" s="63" t="e">
        <f>VLOOKUP(Q24,Лист1!$CY:$DA,2,0)</f>
        <v>#N/A</v>
      </c>
      <c r="DH24" s="63" t="e">
        <f>VLOOKUP(G24,Лист1!$CY$93:$DA$104,3,0)</f>
        <v>#N/A</v>
      </c>
      <c r="DI24" s="63" t="e">
        <f>VLOOKUP(CONCATENATE(O24,".",CZ24),Лист1!$CY:$DA,2,0)</f>
        <v>#N/A</v>
      </c>
      <c r="DJ24" s="63" t="e">
        <f>VLOOKUP(H24,Лист1!$CY:$DA,2,0)</f>
        <v>#N/A</v>
      </c>
      <c r="DK24" s="63">
        <f t="shared" si="50"/>
        <v>0</v>
      </c>
      <c r="DL24" s="228" t="str">
        <f>IF(R24="","",VLOOKUP(Q24,Лист1!$CY:$DA,3,0)*R24)</f>
        <v/>
      </c>
    </row>
    <row r="25" spans="1:116" ht="13.5" x14ac:dyDescent="0.25">
      <c r="A25" s="24" t="str">
        <f t="shared" si="2"/>
        <v>.</v>
      </c>
      <c r="B25" s="78">
        <v>15</v>
      </c>
      <c r="C25" s="442"/>
      <c r="D25" s="443"/>
      <c r="E25" s="444"/>
      <c r="F25" s="442"/>
      <c r="G25" s="445"/>
      <c r="H25" s="442"/>
      <c r="I25" s="444"/>
      <c r="J25" s="442"/>
      <c r="K25" s="444"/>
      <c r="L25" s="446"/>
      <c r="M25" s="447"/>
      <c r="N25" s="448"/>
      <c r="O25" s="441"/>
      <c r="P25" s="441"/>
      <c r="Q25" s="441"/>
      <c r="R25" s="200"/>
      <c r="S25" s="176"/>
      <c r="T25" s="194" t="str">
        <f t="shared" si="0"/>
        <v/>
      </c>
      <c r="U25" s="203" t="str">
        <f t="shared" si="1"/>
        <v/>
      </c>
      <c r="W25" s="130" t="str">
        <f t="shared" si="3"/>
        <v>0</v>
      </c>
      <c r="X25" s="127" t="str">
        <f>IF(OR(R25="",R25=0),"",SUM(ORDER!H51:H53))</f>
        <v/>
      </c>
      <c r="Y25" s="63" t="str">
        <f t="shared" si="4"/>
        <v>..</v>
      </c>
      <c r="Z25" s="63" t="str">
        <f t="shared" si="53"/>
        <v>..</v>
      </c>
      <c r="AB25" s="33">
        <f t="shared" si="5"/>
        <v>0</v>
      </c>
      <c r="AC25" s="71">
        <f t="shared" si="6"/>
        <v>14</v>
      </c>
      <c r="AD25" s="62" t="str">
        <f t="shared" si="7"/>
        <v>.</v>
      </c>
      <c r="AE25" s="63" t="e">
        <f>VLOOKUP(AD25,Лист1!$AW:$AW,1,0)</f>
        <v>#N/A</v>
      </c>
      <c r="AF25" s="52" t="e">
        <f t="shared" si="8"/>
        <v>#N/A</v>
      </c>
      <c r="AG25" s="34" t="str">
        <f t="shared" si="9"/>
        <v>0</v>
      </c>
      <c r="AI25" s="62" t="str">
        <f t="shared" si="10"/>
        <v>..</v>
      </c>
      <c r="AJ25" s="63" t="e">
        <f>VLOOKUP(AI25,Лист1!$BA:$BA,1,0)</f>
        <v>#N/A</v>
      </c>
      <c r="AK25" s="52" t="e">
        <f t="shared" si="11"/>
        <v>#N/A</v>
      </c>
      <c r="AL25" s="34" t="str">
        <f t="shared" si="12"/>
        <v>0</v>
      </c>
      <c r="AN25" s="62" t="str">
        <f t="shared" si="13"/>
        <v>.</v>
      </c>
      <c r="AO25" s="63" t="e">
        <f>VLOOKUP(AN25,Лист1!$BE:$BE,1,0)</f>
        <v>#N/A</v>
      </c>
      <c r="AP25" s="52" t="e">
        <f t="shared" si="14"/>
        <v>#N/A</v>
      </c>
      <c r="AQ25" s="34" t="str">
        <f t="shared" si="15"/>
        <v>0</v>
      </c>
      <c r="AS25" s="62" t="str">
        <f t="shared" si="16"/>
        <v>.</v>
      </c>
      <c r="AT25" s="63" t="e">
        <f>VLOOKUP(AS25,Лист1!$BI:$BI,1,0)</f>
        <v>#N/A</v>
      </c>
      <c r="AU25" s="52" t="e">
        <f t="shared" si="17"/>
        <v>#N/A</v>
      </c>
      <c r="AV25" s="34" t="str">
        <f t="shared" si="18"/>
        <v>0</v>
      </c>
      <c r="AX25" s="62" t="str">
        <f t="shared" si="19"/>
        <v>.</v>
      </c>
      <c r="AY25" s="63" t="e">
        <f>VLOOKUP(AX25,Лист1!$BM:$BM,1,0)</f>
        <v>#N/A</v>
      </c>
      <c r="AZ25" s="52" t="e">
        <f t="shared" si="51"/>
        <v>#N/A</v>
      </c>
      <c r="BA25" s="34" t="str">
        <f t="shared" si="20"/>
        <v>0</v>
      </c>
      <c r="BC25" s="62" t="str">
        <f t="shared" si="21"/>
        <v>.</v>
      </c>
      <c r="BD25" s="63" t="e">
        <f>VLOOKUP(BC25,Лист1!$BQ:$BQ,1,0)</f>
        <v>#N/A</v>
      </c>
      <c r="BE25" s="52" t="e">
        <f t="shared" si="22"/>
        <v>#N/A</v>
      </c>
      <c r="BF25" s="34" t="str">
        <f t="shared" si="23"/>
        <v>0</v>
      </c>
      <c r="BH25" s="62" t="str">
        <f t="shared" si="24"/>
        <v>..</v>
      </c>
      <c r="BI25" s="63" t="e">
        <f>VLOOKUP(BH25,Лист1!$BU:$BU,1,0)</f>
        <v>#N/A</v>
      </c>
      <c r="BJ25" s="52" t="e">
        <f t="shared" si="25"/>
        <v>#N/A</v>
      </c>
      <c r="BK25" s="34" t="str">
        <f t="shared" si="26"/>
        <v>0</v>
      </c>
      <c r="BM25" s="62" t="str">
        <f t="shared" si="27"/>
        <v>..</v>
      </c>
      <c r="BN25" s="63" t="e">
        <f>VLOOKUP(BM25,Лист1!$BY:$BY,1,0)</f>
        <v>#N/A</v>
      </c>
      <c r="BO25" s="52" t="e">
        <f t="shared" si="28"/>
        <v>#N/A</v>
      </c>
      <c r="BP25" s="34" t="str">
        <f t="shared" si="29"/>
        <v>0</v>
      </c>
      <c r="BR25" s="62" t="str">
        <f t="shared" si="30"/>
        <v>...</v>
      </c>
      <c r="BS25" s="63" t="e">
        <f>VLOOKUP(BR25,Лист1!$CC:$CC,1,0)</f>
        <v>#N/A</v>
      </c>
      <c r="BT25" s="52" t="e">
        <f t="shared" si="31"/>
        <v>#N/A</v>
      </c>
      <c r="BU25" s="34" t="str">
        <f t="shared" si="32"/>
        <v>0</v>
      </c>
      <c r="BW25" s="62" t="str">
        <f t="shared" si="52"/>
        <v>...</v>
      </c>
      <c r="BX25" s="63" t="e">
        <f>VLOOKUP(BW25,Лист1!$CG:$CG,1,0)</f>
        <v>#N/A</v>
      </c>
      <c r="BY25" s="52" t="e">
        <f t="shared" si="33"/>
        <v>#N/A</v>
      </c>
      <c r="BZ25" s="34" t="str">
        <f t="shared" si="34"/>
        <v>0</v>
      </c>
      <c r="CB25" s="62" t="str">
        <f t="shared" si="35"/>
        <v>.</v>
      </c>
      <c r="CC25" s="63" t="e">
        <f>VLOOKUP(CB25,Лист1!$CK:$CK,1,0)</f>
        <v>#N/A</v>
      </c>
      <c r="CD25" s="52" t="e">
        <f t="shared" si="36"/>
        <v>#N/A</v>
      </c>
      <c r="CE25" s="34" t="str">
        <f t="shared" si="37"/>
        <v>0</v>
      </c>
      <c r="CG25" s="62" t="str">
        <f t="shared" si="38"/>
        <v>...</v>
      </c>
      <c r="CH25" s="63" t="e">
        <f>VLOOKUP(CG25,Лист1!$CO:$CO,1,0)</f>
        <v>#N/A</v>
      </c>
      <c r="CI25" s="52" t="e">
        <f t="shared" si="39"/>
        <v>#N/A</v>
      </c>
      <c r="CJ25" s="34" t="str">
        <f t="shared" si="40"/>
        <v>0</v>
      </c>
      <c r="CL25" s="62" t="str">
        <f t="shared" si="41"/>
        <v>.</v>
      </c>
      <c r="CM25" s="63" t="e">
        <f>VLOOKUP(CL25,Лист1!$CS:$CS,1,0)</f>
        <v>#N/A</v>
      </c>
      <c r="CN25" s="52" t="e">
        <f t="shared" si="42"/>
        <v>#N/A</v>
      </c>
      <c r="CO25" s="34" t="str">
        <f t="shared" si="43"/>
        <v>0</v>
      </c>
      <c r="CQ25" s="62" t="str">
        <f t="shared" si="44"/>
        <v>.</v>
      </c>
      <c r="CR25" s="63" t="e">
        <f>VLOOKUP(CQ25,Лист1!$CW:$CW,1,0)</f>
        <v>#N/A</v>
      </c>
      <c r="CS25" s="52" t="e">
        <f t="shared" si="45"/>
        <v>#N/A</v>
      </c>
      <c r="CT25" s="34" t="str">
        <f t="shared" si="46"/>
        <v>0</v>
      </c>
      <c r="CV25" s="63" t="e">
        <f>VLOOKUP(O25,Лист1!$CY:$DA,2,0)</f>
        <v>#N/A</v>
      </c>
      <c r="CW25" s="220">
        <f t="shared" si="47"/>
        <v>0</v>
      </c>
      <c r="CX25" s="63" t="e">
        <f>VLOOKUP(E25,Лист1!$CY:$DA,2,0)</f>
        <v>#N/A</v>
      </c>
      <c r="CY25" s="63" t="e">
        <f>VLOOKUP(G25,Лист1!$CY$93:$DA$104,2,0)</f>
        <v>#N/A</v>
      </c>
      <c r="CZ25" s="63" t="e">
        <f>VLOOKUP(G25,Лист1!$CY:$DA,2,0)</f>
        <v>#N/A</v>
      </c>
      <c r="DA25" s="63" t="e">
        <f>VLOOKUP(H25,Лист1!$CY:$DA,2,0)</f>
        <v>#N/A</v>
      </c>
      <c r="DB25" s="63">
        <f t="shared" si="48"/>
        <v>0</v>
      </c>
      <c r="DC25" s="63" t="e">
        <f>VLOOKUP(L25,Лист1!$CY:$DA,2,0)</f>
        <v>#N/A</v>
      </c>
      <c r="DD25" s="63" t="e">
        <f>VLOOKUP(CONCATENATE(L25,".",N25),Лист1!$CY:$DA,2,0)</f>
        <v>#N/A</v>
      </c>
      <c r="DE25" s="228" t="str">
        <f t="shared" si="49"/>
        <v/>
      </c>
      <c r="DG25" s="63" t="e">
        <f>VLOOKUP(Q25,Лист1!$CY:$DA,2,0)</f>
        <v>#N/A</v>
      </c>
      <c r="DH25" s="63" t="e">
        <f>VLOOKUP(G25,Лист1!$CY$93:$DA$104,3,0)</f>
        <v>#N/A</v>
      </c>
      <c r="DI25" s="63" t="e">
        <f>VLOOKUP(CONCATENATE(O25,".",CZ25),Лист1!$CY:$DA,2,0)</f>
        <v>#N/A</v>
      </c>
      <c r="DJ25" s="63" t="e">
        <f>VLOOKUP(H25,Лист1!$CY:$DA,2,0)</f>
        <v>#N/A</v>
      </c>
      <c r="DK25" s="63">
        <f t="shared" si="50"/>
        <v>0</v>
      </c>
      <c r="DL25" s="228" t="str">
        <f>IF(R25="","",VLOOKUP(Q25,Лист1!$CY:$DA,3,0)*R25)</f>
        <v/>
      </c>
    </row>
    <row r="26" spans="1:116" ht="5.0999999999999996" customHeight="1" x14ac:dyDescent="0.2">
      <c r="B26" s="1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1"/>
      <c r="O26" s="191"/>
      <c r="P26" s="191"/>
      <c r="Q26" s="191"/>
      <c r="R26" s="189"/>
      <c r="S26" s="189"/>
      <c r="T26" s="189"/>
      <c r="U26" s="189"/>
      <c r="W26" s="131"/>
      <c r="X26" s="128"/>
    </row>
    <row r="27" spans="1:116" x14ac:dyDescent="0.2">
      <c r="B27" s="72" t="s">
        <v>5060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AB27" s="33" t="str">
        <f>AD27</f>
        <v>СВЕРКА</v>
      </c>
      <c r="AD27" s="33" t="str">
        <f>"СВЕРКА"</f>
        <v>СВЕРКА</v>
      </c>
    </row>
    <row r="28" spans="1:116" ht="15" customHeight="1" x14ac:dyDescent="0.2">
      <c r="B28" s="70" t="s">
        <v>452</v>
      </c>
      <c r="C28" s="729" t="s">
        <v>5044</v>
      </c>
      <c r="D28" s="36" t="s">
        <v>523</v>
      </c>
      <c r="E28" s="35" t="s">
        <v>5043</v>
      </c>
      <c r="F28" s="50" t="s">
        <v>303</v>
      </c>
      <c r="G28" s="51" t="s">
        <v>323</v>
      </c>
      <c r="H28" s="10" t="s">
        <v>531</v>
      </c>
      <c r="I28" s="12" t="s">
        <v>5045</v>
      </c>
      <c r="J28" s="64" t="s">
        <v>5046</v>
      </c>
      <c r="K28" s="65" t="s">
        <v>5047</v>
      </c>
      <c r="L28" s="10" t="s">
        <v>5048</v>
      </c>
      <c r="M28" s="11" t="s">
        <v>5049</v>
      </c>
      <c r="N28" s="12" t="s">
        <v>5050</v>
      </c>
      <c r="O28" s="36"/>
      <c r="P28" s="36"/>
      <c r="Q28" s="36"/>
      <c r="R28" s="86" t="s">
        <v>5052</v>
      </c>
      <c r="S28" s="70" t="s">
        <v>5053</v>
      </c>
      <c r="T28" s="83" t="s">
        <v>5054</v>
      </c>
      <c r="U28" s="49" t="s">
        <v>5055</v>
      </c>
      <c r="Y28" s="20" t="s">
        <v>988</v>
      </c>
      <c r="Z28" s="20" t="s">
        <v>989</v>
      </c>
      <c r="AD28" s="918" t="str">
        <f>D28</f>
        <v>мод</v>
      </c>
      <c r="AE28" s="918"/>
      <c r="AF28" s="918"/>
      <c r="AG28" s="918"/>
      <c r="AI28" s="918" t="str">
        <f>E28</f>
        <v xml:space="preserve">
викон.</v>
      </c>
      <c r="AJ28" s="918"/>
      <c r="AK28" s="918"/>
      <c r="AL28" s="918"/>
      <c r="AN28" s="918" t="str">
        <f>F28</f>
        <v>тип</v>
      </c>
      <c r="AO28" s="918"/>
      <c r="AP28" s="918"/>
      <c r="AQ28" s="918"/>
      <c r="AS28" s="918" t="str">
        <f>G28</f>
        <v>ширина</v>
      </c>
      <c r="AT28" s="918"/>
      <c r="AU28" s="918"/>
      <c r="AV28" s="918"/>
      <c r="AX28" s="918" t="str">
        <f>H28</f>
        <v>декор</v>
      </c>
      <c r="AY28" s="918"/>
      <c r="AZ28" s="918"/>
      <c r="BA28" s="918"/>
      <c r="BC28" s="918" t="str">
        <f>I28</f>
        <v xml:space="preserve">
колір</v>
      </c>
      <c r="BD28" s="918"/>
      <c r="BE28" s="918"/>
      <c r="BF28" s="918"/>
      <c r="BH28" s="918" t="str">
        <f>J28</f>
        <v>заповн.</v>
      </c>
      <c r="BI28" s="918"/>
      <c r="BJ28" s="918"/>
      <c r="BK28" s="918"/>
      <c r="BM28" s="918" t="str">
        <f>K28</f>
        <v>скло</v>
      </c>
      <c r="BN28" s="918"/>
      <c r="BO28" s="918"/>
      <c r="BP28" s="918"/>
      <c r="BR28" s="918" t="str">
        <f>L28</f>
        <v>фурнітура</v>
      </c>
      <c r="BS28" s="918"/>
      <c r="BT28" s="918"/>
      <c r="BU28" s="918"/>
      <c r="BW28" s="918" t="str">
        <f>M28</f>
        <v>вент.від</v>
      </c>
      <c r="BX28" s="918"/>
      <c r="BY28" s="918"/>
      <c r="BZ28" s="918"/>
      <c r="CB28" s="918" t="str">
        <f>N28</f>
        <v>завіса</v>
      </c>
      <c r="CC28" s="918"/>
      <c r="CD28" s="918"/>
      <c r="CE28" s="918"/>
    </row>
    <row r="29" spans="1:116" ht="13.5" x14ac:dyDescent="0.25">
      <c r="A29" s="24" t="str">
        <f>CONCATENATE(C29,".",D29)</f>
        <v>.</v>
      </c>
      <c r="B29" s="77">
        <v>1</v>
      </c>
      <c r="C29" s="435"/>
      <c r="D29" s="436"/>
      <c r="E29" s="437"/>
      <c r="F29" s="435"/>
      <c r="G29" s="438"/>
      <c r="H29" s="435"/>
      <c r="I29" s="437"/>
      <c r="J29" s="435"/>
      <c r="K29" s="437"/>
      <c r="L29" s="435"/>
      <c r="M29" s="439"/>
      <c r="N29" s="440"/>
      <c r="O29" s="453"/>
      <c r="P29" s="441"/>
      <c r="Q29" s="454"/>
      <c r="R29" s="198"/>
      <c r="S29" s="175"/>
      <c r="T29" s="192" t="str">
        <f t="shared" ref="T29:T43" si="55">IF(OR(W29="",W29="0"),"",W29)</f>
        <v/>
      </c>
      <c r="U29" s="202" t="str">
        <f t="shared" ref="U29:U43" si="56">IF(R29="","",IF(NOT(AC29=0),"Ошибка в строке",""))</f>
        <v/>
      </c>
      <c r="W29" s="130" t="str">
        <f>IF(OR(ISNA(X29),NOT(AC29=0)),"0",X29)</f>
        <v>0</v>
      </c>
      <c r="X29" s="127" t="str">
        <f>IF(OR(R29="",R29=0),"",ORDER!H55)</f>
        <v/>
      </c>
      <c r="Y29" s="63" t="str">
        <f>CONCATENATE(C29,".",E29,".",F29)</f>
        <v>..</v>
      </c>
      <c r="AB29" s="33">
        <f>AG29+AL29+AQ29+AV29+BA29+BF29+BK29+BP29+BU29+BZ29+CE29</f>
        <v>0</v>
      </c>
      <c r="AC29" s="71">
        <f>11-AB29</f>
        <v>11</v>
      </c>
      <c r="AD29" s="62" t="str">
        <f>CONCATENATE(C29,".",D29)</f>
        <v>.</v>
      </c>
      <c r="AE29" s="63" t="e">
        <f>VLOOKUP(AD29,Лист1!$AW:$AW,1,0)</f>
        <v>#N/A</v>
      </c>
      <c r="AF29" s="52" t="e">
        <f>IF(AD29=AE29,1,0)</f>
        <v>#N/A</v>
      </c>
      <c r="AG29" s="34" t="str">
        <f>IF(ISNA(AF29),"0",AF29)</f>
        <v>0</v>
      </c>
      <c r="AI29" s="62" t="str">
        <f>CONCATENATE(C29,".",D29,".",E29)</f>
        <v>..</v>
      </c>
      <c r="AJ29" s="63" t="e">
        <f>VLOOKUP(AI29,Лист1!$BA:$BA,1,0)</f>
        <v>#N/A</v>
      </c>
      <c r="AK29" s="52" t="e">
        <f>IF(AI29=AJ29,1,0)</f>
        <v>#N/A</v>
      </c>
      <c r="AL29" s="34" t="str">
        <f>IF(ISNA(AK29),"0",AK29)</f>
        <v>0</v>
      </c>
      <c r="AN29" s="62" t="str">
        <f>CONCATENATE(E29,".",F29,)</f>
        <v>.</v>
      </c>
      <c r="AO29" s="63" t="e">
        <f>VLOOKUP(AN29,Лист1!$BE:$BE,1,0)</f>
        <v>#N/A</v>
      </c>
      <c r="AP29" s="52" t="e">
        <f>IF(AN29=AO29,1,0)</f>
        <v>#N/A</v>
      </c>
      <c r="AQ29" s="34" t="str">
        <f>IF(ISNA(AP29),"0",AP29)</f>
        <v>0</v>
      </c>
      <c r="AS29" s="62" t="str">
        <f>CONCATENATE(F29,".",G29,)</f>
        <v>.</v>
      </c>
      <c r="AT29" s="63" t="e">
        <f>VLOOKUP(AS29,Лист1!$BI:$BI,1,0)</f>
        <v>#N/A</v>
      </c>
      <c r="AU29" s="52" t="e">
        <f>IF(AS29=AT29,1,0)</f>
        <v>#N/A</v>
      </c>
      <c r="AV29" s="34" t="str">
        <f>IF(ISNA(AU29),"0",AU29)</f>
        <v>0</v>
      </c>
      <c r="AX29" s="62" t="str">
        <f>CONCATENATE(C29,".",H29,)</f>
        <v>.</v>
      </c>
      <c r="AY29" s="63" t="e">
        <f>VLOOKUP(AX29,Лист1!$BM:$BM,1,0)</f>
        <v>#N/A</v>
      </c>
      <c r="AZ29" s="52" t="e">
        <f>IF(AX29=AY29,1,0)</f>
        <v>#N/A</v>
      </c>
      <c r="BA29" s="34" t="str">
        <f>IF(ISNA(AZ29),"0",AZ29)</f>
        <v>0</v>
      </c>
      <c r="BC29" s="62" t="str">
        <f>CONCATENATE(H29,".",I29,)</f>
        <v>.</v>
      </c>
      <c r="BD29" s="63" t="e">
        <f>VLOOKUP(BC29,Лист1!$BQ:$BQ,1,0)</f>
        <v>#N/A</v>
      </c>
      <c r="BE29" s="52" t="e">
        <f>IF(BC29=BD29,1,0)</f>
        <v>#N/A</v>
      </c>
      <c r="BF29" s="34" t="str">
        <f>IF(ISNA(BE29),"0",BE29)</f>
        <v>0</v>
      </c>
      <c r="BH29" s="62" t="str">
        <f>CONCATENATE(C29,".",D29,".",J29)</f>
        <v>..</v>
      </c>
      <c r="BI29" s="63" t="e">
        <f>VLOOKUP(BH29,Лист1!$BU:$BU,1,0)</f>
        <v>#N/A</v>
      </c>
      <c r="BJ29" s="52" t="e">
        <f>IF(BH29=BI29,1,0)</f>
        <v>#N/A</v>
      </c>
      <c r="BK29" s="34" t="str">
        <f>IF(ISNA(BJ29),"0",BJ29)</f>
        <v>0</v>
      </c>
      <c r="BM29" s="62" t="str">
        <f>CONCATENATE(C29,".",D29,".",K29)</f>
        <v>..</v>
      </c>
      <c r="BN29" s="63" t="e">
        <f>VLOOKUP(BM29,Лист1!$BY:$BY,1,0)</f>
        <v>#N/A</v>
      </c>
      <c r="BO29" s="52" t="e">
        <f>IF(BM29=BN29,1,0)</f>
        <v>#N/A</v>
      </c>
      <c r="BP29" s="34" t="str">
        <f>IF(ISNA(BO29),"0",BO29)</f>
        <v>0</v>
      </c>
      <c r="BR29" s="62" t="str">
        <f>CONCATENATE(C29,".",E29,".",F29,".",L29)</f>
        <v>...</v>
      </c>
      <c r="BS29" s="63" t="e">
        <f>VLOOKUP(BR29,Лист1!$CC:$CC,1,0)</f>
        <v>#N/A</v>
      </c>
      <c r="BT29" s="52" t="e">
        <f>IF(BR29=BS29,1,0)</f>
        <v>#N/A</v>
      </c>
      <c r="BU29" s="34" t="str">
        <f>IF(ISNA(BT29),"0",BT29)</f>
        <v>0</v>
      </c>
      <c r="BW29" s="62" t="str">
        <f>CONCATENATE(C29,".",E29,".",F29,".",M29)</f>
        <v>...</v>
      </c>
      <c r="BX29" s="63" t="e">
        <f>VLOOKUP(BW29,Лист1!$CG:$CG,1,0)</f>
        <v>#N/A</v>
      </c>
      <c r="BY29" s="52" t="e">
        <f>IF(BW29=BX29,1,0)</f>
        <v>#N/A</v>
      </c>
      <c r="BZ29" s="34" t="str">
        <f>IF(ISNA(BY29),"0",BY29)</f>
        <v>0</v>
      </c>
      <c r="CB29" s="62" t="str">
        <f>CONCATENATE(L29,".",N29)</f>
        <v>.</v>
      </c>
      <c r="CC29" s="63" t="e">
        <f>VLOOKUP(CB29,Лист1!$CK:$CK,1,0)</f>
        <v>#N/A</v>
      </c>
      <c r="CD29" s="52" t="e">
        <f>IF(CB29=CC29,1,0)</f>
        <v>#N/A</v>
      </c>
      <c r="CE29" s="34" t="str">
        <f>IF(ISNA(CD29),"0",CD29)</f>
        <v>0</v>
      </c>
    </row>
    <row r="30" spans="1:116" ht="13.5" x14ac:dyDescent="0.25">
      <c r="A30" s="24" t="str">
        <f t="shared" ref="A30:A43" si="57">CONCATENATE(C30,".",D30)</f>
        <v>.</v>
      </c>
      <c r="B30" s="78">
        <v>2</v>
      </c>
      <c r="C30" s="435"/>
      <c r="D30" s="436"/>
      <c r="E30" s="437"/>
      <c r="F30" s="435"/>
      <c r="G30" s="438"/>
      <c r="H30" s="435"/>
      <c r="I30" s="437"/>
      <c r="J30" s="435"/>
      <c r="K30" s="437"/>
      <c r="L30" s="435"/>
      <c r="M30" s="439"/>
      <c r="N30" s="440"/>
      <c r="O30" s="453"/>
      <c r="P30" s="441"/>
      <c r="Q30" s="454"/>
      <c r="R30" s="198"/>
      <c r="S30" s="111"/>
      <c r="T30" s="193" t="str">
        <f t="shared" si="55"/>
        <v/>
      </c>
      <c r="U30" s="201" t="str">
        <f t="shared" si="56"/>
        <v/>
      </c>
      <c r="W30" s="130" t="str">
        <f t="shared" ref="W30:W43" si="58">IF(OR(ISNA(X30),NOT(AC30=0)),"0",X30)</f>
        <v>0</v>
      </c>
      <c r="X30" s="127" t="str">
        <f>IF(OR(R30="",R30=0),"",ORDER!H56)</f>
        <v/>
      </c>
      <c r="Y30" s="63" t="str">
        <f t="shared" ref="Y30:Y43" si="59">CONCATENATE(C30,".",E30,".",F30)</f>
        <v>..</v>
      </c>
      <c r="AB30" s="33">
        <f t="shared" ref="AB30:AB43" si="60">AG30+AL30+AQ30+AV30+BA30+BF30+BK30+BP30+BU30+BZ30+CE30</f>
        <v>0</v>
      </c>
      <c r="AC30" s="71">
        <f t="shared" ref="AC30:AC43" si="61">11-AB30</f>
        <v>11</v>
      </c>
      <c r="AD30" s="62" t="str">
        <f t="shared" ref="AD30:AD43" si="62">CONCATENATE(C30,".",D30)</f>
        <v>.</v>
      </c>
      <c r="AE30" s="63" t="e">
        <f>VLOOKUP(AD30,Лист1!$AW:$AW,1,0)</f>
        <v>#N/A</v>
      </c>
      <c r="AF30" s="52" t="e">
        <f t="shared" ref="AF30:AF43" si="63">IF(AD30=AE30,1,0)</f>
        <v>#N/A</v>
      </c>
      <c r="AG30" s="34" t="str">
        <f t="shared" ref="AG30:AG43" si="64">IF(ISNA(AF30),"0",AF30)</f>
        <v>0</v>
      </c>
      <c r="AI30" s="62" t="str">
        <f t="shared" ref="AI30:AI43" si="65">CONCATENATE(C30,".",D30,".",E30)</f>
        <v>..</v>
      </c>
      <c r="AJ30" s="63" t="e">
        <f>VLOOKUP(AI30,Лист1!$BA:$BA,1,0)</f>
        <v>#N/A</v>
      </c>
      <c r="AK30" s="52" t="e">
        <f t="shared" ref="AK30:AK43" si="66">IF(AI30=AJ30,1,0)</f>
        <v>#N/A</v>
      </c>
      <c r="AL30" s="34" t="str">
        <f t="shared" ref="AL30:AL43" si="67">IF(ISNA(AK30),"0",AK30)</f>
        <v>0</v>
      </c>
      <c r="AN30" s="62" t="str">
        <f t="shared" ref="AN30:AN43" si="68">CONCATENATE(E30,".",F30,)</f>
        <v>.</v>
      </c>
      <c r="AO30" s="63" t="e">
        <f>VLOOKUP(AN30,Лист1!$BE:$BE,1,0)</f>
        <v>#N/A</v>
      </c>
      <c r="AP30" s="52" t="e">
        <f t="shared" ref="AP30:AP43" si="69">IF(AN30=AO30,1,0)</f>
        <v>#N/A</v>
      </c>
      <c r="AQ30" s="34" t="str">
        <f t="shared" ref="AQ30:AQ43" si="70">IF(ISNA(AP30),"0",AP30)</f>
        <v>0</v>
      </c>
      <c r="AS30" s="62" t="str">
        <f t="shared" ref="AS30:AS43" si="71">CONCATENATE(F30,".",G30,)</f>
        <v>.</v>
      </c>
      <c r="AT30" s="63" t="e">
        <f>VLOOKUP(AS30,Лист1!$BI:$BI,1,0)</f>
        <v>#N/A</v>
      </c>
      <c r="AU30" s="52" t="e">
        <f t="shared" ref="AU30:AU43" si="72">IF(AS30=AT30,1,0)</f>
        <v>#N/A</v>
      </c>
      <c r="AV30" s="34" t="str">
        <f t="shared" ref="AV30:AV43" si="73">IF(ISNA(AU30),"0",AU30)</f>
        <v>0</v>
      </c>
      <c r="AX30" s="62" t="str">
        <f t="shared" ref="AX30:AX43" si="74">CONCATENATE(C30,".",H30,)</f>
        <v>.</v>
      </c>
      <c r="AY30" s="63" t="e">
        <f>VLOOKUP(AX30,Лист1!$BM:$BM,1,0)</f>
        <v>#N/A</v>
      </c>
      <c r="AZ30" s="52" t="e">
        <f t="shared" ref="AZ30:AZ43" si="75">IF(AX30=AY30,1,0)</f>
        <v>#N/A</v>
      </c>
      <c r="BA30" s="34" t="str">
        <f t="shared" ref="BA30:BA43" si="76">IF(ISNA(AZ30),"0",AZ30)</f>
        <v>0</v>
      </c>
      <c r="BC30" s="62" t="str">
        <f t="shared" ref="BC30:BC43" si="77">CONCATENATE(H30,".",I30,)</f>
        <v>.</v>
      </c>
      <c r="BD30" s="63" t="e">
        <f>VLOOKUP(BC30,Лист1!$BQ:$BQ,1,0)</f>
        <v>#N/A</v>
      </c>
      <c r="BE30" s="52" t="e">
        <f t="shared" ref="BE30:BE43" si="78">IF(BC30=BD30,1,0)</f>
        <v>#N/A</v>
      </c>
      <c r="BF30" s="34" t="str">
        <f t="shared" ref="BF30:BF43" si="79">IF(ISNA(BE30),"0",BE30)</f>
        <v>0</v>
      </c>
      <c r="BH30" s="62" t="str">
        <f t="shared" ref="BH30:BH43" si="80">CONCATENATE(C30,".",D30,".",J30)</f>
        <v>..</v>
      </c>
      <c r="BI30" s="63" t="e">
        <f>VLOOKUP(BH30,Лист1!$BU:$BU,1,0)</f>
        <v>#N/A</v>
      </c>
      <c r="BJ30" s="52" t="e">
        <f t="shared" ref="BJ30:BJ43" si="81">IF(BH30=BI30,1,0)</f>
        <v>#N/A</v>
      </c>
      <c r="BK30" s="34" t="str">
        <f t="shared" ref="BK30:BK43" si="82">IF(ISNA(BJ30),"0",BJ30)</f>
        <v>0</v>
      </c>
      <c r="BM30" s="62" t="str">
        <f t="shared" ref="BM30:BM43" si="83">CONCATENATE(C30,".",D30,".",K30)</f>
        <v>..</v>
      </c>
      <c r="BN30" s="63" t="e">
        <f>VLOOKUP(BM30,Лист1!$BY:$BY,1,0)</f>
        <v>#N/A</v>
      </c>
      <c r="BO30" s="52" t="e">
        <f t="shared" ref="BO30:BO43" si="84">IF(BM30=BN30,1,0)</f>
        <v>#N/A</v>
      </c>
      <c r="BP30" s="34" t="str">
        <f t="shared" ref="BP30:BP43" si="85">IF(ISNA(BO30),"0",BO30)</f>
        <v>0</v>
      </c>
      <c r="BR30" s="62" t="str">
        <f t="shared" ref="BR30:BR43" si="86">CONCATENATE(C30,".",E30,".",F30,".",L30)</f>
        <v>...</v>
      </c>
      <c r="BS30" s="63" t="e">
        <f>VLOOKUP(BR30,Лист1!$CC:$CC,1,0)</f>
        <v>#N/A</v>
      </c>
      <c r="BT30" s="52" t="e">
        <f t="shared" ref="BT30:BT43" si="87">IF(BR30=BS30,1,0)</f>
        <v>#N/A</v>
      </c>
      <c r="BU30" s="34" t="str">
        <f t="shared" ref="BU30:BU43" si="88">IF(ISNA(BT30),"0",BT30)</f>
        <v>0</v>
      </c>
      <c r="BW30" s="62" t="str">
        <f t="shared" ref="BW30:BW43" si="89">CONCATENATE(C30,".",E30,".",F30,".",M30)</f>
        <v>...</v>
      </c>
      <c r="BX30" s="63" t="e">
        <f>VLOOKUP(BW30,Лист1!$CG:$CG,1,0)</f>
        <v>#N/A</v>
      </c>
      <c r="BY30" s="52" t="e">
        <f t="shared" ref="BY30:BY43" si="90">IF(BW30=BX30,1,0)</f>
        <v>#N/A</v>
      </c>
      <c r="BZ30" s="34" t="str">
        <f t="shared" ref="BZ30:BZ43" si="91">IF(ISNA(BY30),"0",BY30)</f>
        <v>0</v>
      </c>
      <c r="CB30" s="62" t="str">
        <f t="shared" ref="CB30:CB43" si="92">CONCATENATE(L30,".",N30)</f>
        <v>.</v>
      </c>
      <c r="CC30" s="63" t="e">
        <f>VLOOKUP(CB30,Лист1!$CK:$CK,1,0)</f>
        <v>#N/A</v>
      </c>
      <c r="CD30" s="52" t="e">
        <f t="shared" ref="CD30:CD43" si="93">IF(CB30=CC30,1,0)</f>
        <v>#N/A</v>
      </c>
      <c r="CE30" s="34" t="str">
        <f t="shared" ref="CE30:CE43" si="94">IF(ISNA(CD30),"0",CD30)</f>
        <v>0</v>
      </c>
    </row>
    <row r="31" spans="1:116" ht="13.5" x14ac:dyDescent="0.25">
      <c r="A31" s="24" t="str">
        <f t="shared" si="57"/>
        <v>.</v>
      </c>
      <c r="B31" s="78">
        <v>3</v>
      </c>
      <c r="C31" s="435"/>
      <c r="D31" s="436"/>
      <c r="E31" s="437"/>
      <c r="F31" s="435"/>
      <c r="G31" s="438"/>
      <c r="H31" s="435"/>
      <c r="I31" s="437"/>
      <c r="J31" s="435"/>
      <c r="K31" s="437"/>
      <c r="L31" s="435"/>
      <c r="M31" s="439"/>
      <c r="N31" s="440"/>
      <c r="O31" s="453"/>
      <c r="P31" s="441"/>
      <c r="Q31" s="454"/>
      <c r="R31" s="198"/>
      <c r="S31" s="111"/>
      <c r="T31" s="193" t="str">
        <f t="shared" si="55"/>
        <v/>
      </c>
      <c r="U31" s="201" t="str">
        <f t="shared" si="56"/>
        <v/>
      </c>
      <c r="W31" s="130" t="str">
        <f t="shared" si="58"/>
        <v>0</v>
      </c>
      <c r="X31" s="127" t="str">
        <f>IF(OR(R31="",R31=0),"",ORDER!H57)</f>
        <v/>
      </c>
      <c r="Y31" s="63" t="str">
        <f t="shared" si="59"/>
        <v>..</v>
      </c>
      <c r="AB31" s="33">
        <f t="shared" si="60"/>
        <v>0</v>
      </c>
      <c r="AC31" s="71">
        <f t="shared" si="61"/>
        <v>11</v>
      </c>
      <c r="AD31" s="62" t="str">
        <f t="shared" si="62"/>
        <v>.</v>
      </c>
      <c r="AE31" s="63" t="e">
        <f>VLOOKUP(AD31,Лист1!$AW:$AW,1,0)</f>
        <v>#N/A</v>
      </c>
      <c r="AF31" s="52" t="e">
        <f t="shared" si="63"/>
        <v>#N/A</v>
      </c>
      <c r="AG31" s="34" t="str">
        <f t="shared" si="64"/>
        <v>0</v>
      </c>
      <c r="AI31" s="62" t="str">
        <f t="shared" si="65"/>
        <v>..</v>
      </c>
      <c r="AJ31" s="63" t="e">
        <f>VLOOKUP(AI31,Лист1!$BA:$BA,1,0)</f>
        <v>#N/A</v>
      </c>
      <c r="AK31" s="52" t="e">
        <f t="shared" si="66"/>
        <v>#N/A</v>
      </c>
      <c r="AL31" s="34" t="str">
        <f t="shared" si="67"/>
        <v>0</v>
      </c>
      <c r="AN31" s="62" t="str">
        <f t="shared" si="68"/>
        <v>.</v>
      </c>
      <c r="AO31" s="63" t="e">
        <f>VLOOKUP(AN31,Лист1!$BE:$BE,1,0)</f>
        <v>#N/A</v>
      </c>
      <c r="AP31" s="52" t="e">
        <f t="shared" si="69"/>
        <v>#N/A</v>
      </c>
      <c r="AQ31" s="34" t="str">
        <f t="shared" si="70"/>
        <v>0</v>
      </c>
      <c r="AS31" s="62" t="str">
        <f t="shared" si="71"/>
        <v>.</v>
      </c>
      <c r="AT31" s="63" t="e">
        <f>VLOOKUP(AS31,Лист1!$BI:$BI,1,0)</f>
        <v>#N/A</v>
      </c>
      <c r="AU31" s="52" t="e">
        <f t="shared" si="72"/>
        <v>#N/A</v>
      </c>
      <c r="AV31" s="34" t="str">
        <f t="shared" si="73"/>
        <v>0</v>
      </c>
      <c r="AX31" s="62" t="str">
        <f t="shared" si="74"/>
        <v>.</v>
      </c>
      <c r="AY31" s="63" t="e">
        <f>VLOOKUP(AX31,Лист1!$BM:$BM,1,0)</f>
        <v>#N/A</v>
      </c>
      <c r="AZ31" s="52" t="e">
        <f t="shared" si="75"/>
        <v>#N/A</v>
      </c>
      <c r="BA31" s="34" t="str">
        <f t="shared" si="76"/>
        <v>0</v>
      </c>
      <c r="BC31" s="62" t="str">
        <f t="shared" si="77"/>
        <v>.</v>
      </c>
      <c r="BD31" s="63" t="e">
        <f>VLOOKUP(BC31,Лист1!$BQ:$BQ,1,0)</f>
        <v>#N/A</v>
      </c>
      <c r="BE31" s="52" t="e">
        <f t="shared" si="78"/>
        <v>#N/A</v>
      </c>
      <c r="BF31" s="34" t="str">
        <f t="shared" si="79"/>
        <v>0</v>
      </c>
      <c r="BH31" s="62" t="str">
        <f t="shared" si="80"/>
        <v>..</v>
      </c>
      <c r="BI31" s="63" t="e">
        <f>VLOOKUP(BH31,Лист1!$BU:$BU,1,0)</f>
        <v>#N/A</v>
      </c>
      <c r="BJ31" s="52" t="e">
        <f t="shared" si="81"/>
        <v>#N/A</v>
      </c>
      <c r="BK31" s="34" t="str">
        <f t="shared" si="82"/>
        <v>0</v>
      </c>
      <c r="BM31" s="62" t="str">
        <f t="shared" si="83"/>
        <v>..</v>
      </c>
      <c r="BN31" s="63" t="e">
        <f>VLOOKUP(BM31,Лист1!$BY:$BY,1,0)</f>
        <v>#N/A</v>
      </c>
      <c r="BO31" s="52" t="e">
        <f t="shared" si="84"/>
        <v>#N/A</v>
      </c>
      <c r="BP31" s="34" t="str">
        <f t="shared" si="85"/>
        <v>0</v>
      </c>
      <c r="BR31" s="62" t="str">
        <f t="shared" si="86"/>
        <v>...</v>
      </c>
      <c r="BS31" s="63" t="e">
        <f>VLOOKUP(BR31,Лист1!$CC:$CC,1,0)</f>
        <v>#N/A</v>
      </c>
      <c r="BT31" s="52" t="e">
        <f t="shared" si="87"/>
        <v>#N/A</v>
      </c>
      <c r="BU31" s="34" t="str">
        <f t="shared" si="88"/>
        <v>0</v>
      </c>
      <c r="BW31" s="62" t="str">
        <f t="shared" si="89"/>
        <v>...</v>
      </c>
      <c r="BX31" s="63" t="e">
        <f>VLOOKUP(BW31,Лист1!$CG:$CG,1,0)</f>
        <v>#N/A</v>
      </c>
      <c r="BY31" s="52" t="e">
        <f t="shared" si="90"/>
        <v>#N/A</v>
      </c>
      <c r="BZ31" s="34" t="str">
        <f t="shared" si="91"/>
        <v>0</v>
      </c>
      <c r="CB31" s="62" t="str">
        <f t="shared" si="92"/>
        <v>.</v>
      </c>
      <c r="CC31" s="63" t="e">
        <f>VLOOKUP(CB31,Лист1!$CK:$CK,1,0)</f>
        <v>#N/A</v>
      </c>
      <c r="CD31" s="52" t="e">
        <f t="shared" si="93"/>
        <v>#N/A</v>
      </c>
      <c r="CE31" s="34" t="str">
        <f t="shared" si="94"/>
        <v>0</v>
      </c>
    </row>
    <row r="32" spans="1:116" ht="13.5" x14ac:dyDescent="0.25">
      <c r="A32" s="24" t="str">
        <f>CONCATENATE(C32,".",D32)</f>
        <v>.</v>
      </c>
      <c r="B32" s="78">
        <v>4</v>
      </c>
      <c r="C32" s="435"/>
      <c r="D32" s="436"/>
      <c r="E32" s="437"/>
      <c r="F32" s="435"/>
      <c r="G32" s="438"/>
      <c r="H32" s="435"/>
      <c r="I32" s="437"/>
      <c r="J32" s="435"/>
      <c r="K32" s="437"/>
      <c r="L32" s="435"/>
      <c r="M32" s="439"/>
      <c r="N32" s="440"/>
      <c r="O32" s="455"/>
      <c r="P32" s="456"/>
      <c r="Q32" s="440"/>
      <c r="R32" s="199"/>
      <c r="S32" s="112"/>
      <c r="T32" s="193" t="str">
        <f>IF(OR(W32="",W32="0"),"",W32)</f>
        <v/>
      </c>
      <c r="U32" s="201" t="str">
        <f>IF(R32="","",IF(NOT(AC32=0),"Ошибка в строке",""))</f>
        <v/>
      </c>
      <c r="W32" s="130" t="str">
        <f>IF(OR(ISNA(X32),NOT(AC32=0)),"0",X32)</f>
        <v>0</v>
      </c>
      <c r="X32" s="127" t="str">
        <f>IF(OR(R32="",R32=0),"",ORDER!H58)</f>
        <v/>
      </c>
      <c r="Y32" s="63" t="str">
        <f>CONCATENATE(C32,".",E32,".",F32)</f>
        <v>..</v>
      </c>
      <c r="AB32" s="33">
        <f>AG32+AL32+AQ32+AV32+BA32+BF32+BK32+BP32+BU32+BZ32+CE32</f>
        <v>0</v>
      </c>
      <c r="AC32" s="71">
        <f t="shared" si="61"/>
        <v>11</v>
      </c>
      <c r="AD32" s="62" t="str">
        <f>CONCATENATE(C32,".",D32)</f>
        <v>.</v>
      </c>
      <c r="AE32" s="63" t="e">
        <f>VLOOKUP(AD32,Лист1!$AW:$AW,1,0)</f>
        <v>#N/A</v>
      </c>
      <c r="AF32" s="52" t="e">
        <f>IF(AD32=AE32,1,0)</f>
        <v>#N/A</v>
      </c>
      <c r="AG32" s="34" t="str">
        <f t="shared" si="64"/>
        <v>0</v>
      </c>
      <c r="AI32" s="62" t="str">
        <f>CONCATENATE(C32,".",D32,".",E32)</f>
        <v>..</v>
      </c>
      <c r="AJ32" s="63" t="e">
        <f>VLOOKUP(AI32,Лист1!$BA:$BA,1,0)</f>
        <v>#N/A</v>
      </c>
      <c r="AK32" s="52" t="e">
        <f>IF(AI32=AJ32,1,0)</f>
        <v>#N/A</v>
      </c>
      <c r="AL32" s="34" t="str">
        <f t="shared" si="67"/>
        <v>0</v>
      </c>
      <c r="AN32" s="62" t="str">
        <f>CONCATENATE(E32,".",F32,)</f>
        <v>.</v>
      </c>
      <c r="AO32" s="63" t="e">
        <f>VLOOKUP(AN32,Лист1!$BE:$BE,1,0)</f>
        <v>#N/A</v>
      </c>
      <c r="AP32" s="52" t="e">
        <f>IF(AN32=AO32,1,0)</f>
        <v>#N/A</v>
      </c>
      <c r="AQ32" s="34" t="str">
        <f t="shared" si="70"/>
        <v>0</v>
      </c>
      <c r="AS32" s="62" t="str">
        <f>CONCATENATE(F32,".",G32,)</f>
        <v>.</v>
      </c>
      <c r="AT32" s="63" t="e">
        <f>VLOOKUP(AS32,Лист1!$BI:$BI,1,0)</f>
        <v>#N/A</v>
      </c>
      <c r="AU32" s="52" t="e">
        <f>IF(AS32=AT32,1,0)</f>
        <v>#N/A</v>
      </c>
      <c r="AV32" s="34" t="str">
        <f t="shared" si="73"/>
        <v>0</v>
      </c>
      <c r="AX32" s="62" t="str">
        <f>CONCATENATE(C32,".",H32,)</f>
        <v>.</v>
      </c>
      <c r="AY32" s="63" t="e">
        <f>VLOOKUP(AX32,Лист1!$BM:$BM,1,0)</f>
        <v>#N/A</v>
      </c>
      <c r="AZ32" s="52" t="e">
        <f>IF(AX32=AY32,1,0)</f>
        <v>#N/A</v>
      </c>
      <c r="BA32" s="34" t="str">
        <f t="shared" si="76"/>
        <v>0</v>
      </c>
      <c r="BC32" s="62" t="str">
        <f>CONCATENATE(H32,".",I32,)</f>
        <v>.</v>
      </c>
      <c r="BD32" s="63" t="e">
        <f>VLOOKUP(BC32,Лист1!$BQ:$BQ,1,0)</f>
        <v>#N/A</v>
      </c>
      <c r="BE32" s="52" t="e">
        <f>IF(BC32=BD32,1,0)</f>
        <v>#N/A</v>
      </c>
      <c r="BF32" s="34" t="str">
        <f t="shared" si="79"/>
        <v>0</v>
      </c>
      <c r="BH32" s="62" t="str">
        <f>CONCATENATE(C32,".",D32,".",J32)</f>
        <v>..</v>
      </c>
      <c r="BI32" s="63" t="e">
        <f>VLOOKUP(BH32,Лист1!$BU:$BU,1,0)</f>
        <v>#N/A</v>
      </c>
      <c r="BJ32" s="52" t="e">
        <f>IF(BH32=BI32,1,0)</f>
        <v>#N/A</v>
      </c>
      <c r="BK32" s="34" t="str">
        <f t="shared" si="82"/>
        <v>0</v>
      </c>
      <c r="BM32" s="62" t="str">
        <f>CONCATENATE(C32,".",D32,".",K32)</f>
        <v>..</v>
      </c>
      <c r="BN32" s="63" t="e">
        <f>VLOOKUP(BM32,Лист1!$BY:$BY,1,0)</f>
        <v>#N/A</v>
      </c>
      <c r="BO32" s="52" t="e">
        <f>IF(BM32=BN32,1,0)</f>
        <v>#N/A</v>
      </c>
      <c r="BP32" s="34" t="str">
        <f t="shared" si="85"/>
        <v>0</v>
      </c>
      <c r="BR32" s="62" t="str">
        <f>CONCATENATE(C32,".",E32,".",F32,".",L32)</f>
        <v>...</v>
      </c>
      <c r="BS32" s="63" t="e">
        <f>VLOOKUP(BR32,Лист1!$CC:$CC,1,0)</f>
        <v>#N/A</v>
      </c>
      <c r="BT32" s="52" t="e">
        <f>IF(BR32=BS32,1,0)</f>
        <v>#N/A</v>
      </c>
      <c r="BU32" s="34" t="str">
        <f t="shared" si="88"/>
        <v>0</v>
      </c>
      <c r="BW32" s="62" t="str">
        <f t="shared" si="89"/>
        <v>...</v>
      </c>
      <c r="BX32" s="63" t="e">
        <f>VLOOKUP(BW32,Лист1!$CG:$CG,1,0)</f>
        <v>#N/A</v>
      </c>
      <c r="BY32" s="52" t="e">
        <f>IF(BW32=BX32,1,0)</f>
        <v>#N/A</v>
      </c>
      <c r="BZ32" s="34" t="str">
        <f t="shared" si="91"/>
        <v>0</v>
      </c>
      <c r="CB32" s="62" t="str">
        <f>CONCATENATE(L32,".",N32)</f>
        <v>.</v>
      </c>
      <c r="CC32" s="63" t="e">
        <f>VLOOKUP(CB32,Лист1!$CK:$CK,1,0)</f>
        <v>#N/A</v>
      </c>
      <c r="CD32" s="52" t="e">
        <f>IF(CB32=CC32,1,0)</f>
        <v>#N/A</v>
      </c>
      <c r="CE32" s="34" t="str">
        <f t="shared" si="94"/>
        <v>0</v>
      </c>
    </row>
    <row r="33" spans="1:83" ht="13.5" x14ac:dyDescent="0.25">
      <c r="A33" s="24" t="str">
        <f>CONCATENATE(C33,".",D33)</f>
        <v>.</v>
      </c>
      <c r="B33" s="78">
        <v>5</v>
      </c>
      <c r="C33" s="435"/>
      <c r="D33" s="436"/>
      <c r="E33" s="437"/>
      <c r="F33" s="435"/>
      <c r="G33" s="438"/>
      <c r="H33" s="435"/>
      <c r="I33" s="437"/>
      <c r="J33" s="435"/>
      <c r="K33" s="437"/>
      <c r="L33" s="435"/>
      <c r="M33" s="439"/>
      <c r="N33" s="440"/>
      <c r="O33" s="453"/>
      <c r="P33" s="441"/>
      <c r="Q33" s="454"/>
      <c r="R33" s="198"/>
      <c r="S33" s="111"/>
      <c r="T33" s="193" t="str">
        <f>IF(OR(W33="",W33="0"),"",W33)</f>
        <v/>
      </c>
      <c r="U33" s="201" t="str">
        <f>IF(R33="","",IF(NOT(AC33=0),"Ошибка в строке",""))</f>
        <v/>
      </c>
      <c r="W33" s="130" t="str">
        <f>IF(OR(ISNA(X33),NOT(AC33=0)),"0",X33)</f>
        <v>0</v>
      </c>
      <c r="X33" s="127" t="str">
        <f>IF(OR(R33="",R33=0),"",ORDER!H59)</f>
        <v/>
      </c>
      <c r="Y33" s="63" t="str">
        <f>CONCATENATE(C33,".",E33,".",F33)</f>
        <v>..</v>
      </c>
      <c r="AB33" s="33">
        <f>AG33+AL33+AQ33+AV33+BA33+BF33+BK33+BP33+BU33+BZ33+CE33</f>
        <v>0</v>
      </c>
      <c r="AC33" s="71">
        <f t="shared" si="61"/>
        <v>11</v>
      </c>
      <c r="AD33" s="62" t="str">
        <f>CONCATENATE(C33,".",D33)</f>
        <v>.</v>
      </c>
      <c r="AE33" s="63" t="e">
        <f>VLOOKUP(AD33,Лист1!$AW:$AW,1,0)</f>
        <v>#N/A</v>
      </c>
      <c r="AF33" s="52" t="e">
        <f>IF(AD33=AE33,1,0)</f>
        <v>#N/A</v>
      </c>
      <c r="AG33" s="34" t="str">
        <f t="shared" si="64"/>
        <v>0</v>
      </c>
      <c r="AI33" s="62" t="str">
        <f>CONCATENATE(C33,".",D33,".",E33)</f>
        <v>..</v>
      </c>
      <c r="AJ33" s="63" t="e">
        <f>VLOOKUP(AI33,Лист1!$BA:$BA,1,0)</f>
        <v>#N/A</v>
      </c>
      <c r="AK33" s="52" t="e">
        <f>IF(AI33=AJ33,1,0)</f>
        <v>#N/A</v>
      </c>
      <c r="AL33" s="34" t="str">
        <f t="shared" si="67"/>
        <v>0</v>
      </c>
      <c r="AN33" s="62" t="str">
        <f>CONCATENATE(E33,".",F33,)</f>
        <v>.</v>
      </c>
      <c r="AO33" s="63" t="e">
        <f>VLOOKUP(AN33,Лист1!$BE:$BE,1,0)</f>
        <v>#N/A</v>
      </c>
      <c r="AP33" s="52" t="e">
        <f>IF(AN33=AO33,1,0)</f>
        <v>#N/A</v>
      </c>
      <c r="AQ33" s="34" t="str">
        <f t="shared" si="70"/>
        <v>0</v>
      </c>
      <c r="AS33" s="62" t="str">
        <f>CONCATENATE(F33,".",G33,)</f>
        <v>.</v>
      </c>
      <c r="AT33" s="63" t="e">
        <f>VLOOKUP(AS33,Лист1!$BI:$BI,1,0)</f>
        <v>#N/A</v>
      </c>
      <c r="AU33" s="52" t="e">
        <f>IF(AS33=AT33,1,0)</f>
        <v>#N/A</v>
      </c>
      <c r="AV33" s="34" t="str">
        <f t="shared" si="73"/>
        <v>0</v>
      </c>
      <c r="AX33" s="62" t="str">
        <f>CONCATENATE(C33,".",H33,)</f>
        <v>.</v>
      </c>
      <c r="AY33" s="63" t="e">
        <f>VLOOKUP(AX33,Лист1!$BM:$BM,1,0)</f>
        <v>#N/A</v>
      </c>
      <c r="AZ33" s="52" t="e">
        <f>IF(AX33=AY33,1,0)</f>
        <v>#N/A</v>
      </c>
      <c r="BA33" s="34" t="str">
        <f t="shared" si="76"/>
        <v>0</v>
      </c>
      <c r="BC33" s="62" t="str">
        <f>CONCATENATE(H33,".",I33,)</f>
        <v>.</v>
      </c>
      <c r="BD33" s="63" t="e">
        <f>VLOOKUP(BC33,Лист1!$BQ:$BQ,1,0)</f>
        <v>#N/A</v>
      </c>
      <c r="BE33" s="52" t="e">
        <f>IF(BC33=BD33,1,0)</f>
        <v>#N/A</v>
      </c>
      <c r="BF33" s="34" t="str">
        <f t="shared" si="79"/>
        <v>0</v>
      </c>
      <c r="BH33" s="62" t="str">
        <f>CONCATENATE(C33,".",D33,".",J33)</f>
        <v>..</v>
      </c>
      <c r="BI33" s="63" t="e">
        <f>VLOOKUP(BH33,Лист1!$BU:$BU,1,0)</f>
        <v>#N/A</v>
      </c>
      <c r="BJ33" s="52" t="e">
        <f>IF(BH33=BI33,1,0)</f>
        <v>#N/A</v>
      </c>
      <c r="BK33" s="34" t="str">
        <f t="shared" si="82"/>
        <v>0</v>
      </c>
      <c r="BM33" s="62" t="str">
        <f>CONCATENATE(C33,".",D33,".",K33)</f>
        <v>..</v>
      </c>
      <c r="BN33" s="63" t="e">
        <f>VLOOKUP(BM33,Лист1!$BY:$BY,1,0)</f>
        <v>#N/A</v>
      </c>
      <c r="BO33" s="52" t="e">
        <f>IF(BM33=BN33,1,0)</f>
        <v>#N/A</v>
      </c>
      <c r="BP33" s="34" t="str">
        <f t="shared" si="85"/>
        <v>0</v>
      </c>
      <c r="BR33" s="62" t="str">
        <f>CONCATENATE(C33,".",E33,".",F33,".",L33)</f>
        <v>...</v>
      </c>
      <c r="BS33" s="63" t="e">
        <f>VLOOKUP(BR33,Лист1!$CC:$CC,1,0)</f>
        <v>#N/A</v>
      </c>
      <c r="BT33" s="52" t="e">
        <f>IF(BR33=BS33,1,0)</f>
        <v>#N/A</v>
      </c>
      <c r="BU33" s="34" t="str">
        <f t="shared" si="88"/>
        <v>0</v>
      </c>
      <c r="BW33" s="62" t="str">
        <f t="shared" si="89"/>
        <v>...</v>
      </c>
      <c r="BX33" s="63" t="e">
        <f>VLOOKUP(BW33,Лист1!$CG:$CG,1,0)</f>
        <v>#N/A</v>
      </c>
      <c r="BY33" s="52" t="e">
        <f>IF(BW33=BX33,1,0)</f>
        <v>#N/A</v>
      </c>
      <c r="BZ33" s="34" t="str">
        <f t="shared" si="91"/>
        <v>0</v>
      </c>
      <c r="CB33" s="62" t="str">
        <f>CONCATENATE(L33,".",N33)</f>
        <v>.</v>
      </c>
      <c r="CC33" s="63" t="e">
        <f>VLOOKUP(CB33,Лист1!$CK:$CK,1,0)</f>
        <v>#N/A</v>
      </c>
      <c r="CD33" s="52" t="e">
        <f>IF(CB33=CC33,1,0)</f>
        <v>#N/A</v>
      </c>
      <c r="CE33" s="34" t="str">
        <f t="shared" si="94"/>
        <v>0</v>
      </c>
    </row>
    <row r="34" spans="1:83" ht="13.5" x14ac:dyDescent="0.25">
      <c r="A34" s="24" t="str">
        <f>CONCATENATE(C34,".",D34)</f>
        <v>.</v>
      </c>
      <c r="B34" s="78">
        <v>6</v>
      </c>
      <c r="C34" s="435"/>
      <c r="D34" s="436"/>
      <c r="E34" s="437"/>
      <c r="F34" s="435"/>
      <c r="G34" s="438"/>
      <c r="H34" s="435"/>
      <c r="I34" s="437"/>
      <c r="J34" s="435"/>
      <c r="K34" s="437"/>
      <c r="L34" s="435"/>
      <c r="M34" s="439"/>
      <c r="N34" s="440"/>
      <c r="O34" s="455"/>
      <c r="P34" s="456"/>
      <c r="Q34" s="440"/>
      <c r="R34" s="199"/>
      <c r="S34" s="111"/>
      <c r="T34" s="193" t="str">
        <f>IF(OR(W34="",W34="0"),"",W34)</f>
        <v/>
      </c>
      <c r="U34" s="201" t="str">
        <f>IF(R34="","",IF(NOT(AC34=0),"Ошибка в строке",""))</f>
        <v/>
      </c>
      <c r="W34" s="130" t="str">
        <f>IF(OR(ISNA(X34),NOT(AC34=0)),"0",X34)</f>
        <v>0</v>
      </c>
      <c r="X34" s="127" t="str">
        <f>IF(OR(R34="",R34=0),"",ORDER!H60)</f>
        <v/>
      </c>
      <c r="Y34" s="63" t="str">
        <f>CONCATENATE(C34,".",E34,".",F34)</f>
        <v>..</v>
      </c>
      <c r="AB34" s="33">
        <f>AG34+AL34+AQ34+AV34+BA34+BF34+BK34+BP34+BU34+BZ34+CE34</f>
        <v>0</v>
      </c>
      <c r="AC34" s="71">
        <f t="shared" si="61"/>
        <v>11</v>
      </c>
      <c r="AD34" s="62" t="str">
        <f>CONCATENATE(C34,".",D34)</f>
        <v>.</v>
      </c>
      <c r="AE34" s="63" t="e">
        <f>VLOOKUP(AD34,Лист1!$AW:$AW,1,0)</f>
        <v>#N/A</v>
      </c>
      <c r="AF34" s="52" t="e">
        <f>IF(AD34=AE34,1,0)</f>
        <v>#N/A</v>
      </c>
      <c r="AG34" s="34" t="str">
        <f t="shared" si="64"/>
        <v>0</v>
      </c>
      <c r="AI34" s="62" t="str">
        <f>CONCATENATE(C34,".",D34,".",E34)</f>
        <v>..</v>
      </c>
      <c r="AJ34" s="63" t="e">
        <f>VLOOKUP(AI34,Лист1!$BA:$BA,1,0)</f>
        <v>#N/A</v>
      </c>
      <c r="AK34" s="52" t="e">
        <f>IF(AI34=AJ34,1,0)</f>
        <v>#N/A</v>
      </c>
      <c r="AL34" s="34" t="str">
        <f t="shared" si="67"/>
        <v>0</v>
      </c>
      <c r="AN34" s="62" t="str">
        <f>CONCATENATE(E34,".",F34,)</f>
        <v>.</v>
      </c>
      <c r="AO34" s="63" t="e">
        <f>VLOOKUP(AN34,Лист1!$BE:$BE,1,0)</f>
        <v>#N/A</v>
      </c>
      <c r="AP34" s="52" t="e">
        <f>IF(AN34=AO34,1,0)</f>
        <v>#N/A</v>
      </c>
      <c r="AQ34" s="34" t="str">
        <f t="shared" si="70"/>
        <v>0</v>
      </c>
      <c r="AS34" s="62" t="str">
        <f>CONCATENATE(F34,".",G34,)</f>
        <v>.</v>
      </c>
      <c r="AT34" s="63" t="e">
        <f>VLOOKUP(AS34,Лист1!$BI:$BI,1,0)</f>
        <v>#N/A</v>
      </c>
      <c r="AU34" s="52" t="e">
        <f>IF(AS34=AT34,1,0)</f>
        <v>#N/A</v>
      </c>
      <c r="AV34" s="34" t="str">
        <f t="shared" si="73"/>
        <v>0</v>
      </c>
      <c r="AX34" s="62" t="str">
        <f>CONCATENATE(C34,".",H34,)</f>
        <v>.</v>
      </c>
      <c r="AY34" s="63" t="e">
        <f>VLOOKUP(AX34,Лист1!$BM:$BM,1,0)</f>
        <v>#N/A</v>
      </c>
      <c r="AZ34" s="52" t="e">
        <f>IF(AX34=AY34,1,0)</f>
        <v>#N/A</v>
      </c>
      <c r="BA34" s="34" t="str">
        <f t="shared" si="76"/>
        <v>0</v>
      </c>
      <c r="BC34" s="62" t="str">
        <f>CONCATENATE(H34,".",I34,)</f>
        <v>.</v>
      </c>
      <c r="BD34" s="63" t="e">
        <f>VLOOKUP(BC34,Лист1!$BQ:$BQ,1,0)</f>
        <v>#N/A</v>
      </c>
      <c r="BE34" s="52" t="e">
        <f>IF(BC34=BD34,1,0)</f>
        <v>#N/A</v>
      </c>
      <c r="BF34" s="34" t="str">
        <f t="shared" si="79"/>
        <v>0</v>
      </c>
      <c r="BH34" s="62" t="str">
        <f>CONCATENATE(C34,".",D34,".",J34)</f>
        <v>..</v>
      </c>
      <c r="BI34" s="63" t="e">
        <f>VLOOKUP(BH34,Лист1!$BU:$BU,1,0)</f>
        <v>#N/A</v>
      </c>
      <c r="BJ34" s="52" t="e">
        <f>IF(BH34=BI34,1,0)</f>
        <v>#N/A</v>
      </c>
      <c r="BK34" s="34" t="str">
        <f t="shared" si="82"/>
        <v>0</v>
      </c>
      <c r="BM34" s="62" t="str">
        <f>CONCATENATE(C34,".",D34,".",K34)</f>
        <v>..</v>
      </c>
      <c r="BN34" s="63" t="e">
        <f>VLOOKUP(BM34,Лист1!$BY:$BY,1,0)</f>
        <v>#N/A</v>
      </c>
      <c r="BO34" s="52" t="e">
        <f>IF(BM34=BN34,1,0)</f>
        <v>#N/A</v>
      </c>
      <c r="BP34" s="34" t="str">
        <f t="shared" si="85"/>
        <v>0</v>
      </c>
      <c r="BR34" s="62" t="str">
        <f>CONCATENATE(C34,".",E34,".",F34,".",L34)</f>
        <v>...</v>
      </c>
      <c r="BS34" s="63" t="e">
        <f>VLOOKUP(BR34,Лист1!$CC:$CC,1,0)</f>
        <v>#N/A</v>
      </c>
      <c r="BT34" s="52" t="e">
        <f>IF(BR34=BS34,1,0)</f>
        <v>#N/A</v>
      </c>
      <c r="BU34" s="34" t="str">
        <f t="shared" si="88"/>
        <v>0</v>
      </c>
      <c r="BW34" s="62" t="str">
        <f t="shared" si="89"/>
        <v>...</v>
      </c>
      <c r="BX34" s="63" t="e">
        <f>VLOOKUP(BW34,Лист1!$CG:$CG,1,0)</f>
        <v>#N/A</v>
      </c>
      <c r="BY34" s="52" t="e">
        <f>IF(BW34=BX34,1,0)</f>
        <v>#N/A</v>
      </c>
      <c r="BZ34" s="34" t="str">
        <f t="shared" si="91"/>
        <v>0</v>
      </c>
      <c r="CB34" s="62" t="str">
        <f>CONCATENATE(L34,".",N34)</f>
        <v>.</v>
      </c>
      <c r="CC34" s="63" t="e">
        <f>VLOOKUP(CB34,Лист1!$CK:$CK,1,0)</f>
        <v>#N/A</v>
      </c>
      <c r="CD34" s="52" t="e">
        <f>IF(CB34=CC34,1,0)</f>
        <v>#N/A</v>
      </c>
      <c r="CE34" s="34" t="str">
        <f t="shared" si="94"/>
        <v>0</v>
      </c>
    </row>
    <row r="35" spans="1:83" ht="13.5" x14ac:dyDescent="0.25">
      <c r="A35" s="24" t="str">
        <f>CONCATENATE(C35,".",D35)</f>
        <v>.</v>
      </c>
      <c r="B35" s="78">
        <v>7</v>
      </c>
      <c r="C35" s="435"/>
      <c r="D35" s="436"/>
      <c r="E35" s="437"/>
      <c r="F35" s="435"/>
      <c r="G35" s="438"/>
      <c r="H35" s="435"/>
      <c r="I35" s="437"/>
      <c r="J35" s="435"/>
      <c r="K35" s="437"/>
      <c r="L35" s="435"/>
      <c r="M35" s="439"/>
      <c r="N35" s="440"/>
      <c r="O35" s="453"/>
      <c r="P35" s="441"/>
      <c r="Q35" s="454"/>
      <c r="R35" s="198"/>
      <c r="S35" s="111"/>
      <c r="T35" s="193" t="str">
        <f>IF(OR(W35="",W35="0"),"",W35)</f>
        <v/>
      </c>
      <c r="U35" s="201" t="str">
        <f>IF(R35="","",IF(NOT(AC35=0),"Ошибка в строке",""))</f>
        <v/>
      </c>
      <c r="W35" s="130" t="str">
        <f>IF(OR(ISNA(X35),NOT(AC35=0)),"0",X35)</f>
        <v>0</v>
      </c>
      <c r="X35" s="127" t="str">
        <f>IF(OR(R35="",R35=0),"",ORDER!H61)</f>
        <v/>
      </c>
      <c r="Y35" s="63" t="str">
        <f>CONCATENATE(C35,".",E35,".",F35)</f>
        <v>..</v>
      </c>
      <c r="AB35" s="33">
        <f>AG35+AL35+AQ35+AV35+BA35+BF35+BK35+BP35+BU35+BZ35+CE35</f>
        <v>0</v>
      </c>
      <c r="AC35" s="71">
        <f t="shared" si="61"/>
        <v>11</v>
      </c>
      <c r="AD35" s="62" t="str">
        <f>CONCATENATE(C35,".",D35)</f>
        <v>.</v>
      </c>
      <c r="AE35" s="63" t="e">
        <f>VLOOKUP(AD35,Лист1!$AW:$AW,1,0)</f>
        <v>#N/A</v>
      </c>
      <c r="AF35" s="52" t="e">
        <f>IF(AD35=AE35,1,0)</f>
        <v>#N/A</v>
      </c>
      <c r="AG35" s="34" t="str">
        <f t="shared" si="64"/>
        <v>0</v>
      </c>
      <c r="AI35" s="62" t="str">
        <f>CONCATENATE(C35,".",D35,".",E35)</f>
        <v>..</v>
      </c>
      <c r="AJ35" s="63" t="e">
        <f>VLOOKUP(AI35,Лист1!$BA:$BA,1,0)</f>
        <v>#N/A</v>
      </c>
      <c r="AK35" s="52" t="e">
        <f>IF(AI35=AJ35,1,0)</f>
        <v>#N/A</v>
      </c>
      <c r="AL35" s="34" t="str">
        <f t="shared" si="67"/>
        <v>0</v>
      </c>
      <c r="AN35" s="62" t="str">
        <f>CONCATENATE(E35,".",F35,)</f>
        <v>.</v>
      </c>
      <c r="AO35" s="63" t="e">
        <f>VLOOKUP(AN35,Лист1!$BE:$BE,1,0)</f>
        <v>#N/A</v>
      </c>
      <c r="AP35" s="52" t="e">
        <f>IF(AN35=AO35,1,0)</f>
        <v>#N/A</v>
      </c>
      <c r="AQ35" s="34" t="str">
        <f t="shared" si="70"/>
        <v>0</v>
      </c>
      <c r="AS35" s="62" t="str">
        <f>CONCATENATE(F35,".",G35,)</f>
        <v>.</v>
      </c>
      <c r="AT35" s="63" t="e">
        <f>VLOOKUP(AS35,Лист1!$BI:$BI,1,0)</f>
        <v>#N/A</v>
      </c>
      <c r="AU35" s="52" t="e">
        <f>IF(AS35=AT35,1,0)</f>
        <v>#N/A</v>
      </c>
      <c r="AV35" s="34" t="str">
        <f t="shared" si="73"/>
        <v>0</v>
      </c>
      <c r="AX35" s="62" t="str">
        <f>CONCATENATE(C35,".",H35,)</f>
        <v>.</v>
      </c>
      <c r="AY35" s="63" t="e">
        <f>VLOOKUP(AX35,Лист1!$BM:$BM,1,0)</f>
        <v>#N/A</v>
      </c>
      <c r="AZ35" s="52" t="e">
        <f>IF(AX35=AY35,1,0)</f>
        <v>#N/A</v>
      </c>
      <c r="BA35" s="34" t="str">
        <f t="shared" si="76"/>
        <v>0</v>
      </c>
      <c r="BC35" s="62" t="str">
        <f>CONCATENATE(H35,".",I35,)</f>
        <v>.</v>
      </c>
      <c r="BD35" s="63" t="e">
        <f>VLOOKUP(BC35,Лист1!$BQ:$BQ,1,0)</f>
        <v>#N/A</v>
      </c>
      <c r="BE35" s="52" t="e">
        <f>IF(BC35=BD35,1,0)</f>
        <v>#N/A</v>
      </c>
      <c r="BF35" s="34" t="str">
        <f t="shared" si="79"/>
        <v>0</v>
      </c>
      <c r="BH35" s="62" t="str">
        <f>CONCATENATE(C35,".",D35,".",J35)</f>
        <v>..</v>
      </c>
      <c r="BI35" s="63" t="e">
        <f>VLOOKUP(BH35,Лист1!$BU:$BU,1,0)</f>
        <v>#N/A</v>
      </c>
      <c r="BJ35" s="52" t="e">
        <f>IF(BH35=BI35,1,0)</f>
        <v>#N/A</v>
      </c>
      <c r="BK35" s="34" t="str">
        <f t="shared" si="82"/>
        <v>0</v>
      </c>
      <c r="BM35" s="62" t="str">
        <f>CONCATENATE(C35,".",D35,".",K35)</f>
        <v>..</v>
      </c>
      <c r="BN35" s="63" t="e">
        <f>VLOOKUP(BM35,Лист1!$BY:$BY,1,0)</f>
        <v>#N/A</v>
      </c>
      <c r="BO35" s="52" t="e">
        <f>IF(BM35=BN35,1,0)</f>
        <v>#N/A</v>
      </c>
      <c r="BP35" s="34" t="str">
        <f t="shared" si="85"/>
        <v>0</v>
      </c>
      <c r="BR35" s="62" t="str">
        <f>CONCATENATE(C35,".",E35,".",F35,".",L35)</f>
        <v>...</v>
      </c>
      <c r="BS35" s="63" t="e">
        <f>VLOOKUP(BR35,Лист1!$CC:$CC,1,0)</f>
        <v>#N/A</v>
      </c>
      <c r="BT35" s="52" t="e">
        <f>IF(BR35=BS35,1,0)</f>
        <v>#N/A</v>
      </c>
      <c r="BU35" s="34" t="str">
        <f t="shared" si="88"/>
        <v>0</v>
      </c>
      <c r="BW35" s="62" t="str">
        <f t="shared" si="89"/>
        <v>...</v>
      </c>
      <c r="BX35" s="63" t="e">
        <f>VLOOKUP(BW35,Лист1!$CG:$CG,1,0)</f>
        <v>#N/A</v>
      </c>
      <c r="BY35" s="52" t="e">
        <f>IF(BW35=BX35,1,0)</f>
        <v>#N/A</v>
      </c>
      <c r="BZ35" s="34" t="str">
        <f t="shared" si="91"/>
        <v>0</v>
      </c>
      <c r="CB35" s="62" t="str">
        <f>CONCATENATE(L35,".",N35)</f>
        <v>.</v>
      </c>
      <c r="CC35" s="63" t="e">
        <f>VLOOKUP(CB35,Лист1!$CK:$CK,1,0)</f>
        <v>#N/A</v>
      </c>
      <c r="CD35" s="52" t="e">
        <f>IF(CB35=CC35,1,0)</f>
        <v>#N/A</v>
      </c>
      <c r="CE35" s="34" t="str">
        <f t="shared" si="94"/>
        <v>0</v>
      </c>
    </row>
    <row r="36" spans="1:83" ht="13.5" x14ac:dyDescent="0.25">
      <c r="A36" s="24" t="str">
        <f>CONCATENATE(C36,".",D36)</f>
        <v>.</v>
      </c>
      <c r="B36" s="78">
        <v>8</v>
      </c>
      <c r="C36" s="435"/>
      <c r="D36" s="436"/>
      <c r="E36" s="437"/>
      <c r="F36" s="435"/>
      <c r="G36" s="438"/>
      <c r="H36" s="435"/>
      <c r="I36" s="437"/>
      <c r="J36" s="435"/>
      <c r="K36" s="437"/>
      <c r="L36" s="435"/>
      <c r="M36" s="439"/>
      <c r="N36" s="440"/>
      <c r="O36" s="455"/>
      <c r="P36" s="456"/>
      <c r="Q36" s="440"/>
      <c r="R36" s="199"/>
      <c r="S36" s="111"/>
      <c r="T36" s="193" t="str">
        <f>IF(OR(W36="",W36="0"),"",W36)</f>
        <v/>
      </c>
      <c r="U36" s="201" t="str">
        <f>IF(R36="","",IF(NOT(AC36=0),"Ошибка в строке",""))</f>
        <v/>
      </c>
      <c r="W36" s="130" t="str">
        <f>IF(OR(ISNA(X36),NOT(AC36=0)),"0",X36)</f>
        <v>0</v>
      </c>
      <c r="X36" s="127" t="str">
        <f>IF(OR(R36="",R36=0),"",ORDER!H62)</f>
        <v/>
      </c>
      <c r="Y36" s="63" t="str">
        <f>CONCATENATE(C36,".",E36,".",F36)</f>
        <v>..</v>
      </c>
      <c r="AB36" s="33">
        <f>AG36+AL36+AQ36+AV36+BA36+BF36+BK36+BP36+BU36+BZ36+CE36</f>
        <v>0</v>
      </c>
      <c r="AC36" s="71">
        <f t="shared" si="61"/>
        <v>11</v>
      </c>
      <c r="AD36" s="62" t="str">
        <f>CONCATENATE(C36,".",D36)</f>
        <v>.</v>
      </c>
      <c r="AE36" s="63" t="e">
        <f>VLOOKUP(AD36,Лист1!$AW:$AW,1,0)</f>
        <v>#N/A</v>
      </c>
      <c r="AF36" s="52" t="e">
        <f>IF(AD36=AE36,1,0)</f>
        <v>#N/A</v>
      </c>
      <c r="AG36" s="34" t="str">
        <f t="shared" si="64"/>
        <v>0</v>
      </c>
      <c r="AI36" s="62" t="str">
        <f>CONCATENATE(C36,".",D36,".",E36)</f>
        <v>..</v>
      </c>
      <c r="AJ36" s="63" t="e">
        <f>VLOOKUP(AI36,Лист1!$BA:$BA,1,0)</f>
        <v>#N/A</v>
      </c>
      <c r="AK36" s="52" t="e">
        <f>IF(AI36=AJ36,1,0)</f>
        <v>#N/A</v>
      </c>
      <c r="AL36" s="34" t="str">
        <f t="shared" si="67"/>
        <v>0</v>
      </c>
      <c r="AN36" s="62" t="str">
        <f>CONCATENATE(E36,".",F36,)</f>
        <v>.</v>
      </c>
      <c r="AO36" s="63" t="e">
        <f>VLOOKUP(AN36,Лист1!$BE:$BE,1,0)</f>
        <v>#N/A</v>
      </c>
      <c r="AP36" s="52" t="e">
        <f>IF(AN36=AO36,1,0)</f>
        <v>#N/A</v>
      </c>
      <c r="AQ36" s="34" t="str">
        <f t="shared" si="70"/>
        <v>0</v>
      </c>
      <c r="AS36" s="62" t="str">
        <f>CONCATENATE(F36,".",G36,)</f>
        <v>.</v>
      </c>
      <c r="AT36" s="63" t="e">
        <f>VLOOKUP(AS36,Лист1!$BI:$BI,1,0)</f>
        <v>#N/A</v>
      </c>
      <c r="AU36" s="52" t="e">
        <f>IF(AS36=AT36,1,0)</f>
        <v>#N/A</v>
      </c>
      <c r="AV36" s="34" t="str">
        <f t="shared" si="73"/>
        <v>0</v>
      </c>
      <c r="AX36" s="62" t="str">
        <f>CONCATENATE(C36,".",H36,)</f>
        <v>.</v>
      </c>
      <c r="AY36" s="63" t="e">
        <f>VLOOKUP(AX36,Лист1!$BM:$BM,1,0)</f>
        <v>#N/A</v>
      </c>
      <c r="AZ36" s="52" t="e">
        <f>IF(AX36=AY36,1,0)</f>
        <v>#N/A</v>
      </c>
      <c r="BA36" s="34" t="str">
        <f t="shared" si="76"/>
        <v>0</v>
      </c>
      <c r="BC36" s="62" t="str">
        <f>CONCATENATE(H36,".",I36,)</f>
        <v>.</v>
      </c>
      <c r="BD36" s="63" t="e">
        <f>VLOOKUP(BC36,Лист1!$BQ:$BQ,1,0)</f>
        <v>#N/A</v>
      </c>
      <c r="BE36" s="52" t="e">
        <f>IF(BC36=BD36,1,0)</f>
        <v>#N/A</v>
      </c>
      <c r="BF36" s="34" t="str">
        <f t="shared" si="79"/>
        <v>0</v>
      </c>
      <c r="BH36" s="62" t="str">
        <f>CONCATENATE(C36,".",D36,".",J36)</f>
        <v>..</v>
      </c>
      <c r="BI36" s="63" t="e">
        <f>VLOOKUP(BH36,Лист1!$BU:$BU,1,0)</f>
        <v>#N/A</v>
      </c>
      <c r="BJ36" s="52" t="e">
        <f>IF(BH36=BI36,1,0)</f>
        <v>#N/A</v>
      </c>
      <c r="BK36" s="34" t="str">
        <f t="shared" si="82"/>
        <v>0</v>
      </c>
      <c r="BM36" s="62" t="str">
        <f>CONCATENATE(C36,".",D36,".",K36)</f>
        <v>..</v>
      </c>
      <c r="BN36" s="63" t="e">
        <f>VLOOKUP(BM36,Лист1!$BY:$BY,1,0)</f>
        <v>#N/A</v>
      </c>
      <c r="BO36" s="52" t="e">
        <f>IF(BM36=BN36,1,0)</f>
        <v>#N/A</v>
      </c>
      <c r="BP36" s="34" t="str">
        <f t="shared" si="85"/>
        <v>0</v>
      </c>
      <c r="BR36" s="62" t="str">
        <f>CONCATENATE(C36,".",E36,".",F36,".",L36)</f>
        <v>...</v>
      </c>
      <c r="BS36" s="63" t="e">
        <f>VLOOKUP(BR36,Лист1!$CC:$CC,1,0)</f>
        <v>#N/A</v>
      </c>
      <c r="BT36" s="52" t="e">
        <f>IF(BR36=BS36,1,0)</f>
        <v>#N/A</v>
      </c>
      <c r="BU36" s="34" t="str">
        <f t="shared" si="88"/>
        <v>0</v>
      </c>
      <c r="BW36" s="62" t="str">
        <f t="shared" si="89"/>
        <v>...</v>
      </c>
      <c r="BX36" s="63" t="e">
        <f>VLOOKUP(BW36,Лист1!$CG:$CG,1,0)</f>
        <v>#N/A</v>
      </c>
      <c r="BY36" s="52" t="e">
        <f>IF(BW36=BX36,1,0)</f>
        <v>#N/A</v>
      </c>
      <c r="BZ36" s="34" t="str">
        <f t="shared" si="91"/>
        <v>0</v>
      </c>
      <c r="CB36" s="62" t="str">
        <f>CONCATENATE(L36,".",N36)</f>
        <v>.</v>
      </c>
      <c r="CC36" s="63" t="e">
        <f>VLOOKUP(CB36,Лист1!$CK:$CK,1,0)</f>
        <v>#N/A</v>
      </c>
      <c r="CD36" s="52" t="e">
        <f>IF(CB36=CC36,1,0)</f>
        <v>#N/A</v>
      </c>
      <c r="CE36" s="34" t="str">
        <f t="shared" si="94"/>
        <v>0</v>
      </c>
    </row>
    <row r="37" spans="1:83" ht="13.5" x14ac:dyDescent="0.25">
      <c r="A37" s="24" t="str">
        <f t="shared" si="57"/>
        <v>.</v>
      </c>
      <c r="B37" s="78">
        <v>9</v>
      </c>
      <c r="C37" s="435"/>
      <c r="D37" s="436"/>
      <c r="E37" s="437"/>
      <c r="F37" s="435"/>
      <c r="G37" s="438"/>
      <c r="H37" s="435"/>
      <c r="I37" s="437"/>
      <c r="J37" s="435"/>
      <c r="K37" s="437"/>
      <c r="L37" s="435"/>
      <c r="M37" s="439"/>
      <c r="N37" s="440"/>
      <c r="O37" s="453"/>
      <c r="P37" s="441"/>
      <c r="Q37" s="454"/>
      <c r="R37" s="198"/>
      <c r="S37" s="112"/>
      <c r="T37" s="193" t="str">
        <f t="shared" si="55"/>
        <v/>
      </c>
      <c r="U37" s="201" t="str">
        <f t="shared" si="56"/>
        <v/>
      </c>
      <c r="W37" s="130" t="str">
        <f t="shared" si="58"/>
        <v>0</v>
      </c>
      <c r="X37" s="127" t="str">
        <f>IF(OR(R37="",R37=0),"",ORDER!H63)</f>
        <v/>
      </c>
      <c r="Y37" s="63" t="str">
        <f t="shared" si="59"/>
        <v>..</v>
      </c>
      <c r="AB37" s="33">
        <f t="shared" si="60"/>
        <v>0</v>
      </c>
      <c r="AC37" s="71">
        <f t="shared" si="61"/>
        <v>11</v>
      </c>
      <c r="AD37" s="62" t="str">
        <f t="shared" si="62"/>
        <v>.</v>
      </c>
      <c r="AE37" s="63" t="e">
        <f>VLOOKUP(AD37,Лист1!$AW:$AW,1,0)</f>
        <v>#N/A</v>
      </c>
      <c r="AF37" s="52" t="e">
        <f t="shared" si="63"/>
        <v>#N/A</v>
      </c>
      <c r="AG37" s="34" t="str">
        <f t="shared" si="64"/>
        <v>0</v>
      </c>
      <c r="AI37" s="62" t="str">
        <f t="shared" si="65"/>
        <v>..</v>
      </c>
      <c r="AJ37" s="63" t="e">
        <f>VLOOKUP(AI37,Лист1!$BA:$BA,1,0)</f>
        <v>#N/A</v>
      </c>
      <c r="AK37" s="52" t="e">
        <f t="shared" si="66"/>
        <v>#N/A</v>
      </c>
      <c r="AL37" s="34" t="str">
        <f t="shared" si="67"/>
        <v>0</v>
      </c>
      <c r="AN37" s="62" t="str">
        <f t="shared" si="68"/>
        <v>.</v>
      </c>
      <c r="AO37" s="63" t="e">
        <f>VLOOKUP(AN37,Лист1!$BE:$BE,1,0)</f>
        <v>#N/A</v>
      </c>
      <c r="AP37" s="52" t="e">
        <f t="shared" si="69"/>
        <v>#N/A</v>
      </c>
      <c r="AQ37" s="34" t="str">
        <f t="shared" si="70"/>
        <v>0</v>
      </c>
      <c r="AS37" s="62" t="str">
        <f t="shared" si="71"/>
        <v>.</v>
      </c>
      <c r="AT37" s="63" t="e">
        <f>VLOOKUP(AS37,Лист1!$BI:$BI,1,0)</f>
        <v>#N/A</v>
      </c>
      <c r="AU37" s="52" t="e">
        <f t="shared" si="72"/>
        <v>#N/A</v>
      </c>
      <c r="AV37" s="34" t="str">
        <f t="shared" si="73"/>
        <v>0</v>
      </c>
      <c r="AX37" s="62" t="str">
        <f t="shared" si="74"/>
        <v>.</v>
      </c>
      <c r="AY37" s="63" t="e">
        <f>VLOOKUP(AX37,Лист1!$BM:$BM,1,0)</f>
        <v>#N/A</v>
      </c>
      <c r="AZ37" s="52" t="e">
        <f t="shared" si="75"/>
        <v>#N/A</v>
      </c>
      <c r="BA37" s="34" t="str">
        <f t="shared" si="76"/>
        <v>0</v>
      </c>
      <c r="BC37" s="62" t="str">
        <f t="shared" si="77"/>
        <v>.</v>
      </c>
      <c r="BD37" s="63" t="e">
        <f>VLOOKUP(BC37,Лист1!$BQ:$BQ,1,0)</f>
        <v>#N/A</v>
      </c>
      <c r="BE37" s="52" t="e">
        <f t="shared" si="78"/>
        <v>#N/A</v>
      </c>
      <c r="BF37" s="34" t="str">
        <f t="shared" si="79"/>
        <v>0</v>
      </c>
      <c r="BH37" s="62" t="str">
        <f t="shared" si="80"/>
        <v>..</v>
      </c>
      <c r="BI37" s="63" t="e">
        <f>VLOOKUP(BH37,Лист1!$BU:$BU,1,0)</f>
        <v>#N/A</v>
      </c>
      <c r="BJ37" s="52" t="e">
        <f t="shared" si="81"/>
        <v>#N/A</v>
      </c>
      <c r="BK37" s="34" t="str">
        <f t="shared" si="82"/>
        <v>0</v>
      </c>
      <c r="BM37" s="62" t="str">
        <f t="shared" si="83"/>
        <v>..</v>
      </c>
      <c r="BN37" s="63" t="e">
        <f>VLOOKUP(BM37,Лист1!$BY:$BY,1,0)</f>
        <v>#N/A</v>
      </c>
      <c r="BO37" s="52" t="e">
        <f t="shared" si="84"/>
        <v>#N/A</v>
      </c>
      <c r="BP37" s="34" t="str">
        <f t="shared" si="85"/>
        <v>0</v>
      </c>
      <c r="BR37" s="62" t="str">
        <f t="shared" si="86"/>
        <v>...</v>
      </c>
      <c r="BS37" s="63" t="e">
        <f>VLOOKUP(BR37,Лист1!$CC:$CC,1,0)</f>
        <v>#N/A</v>
      </c>
      <c r="BT37" s="52" t="e">
        <f t="shared" si="87"/>
        <v>#N/A</v>
      </c>
      <c r="BU37" s="34" t="str">
        <f t="shared" si="88"/>
        <v>0</v>
      </c>
      <c r="BW37" s="62" t="str">
        <f t="shared" si="89"/>
        <v>...</v>
      </c>
      <c r="BX37" s="63" t="e">
        <f>VLOOKUP(BW37,Лист1!$CG:$CG,1,0)</f>
        <v>#N/A</v>
      </c>
      <c r="BY37" s="52" t="e">
        <f t="shared" si="90"/>
        <v>#N/A</v>
      </c>
      <c r="BZ37" s="34" t="str">
        <f t="shared" si="91"/>
        <v>0</v>
      </c>
      <c r="CB37" s="62" t="str">
        <f t="shared" si="92"/>
        <v>.</v>
      </c>
      <c r="CC37" s="63" t="e">
        <f>VLOOKUP(CB37,Лист1!$CK:$CK,1,0)</f>
        <v>#N/A</v>
      </c>
      <c r="CD37" s="52" t="e">
        <f t="shared" si="93"/>
        <v>#N/A</v>
      </c>
      <c r="CE37" s="34" t="str">
        <f t="shared" si="94"/>
        <v>0</v>
      </c>
    </row>
    <row r="38" spans="1:83" ht="13.5" x14ac:dyDescent="0.25">
      <c r="A38" s="24" t="str">
        <f t="shared" si="57"/>
        <v>.</v>
      </c>
      <c r="B38" s="78">
        <v>10</v>
      </c>
      <c r="C38" s="449"/>
      <c r="D38" s="450"/>
      <c r="E38" s="451"/>
      <c r="F38" s="449"/>
      <c r="G38" s="452"/>
      <c r="H38" s="449"/>
      <c r="I38" s="451"/>
      <c r="J38" s="449"/>
      <c r="K38" s="451"/>
      <c r="L38" s="435"/>
      <c r="M38" s="439"/>
      <c r="N38" s="441"/>
      <c r="O38" s="455"/>
      <c r="P38" s="456"/>
      <c r="Q38" s="440"/>
      <c r="R38" s="199"/>
      <c r="S38" s="111"/>
      <c r="T38" s="193" t="str">
        <f t="shared" si="55"/>
        <v/>
      </c>
      <c r="U38" s="201" t="str">
        <f t="shared" si="56"/>
        <v/>
      </c>
      <c r="W38" s="130" t="str">
        <f t="shared" si="58"/>
        <v>0</v>
      </c>
      <c r="X38" s="127" t="str">
        <f>IF(OR(R38="",R38=0),"",ORDER!H64)</f>
        <v/>
      </c>
      <c r="Y38" s="63" t="str">
        <f t="shared" si="59"/>
        <v>..</v>
      </c>
      <c r="AB38" s="33">
        <f t="shared" si="60"/>
        <v>0</v>
      </c>
      <c r="AC38" s="71">
        <f t="shared" si="61"/>
        <v>11</v>
      </c>
      <c r="AD38" s="62" t="str">
        <f t="shared" si="62"/>
        <v>.</v>
      </c>
      <c r="AE38" s="63" t="e">
        <f>VLOOKUP(AD38,Лист1!$AW:$AW,1,0)</f>
        <v>#N/A</v>
      </c>
      <c r="AF38" s="52" t="e">
        <f t="shared" si="63"/>
        <v>#N/A</v>
      </c>
      <c r="AG38" s="34" t="str">
        <f t="shared" si="64"/>
        <v>0</v>
      </c>
      <c r="AI38" s="62" t="str">
        <f t="shared" si="65"/>
        <v>..</v>
      </c>
      <c r="AJ38" s="63" t="e">
        <f>VLOOKUP(AI38,Лист1!$BA:$BA,1,0)</f>
        <v>#N/A</v>
      </c>
      <c r="AK38" s="52" t="e">
        <f t="shared" si="66"/>
        <v>#N/A</v>
      </c>
      <c r="AL38" s="34" t="str">
        <f t="shared" si="67"/>
        <v>0</v>
      </c>
      <c r="AN38" s="62" t="str">
        <f t="shared" si="68"/>
        <v>.</v>
      </c>
      <c r="AO38" s="63" t="e">
        <f>VLOOKUP(AN38,Лист1!$BE:$BE,1,0)</f>
        <v>#N/A</v>
      </c>
      <c r="AP38" s="52" t="e">
        <f t="shared" si="69"/>
        <v>#N/A</v>
      </c>
      <c r="AQ38" s="34" t="str">
        <f t="shared" si="70"/>
        <v>0</v>
      </c>
      <c r="AS38" s="62" t="str">
        <f t="shared" si="71"/>
        <v>.</v>
      </c>
      <c r="AT38" s="63" t="e">
        <f>VLOOKUP(AS38,Лист1!$BI:$BI,1,0)</f>
        <v>#N/A</v>
      </c>
      <c r="AU38" s="52" t="e">
        <f t="shared" si="72"/>
        <v>#N/A</v>
      </c>
      <c r="AV38" s="34" t="str">
        <f t="shared" si="73"/>
        <v>0</v>
      </c>
      <c r="AX38" s="62" t="str">
        <f t="shared" si="74"/>
        <v>.</v>
      </c>
      <c r="AY38" s="63" t="e">
        <f>VLOOKUP(AX38,Лист1!$BM:$BM,1,0)</f>
        <v>#N/A</v>
      </c>
      <c r="AZ38" s="52" t="e">
        <f t="shared" si="75"/>
        <v>#N/A</v>
      </c>
      <c r="BA38" s="34" t="str">
        <f t="shared" si="76"/>
        <v>0</v>
      </c>
      <c r="BC38" s="62" t="str">
        <f t="shared" si="77"/>
        <v>.</v>
      </c>
      <c r="BD38" s="63" t="e">
        <f>VLOOKUP(BC38,Лист1!$BQ:$BQ,1,0)</f>
        <v>#N/A</v>
      </c>
      <c r="BE38" s="52" t="e">
        <f t="shared" si="78"/>
        <v>#N/A</v>
      </c>
      <c r="BF38" s="34" t="str">
        <f t="shared" si="79"/>
        <v>0</v>
      </c>
      <c r="BH38" s="62" t="str">
        <f t="shared" si="80"/>
        <v>..</v>
      </c>
      <c r="BI38" s="63" t="e">
        <f>VLOOKUP(BH38,Лист1!$BU:$BU,1,0)</f>
        <v>#N/A</v>
      </c>
      <c r="BJ38" s="52" t="e">
        <f t="shared" si="81"/>
        <v>#N/A</v>
      </c>
      <c r="BK38" s="34" t="str">
        <f t="shared" si="82"/>
        <v>0</v>
      </c>
      <c r="BM38" s="62" t="str">
        <f t="shared" si="83"/>
        <v>..</v>
      </c>
      <c r="BN38" s="63" t="e">
        <f>VLOOKUP(BM38,Лист1!$BY:$BY,1,0)</f>
        <v>#N/A</v>
      </c>
      <c r="BO38" s="52" t="e">
        <f t="shared" si="84"/>
        <v>#N/A</v>
      </c>
      <c r="BP38" s="34" t="str">
        <f t="shared" si="85"/>
        <v>0</v>
      </c>
      <c r="BR38" s="62" t="str">
        <f t="shared" si="86"/>
        <v>...</v>
      </c>
      <c r="BS38" s="63" t="e">
        <f>VLOOKUP(BR38,Лист1!$CC:$CC,1,0)</f>
        <v>#N/A</v>
      </c>
      <c r="BT38" s="52" t="e">
        <f t="shared" si="87"/>
        <v>#N/A</v>
      </c>
      <c r="BU38" s="34" t="str">
        <f t="shared" si="88"/>
        <v>0</v>
      </c>
      <c r="BW38" s="62" t="str">
        <f t="shared" si="89"/>
        <v>...</v>
      </c>
      <c r="BX38" s="63" t="e">
        <f>VLOOKUP(BW38,Лист1!$CG:$CG,1,0)</f>
        <v>#N/A</v>
      </c>
      <c r="BY38" s="52" t="e">
        <f t="shared" si="90"/>
        <v>#N/A</v>
      </c>
      <c r="BZ38" s="34" t="str">
        <f t="shared" si="91"/>
        <v>0</v>
      </c>
      <c r="CB38" s="62" t="str">
        <f t="shared" si="92"/>
        <v>.</v>
      </c>
      <c r="CC38" s="63" t="e">
        <f>VLOOKUP(CB38,Лист1!$CK:$CK,1,0)</f>
        <v>#N/A</v>
      </c>
      <c r="CD38" s="52" t="e">
        <f t="shared" si="93"/>
        <v>#N/A</v>
      </c>
      <c r="CE38" s="34" t="str">
        <f t="shared" si="94"/>
        <v>0</v>
      </c>
    </row>
    <row r="39" spans="1:83" ht="13.5" x14ac:dyDescent="0.25">
      <c r="A39" s="24" t="str">
        <f t="shared" si="57"/>
        <v>.</v>
      </c>
      <c r="B39" s="78">
        <v>11</v>
      </c>
      <c r="C39" s="435"/>
      <c r="D39" s="436"/>
      <c r="E39" s="437"/>
      <c r="F39" s="435"/>
      <c r="G39" s="438"/>
      <c r="H39" s="435"/>
      <c r="I39" s="437"/>
      <c r="J39" s="435"/>
      <c r="K39" s="437"/>
      <c r="L39" s="435"/>
      <c r="M39" s="439"/>
      <c r="N39" s="440"/>
      <c r="O39" s="453"/>
      <c r="P39" s="441"/>
      <c r="Q39" s="454"/>
      <c r="R39" s="198"/>
      <c r="S39" s="111"/>
      <c r="T39" s="193" t="str">
        <f t="shared" si="55"/>
        <v/>
      </c>
      <c r="U39" s="201" t="str">
        <f t="shared" si="56"/>
        <v/>
      </c>
      <c r="W39" s="130" t="str">
        <f t="shared" si="58"/>
        <v>0</v>
      </c>
      <c r="X39" s="127" t="str">
        <f>IF(OR(R39="",R39=0),"",ORDER!H65)</f>
        <v/>
      </c>
      <c r="Y39" s="63" t="str">
        <f t="shared" si="59"/>
        <v>..</v>
      </c>
      <c r="AB39" s="33">
        <f t="shared" si="60"/>
        <v>0</v>
      </c>
      <c r="AC39" s="71">
        <f t="shared" si="61"/>
        <v>11</v>
      </c>
      <c r="AD39" s="62" t="str">
        <f t="shared" si="62"/>
        <v>.</v>
      </c>
      <c r="AE39" s="63" t="e">
        <f>VLOOKUP(AD39,Лист1!$AW:$AW,1,0)</f>
        <v>#N/A</v>
      </c>
      <c r="AF39" s="52" t="e">
        <f t="shared" si="63"/>
        <v>#N/A</v>
      </c>
      <c r="AG39" s="34" t="str">
        <f t="shared" si="64"/>
        <v>0</v>
      </c>
      <c r="AI39" s="62" t="str">
        <f t="shared" si="65"/>
        <v>..</v>
      </c>
      <c r="AJ39" s="63" t="e">
        <f>VLOOKUP(AI39,Лист1!$BA:$BA,1,0)</f>
        <v>#N/A</v>
      </c>
      <c r="AK39" s="52" t="e">
        <f t="shared" si="66"/>
        <v>#N/A</v>
      </c>
      <c r="AL39" s="34" t="str">
        <f t="shared" si="67"/>
        <v>0</v>
      </c>
      <c r="AN39" s="62" t="str">
        <f t="shared" si="68"/>
        <v>.</v>
      </c>
      <c r="AO39" s="63" t="e">
        <f>VLOOKUP(AN39,Лист1!$BE:$BE,1,0)</f>
        <v>#N/A</v>
      </c>
      <c r="AP39" s="52" t="e">
        <f t="shared" si="69"/>
        <v>#N/A</v>
      </c>
      <c r="AQ39" s="34" t="str">
        <f t="shared" si="70"/>
        <v>0</v>
      </c>
      <c r="AS39" s="62" t="str">
        <f t="shared" si="71"/>
        <v>.</v>
      </c>
      <c r="AT39" s="63" t="e">
        <f>VLOOKUP(AS39,Лист1!$BI:$BI,1,0)</f>
        <v>#N/A</v>
      </c>
      <c r="AU39" s="52" t="e">
        <f t="shared" si="72"/>
        <v>#N/A</v>
      </c>
      <c r="AV39" s="34" t="str">
        <f t="shared" si="73"/>
        <v>0</v>
      </c>
      <c r="AX39" s="62" t="str">
        <f t="shared" si="74"/>
        <v>.</v>
      </c>
      <c r="AY39" s="63" t="e">
        <f>VLOOKUP(AX39,Лист1!$BM:$BM,1,0)</f>
        <v>#N/A</v>
      </c>
      <c r="AZ39" s="52" t="e">
        <f t="shared" si="75"/>
        <v>#N/A</v>
      </c>
      <c r="BA39" s="34" t="str">
        <f t="shared" si="76"/>
        <v>0</v>
      </c>
      <c r="BC39" s="62" t="str">
        <f t="shared" si="77"/>
        <v>.</v>
      </c>
      <c r="BD39" s="63" t="e">
        <f>VLOOKUP(BC39,Лист1!$BQ:$BQ,1,0)</f>
        <v>#N/A</v>
      </c>
      <c r="BE39" s="52" t="e">
        <f t="shared" si="78"/>
        <v>#N/A</v>
      </c>
      <c r="BF39" s="34" t="str">
        <f t="shared" si="79"/>
        <v>0</v>
      </c>
      <c r="BH39" s="62" t="str">
        <f t="shared" si="80"/>
        <v>..</v>
      </c>
      <c r="BI39" s="63" t="e">
        <f>VLOOKUP(BH39,Лист1!$BU:$BU,1,0)</f>
        <v>#N/A</v>
      </c>
      <c r="BJ39" s="52" t="e">
        <f t="shared" si="81"/>
        <v>#N/A</v>
      </c>
      <c r="BK39" s="34" t="str">
        <f t="shared" si="82"/>
        <v>0</v>
      </c>
      <c r="BM39" s="62" t="str">
        <f t="shared" si="83"/>
        <v>..</v>
      </c>
      <c r="BN39" s="63" t="e">
        <f>VLOOKUP(BM39,Лист1!$BY:$BY,1,0)</f>
        <v>#N/A</v>
      </c>
      <c r="BO39" s="52" t="e">
        <f t="shared" si="84"/>
        <v>#N/A</v>
      </c>
      <c r="BP39" s="34" t="str">
        <f t="shared" si="85"/>
        <v>0</v>
      </c>
      <c r="BR39" s="62" t="str">
        <f t="shared" si="86"/>
        <v>...</v>
      </c>
      <c r="BS39" s="63" t="e">
        <f>VLOOKUP(BR39,Лист1!$CC:$CC,1,0)</f>
        <v>#N/A</v>
      </c>
      <c r="BT39" s="52" t="e">
        <f t="shared" si="87"/>
        <v>#N/A</v>
      </c>
      <c r="BU39" s="34" t="str">
        <f t="shared" si="88"/>
        <v>0</v>
      </c>
      <c r="BW39" s="62" t="str">
        <f t="shared" si="89"/>
        <v>...</v>
      </c>
      <c r="BX39" s="63" t="e">
        <f>VLOOKUP(BW39,Лист1!$CG:$CG,1,0)</f>
        <v>#N/A</v>
      </c>
      <c r="BY39" s="52" t="e">
        <f t="shared" si="90"/>
        <v>#N/A</v>
      </c>
      <c r="BZ39" s="34" t="str">
        <f t="shared" si="91"/>
        <v>0</v>
      </c>
      <c r="CB39" s="62" t="str">
        <f t="shared" si="92"/>
        <v>.</v>
      </c>
      <c r="CC39" s="63" t="e">
        <f>VLOOKUP(CB39,Лист1!$CK:$CK,1,0)</f>
        <v>#N/A</v>
      </c>
      <c r="CD39" s="52" t="e">
        <f t="shared" si="93"/>
        <v>#N/A</v>
      </c>
      <c r="CE39" s="34" t="str">
        <f t="shared" si="94"/>
        <v>0</v>
      </c>
    </row>
    <row r="40" spans="1:83" ht="13.5" x14ac:dyDescent="0.25">
      <c r="A40" s="24" t="str">
        <f t="shared" si="57"/>
        <v>.</v>
      </c>
      <c r="B40" s="78">
        <v>12</v>
      </c>
      <c r="C40" s="449"/>
      <c r="D40" s="450"/>
      <c r="E40" s="451"/>
      <c r="F40" s="449"/>
      <c r="G40" s="452"/>
      <c r="H40" s="449"/>
      <c r="I40" s="451"/>
      <c r="J40" s="449"/>
      <c r="K40" s="451"/>
      <c r="L40" s="435"/>
      <c r="M40" s="439"/>
      <c r="N40" s="441"/>
      <c r="O40" s="455"/>
      <c r="P40" s="456"/>
      <c r="Q40" s="440"/>
      <c r="R40" s="199"/>
      <c r="S40" s="111"/>
      <c r="T40" s="193" t="str">
        <f t="shared" si="55"/>
        <v/>
      </c>
      <c r="U40" s="201" t="str">
        <f t="shared" si="56"/>
        <v/>
      </c>
      <c r="W40" s="130" t="str">
        <f t="shared" si="58"/>
        <v>0</v>
      </c>
      <c r="X40" s="127" t="str">
        <f>IF(OR(R40="",R40=0),"",ORDER!H66)</f>
        <v/>
      </c>
      <c r="Y40" s="63" t="str">
        <f t="shared" si="59"/>
        <v>..</v>
      </c>
      <c r="AB40" s="33">
        <f t="shared" si="60"/>
        <v>0</v>
      </c>
      <c r="AC40" s="71">
        <f t="shared" si="61"/>
        <v>11</v>
      </c>
      <c r="AD40" s="62" t="str">
        <f t="shared" si="62"/>
        <v>.</v>
      </c>
      <c r="AE40" s="63" t="e">
        <f>VLOOKUP(AD40,Лист1!$AW:$AW,1,0)</f>
        <v>#N/A</v>
      </c>
      <c r="AF40" s="52" t="e">
        <f t="shared" si="63"/>
        <v>#N/A</v>
      </c>
      <c r="AG40" s="34" t="str">
        <f t="shared" si="64"/>
        <v>0</v>
      </c>
      <c r="AI40" s="62" t="str">
        <f t="shared" si="65"/>
        <v>..</v>
      </c>
      <c r="AJ40" s="63" t="e">
        <f>VLOOKUP(AI40,Лист1!$BA:$BA,1,0)</f>
        <v>#N/A</v>
      </c>
      <c r="AK40" s="52" t="e">
        <f t="shared" si="66"/>
        <v>#N/A</v>
      </c>
      <c r="AL40" s="34" t="str">
        <f t="shared" si="67"/>
        <v>0</v>
      </c>
      <c r="AN40" s="62" t="str">
        <f t="shared" si="68"/>
        <v>.</v>
      </c>
      <c r="AO40" s="63" t="e">
        <f>VLOOKUP(AN40,Лист1!$BE:$BE,1,0)</f>
        <v>#N/A</v>
      </c>
      <c r="AP40" s="52" t="e">
        <f t="shared" si="69"/>
        <v>#N/A</v>
      </c>
      <c r="AQ40" s="34" t="str">
        <f t="shared" si="70"/>
        <v>0</v>
      </c>
      <c r="AS40" s="62" t="str">
        <f t="shared" si="71"/>
        <v>.</v>
      </c>
      <c r="AT40" s="63" t="e">
        <f>VLOOKUP(AS40,Лист1!$BI:$BI,1,0)</f>
        <v>#N/A</v>
      </c>
      <c r="AU40" s="52" t="e">
        <f t="shared" si="72"/>
        <v>#N/A</v>
      </c>
      <c r="AV40" s="34" t="str">
        <f t="shared" si="73"/>
        <v>0</v>
      </c>
      <c r="AX40" s="62" t="str">
        <f t="shared" si="74"/>
        <v>.</v>
      </c>
      <c r="AY40" s="63" t="e">
        <f>VLOOKUP(AX40,Лист1!$BM:$BM,1,0)</f>
        <v>#N/A</v>
      </c>
      <c r="AZ40" s="52" t="e">
        <f t="shared" si="75"/>
        <v>#N/A</v>
      </c>
      <c r="BA40" s="34" t="str">
        <f t="shared" si="76"/>
        <v>0</v>
      </c>
      <c r="BC40" s="62" t="str">
        <f t="shared" si="77"/>
        <v>.</v>
      </c>
      <c r="BD40" s="63" t="e">
        <f>VLOOKUP(BC40,Лист1!$BQ:$BQ,1,0)</f>
        <v>#N/A</v>
      </c>
      <c r="BE40" s="52" t="e">
        <f t="shared" si="78"/>
        <v>#N/A</v>
      </c>
      <c r="BF40" s="34" t="str">
        <f t="shared" si="79"/>
        <v>0</v>
      </c>
      <c r="BH40" s="62" t="str">
        <f t="shared" si="80"/>
        <v>..</v>
      </c>
      <c r="BI40" s="63" t="e">
        <f>VLOOKUP(BH40,Лист1!$BU:$BU,1,0)</f>
        <v>#N/A</v>
      </c>
      <c r="BJ40" s="52" t="e">
        <f t="shared" si="81"/>
        <v>#N/A</v>
      </c>
      <c r="BK40" s="34" t="str">
        <f t="shared" si="82"/>
        <v>0</v>
      </c>
      <c r="BM40" s="62" t="str">
        <f t="shared" si="83"/>
        <v>..</v>
      </c>
      <c r="BN40" s="63" t="e">
        <f>VLOOKUP(BM40,Лист1!$BY:$BY,1,0)</f>
        <v>#N/A</v>
      </c>
      <c r="BO40" s="52" t="e">
        <f t="shared" si="84"/>
        <v>#N/A</v>
      </c>
      <c r="BP40" s="34" t="str">
        <f t="shared" si="85"/>
        <v>0</v>
      </c>
      <c r="BR40" s="62" t="str">
        <f t="shared" si="86"/>
        <v>...</v>
      </c>
      <c r="BS40" s="63" t="e">
        <f>VLOOKUP(BR40,Лист1!$CC:$CC,1,0)</f>
        <v>#N/A</v>
      </c>
      <c r="BT40" s="52" t="e">
        <f t="shared" si="87"/>
        <v>#N/A</v>
      </c>
      <c r="BU40" s="34" t="str">
        <f t="shared" si="88"/>
        <v>0</v>
      </c>
      <c r="BW40" s="62" t="str">
        <f t="shared" si="89"/>
        <v>...</v>
      </c>
      <c r="BX40" s="63" t="e">
        <f>VLOOKUP(BW40,Лист1!$CG:$CG,1,0)</f>
        <v>#N/A</v>
      </c>
      <c r="BY40" s="52" t="e">
        <f t="shared" si="90"/>
        <v>#N/A</v>
      </c>
      <c r="BZ40" s="34" t="str">
        <f t="shared" si="91"/>
        <v>0</v>
      </c>
      <c r="CB40" s="62" t="str">
        <f t="shared" si="92"/>
        <v>.</v>
      </c>
      <c r="CC40" s="63" t="e">
        <f>VLOOKUP(CB40,Лист1!$CK:$CK,1,0)</f>
        <v>#N/A</v>
      </c>
      <c r="CD40" s="52" t="e">
        <f t="shared" si="93"/>
        <v>#N/A</v>
      </c>
      <c r="CE40" s="34" t="str">
        <f t="shared" si="94"/>
        <v>0</v>
      </c>
    </row>
    <row r="41" spans="1:83" ht="13.5" x14ac:dyDescent="0.25">
      <c r="A41" s="24" t="str">
        <f t="shared" si="57"/>
        <v>.</v>
      </c>
      <c r="B41" s="78">
        <v>13</v>
      </c>
      <c r="C41" s="435"/>
      <c r="D41" s="450"/>
      <c r="E41" s="451"/>
      <c r="F41" s="435"/>
      <c r="G41" s="438"/>
      <c r="H41" s="449"/>
      <c r="I41" s="451"/>
      <c r="J41" s="435"/>
      <c r="K41" s="437"/>
      <c r="L41" s="435"/>
      <c r="M41" s="439"/>
      <c r="N41" s="441"/>
      <c r="O41" s="455"/>
      <c r="P41" s="456"/>
      <c r="Q41" s="440"/>
      <c r="R41" s="199"/>
      <c r="S41" s="111"/>
      <c r="T41" s="193" t="str">
        <f t="shared" si="55"/>
        <v/>
      </c>
      <c r="U41" s="201" t="str">
        <f t="shared" si="56"/>
        <v/>
      </c>
      <c r="W41" s="130" t="str">
        <f t="shared" si="58"/>
        <v>0</v>
      </c>
      <c r="X41" s="127" t="str">
        <f>IF(OR(R41="",R41=0),"",ORDER!H67)</f>
        <v/>
      </c>
      <c r="Y41" s="63" t="str">
        <f t="shared" si="59"/>
        <v>..</v>
      </c>
      <c r="AB41" s="33">
        <f t="shared" si="60"/>
        <v>0</v>
      </c>
      <c r="AC41" s="71">
        <f t="shared" si="61"/>
        <v>11</v>
      </c>
      <c r="AD41" s="62" t="str">
        <f t="shared" si="62"/>
        <v>.</v>
      </c>
      <c r="AE41" s="63" t="e">
        <f>VLOOKUP(AD41,Лист1!$AW:$AW,1,0)</f>
        <v>#N/A</v>
      </c>
      <c r="AF41" s="52" t="e">
        <f t="shared" si="63"/>
        <v>#N/A</v>
      </c>
      <c r="AG41" s="34" t="str">
        <f t="shared" si="64"/>
        <v>0</v>
      </c>
      <c r="AI41" s="62" t="str">
        <f t="shared" si="65"/>
        <v>..</v>
      </c>
      <c r="AJ41" s="63" t="e">
        <f>VLOOKUP(AI41,Лист1!$BA:$BA,1,0)</f>
        <v>#N/A</v>
      </c>
      <c r="AK41" s="52" t="e">
        <f t="shared" si="66"/>
        <v>#N/A</v>
      </c>
      <c r="AL41" s="34" t="str">
        <f t="shared" si="67"/>
        <v>0</v>
      </c>
      <c r="AN41" s="62" t="str">
        <f t="shared" si="68"/>
        <v>.</v>
      </c>
      <c r="AO41" s="63" t="e">
        <f>VLOOKUP(AN41,Лист1!$BE:$BE,1,0)</f>
        <v>#N/A</v>
      </c>
      <c r="AP41" s="52" t="e">
        <f t="shared" si="69"/>
        <v>#N/A</v>
      </c>
      <c r="AQ41" s="34" t="str">
        <f t="shared" si="70"/>
        <v>0</v>
      </c>
      <c r="AS41" s="62" t="str">
        <f t="shared" si="71"/>
        <v>.</v>
      </c>
      <c r="AT41" s="63" t="e">
        <f>VLOOKUP(AS41,Лист1!$BI:$BI,1,0)</f>
        <v>#N/A</v>
      </c>
      <c r="AU41" s="52" t="e">
        <f t="shared" si="72"/>
        <v>#N/A</v>
      </c>
      <c r="AV41" s="34" t="str">
        <f t="shared" si="73"/>
        <v>0</v>
      </c>
      <c r="AX41" s="62" t="str">
        <f t="shared" si="74"/>
        <v>.</v>
      </c>
      <c r="AY41" s="63" t="e">
        <f>VLOOKUP(AX41,Лист1!$BM:$BM,1,0)</f>
        <v>#N/A</v>
      </c>
      <c r="AZ41" s="52" t="e">
        <f t="shared" si="75"/>
        <v>#N/A</v>
      </c>
      <c r="BA41" s="34" t="str">
        <f t="shared" si="76"/>
        <v>0</v>
      </c>
      <c r="BC41" s="62" t="str">
        <f t="shared" si="77"/>
        <v>.</v>
      </c>
      <c r="BD41" s="63" t="e">
        <f>VLOOKUP(BC41,Лист1!$BQ:$BQ,1,0)</f>
        <v>#N/A</v>
      </c>
      <c r="BE41" s="52" t="e">
        <f t="shared" si="78"/>
        <v>#N/A</v>
      </c>
      <c r="BF41" s="34" t="str">
        <f t="shared" si="79"/>
        <v>0</v>
      </c>
      <c r="BH41" s="62" t="str">
        <f t="shared" si="80"/>
        <v>..</v>
      </c>
      <c r="BI41" s="63" t="e">
        <f>VLOOKUP(BH41,Лист1!$BU:$BU,1,0)</f>
        <v>#N/A</v>
      </c>
      <c r="BJ41" s="52" t="e">
        <f t="shared" si="81"/>
        <v>#N/A</v>
      </c>
      <c r="BK41" s="34" t="str">
        <f t="shared" si="82"/>
        <v>0</v>
      </c>
      <c r="BM41" s="62" t="str">
        <f t="shared" si="83"/>
        <v>..</v>
      </c>
      <c r="BN41" s="63" t="e">
        <f>VLOOKUP(BM41,Лист1!$BY:$BY,1,0)</f>
        <v>#N/A</v>
      </c>
      <c r="BO41" s="52" t="e">
        <f t="shared" si="84"/>
        <v>#N/A</v>
      </c>
      <c r="BP41" s="34" t="str">
        <f t="shared" si="85"/>
        <v>0</v>
      </c>
      <c r="BR41" s="62" t="str">
        <f t="shared" si="86"/>
        <v>...</v>
      </c>
      <c r="BS41" s="63" t="e">
        <f>VLOOKUP(BR41,Лист1!$CC:$CC,1,0)</f>
        <v>#N/A</v>
      </c>
      <c r="BT41" s="52" t="e">
        <f t="shared" si="87"/>
        <v>#N/A</v>
      </c>
      <c r="BU41" s="34" t="str">
        <f t="shared" si="88"/>
        <v>0</v>
      </c>
      <c r="BW41" s="62" t="str">
        <f t="shared" si="89"/>
        <v>...</v>
      </c>
      <c r="BX41" s="63" t="e">
        <f>VLOOKUP(BW41,Лист1!$CG:$CG,1,0)</f>
        <v>#N/A</v>
      </c>
      <c r="BY41" s="52" t="e">
        <f t="shared" si="90"/>
        <v>#N/A</v>
      </c>
      <c r="BZ41" s="34" t="str">
        <f t="shared" si="91"/>
        <v>0</v>
      </c>
      <c r="CB41" s="62" t="str">
        <f t="shared" si="92"/>
        <v>.</v>
      </c>
      <c r="CC41" s="63" t="e">
        <f>VLOOKUP(CB41,Лист1!$CK:$CK,1,0)</f>
        <v>#N/A</v>
      </c>
      <c r="CD41" s="52" t="e">
        <f t="shared" si="93"/>
        <v>#N/A</v>
      </c>
      <c r="CE41" s="34" t="str">
        <f t="shared" si="94"/>
        <v>0</v>
      </c>
    </row>
    <row r="42" spans="1:83" ht="13.5" x14ac:dyDescent="0.25">
      <c r="A42" s="24" t="str">
        <f t="shared" si="57"/>
        <v>.</v>
      </c>
      <c r="B42" s="78">
        <v>14</v>
      </c>
      <c r="C42" s="435"/>
      <c r="D42" s="450"/>
      <c r="E42" s="451"/>
      <c r="F42" s="435"/>
      <c r="G42" s="438"/>
      <c r="H42" s="449"/>
      <c r="I42" s="451"/>
      <c r="J42" s="435"/>
      <c r="K42" s="437"/>
      <c r="L42" s="435"/>
      <c r="M42" s="439"/>
      <c r="N42" s="441"/>
      <c r="O42" s="455"/>
      <c r="P42" s="456"/>
      <c r="Q42" s="440"/>
      <c r="R42" s="199"/>
      <c r="S42" s="111"/>
      <c r="T42" s="193" t="str">
        <f t="shared" si="55"/>
        <v/>
      </c>
      <c r="U42" s="201" t="str">
        <f t="shared" si="56"/>
        <v/>
      </c>
      <c r="W42" s="130" t="str">
        <f t="shared" si="58"/>
        <v>0</v>
      </c>
      <c r="X42" s="127" t="str">
        <f>IF(OR(R42="",R42=0),"",ORDER!H68)</f>
        <v/>
      </c>
      <c r="Y42" s="63" t="str">
        <f t="shared" si="59"/>
        <v>..</v>
      </c>
      <c r="AB42" s="33">
        <f t="shared" si="60"/>
        <v>0</v>
      </c>
      <c r="AC42" s="71">
        <f t="shared" si="61"/>
        <v>11</v>
      </c>
      <c r="AD42" s="62" t="str">
        <f t="shared" si="62"/>
        <v>.</v>
      </c>
      <c r="AE42" s="63" t="e">
        <f>VLOOKUP(AD42,Лист1!$AW:$AW,1,0)</f>
        <v>#N/A</v>
      </c>
      <c r="AF42" s="52" t="e">
        <f t="shared" si="63"/>
        <v>#N/A</v>
      </c>
      <c r="AG42" s="34" t="str">
        <f t="shared" si="64"/>
        <v>0</v>
      </c>
      <c r="AI42" s="62" t="str">
        <f t="shared" si="65"/>
        <v>..</v>
      </c>
      <c r="AJ42" s="63" t="e">
        <f>VLOOKUP(AI42,Лист1!$BA:$BA,1,0)</f>
        <v>#N/A</v>
      </c>
      <c r="AK42" s="52" t="e">
        <f t="shared" si="66"/>
        <v>#N/A</v>
      </c>
      <c r="AL42" s="34" t="str">
        <f t="shared" si="67"/>
        <v>0</v>
      </c>
      <c r="AN42" s="62" t="str">
        <f t="shared" si="68"/>
        <v>.</v>
      </c>
      <c r="AO42" s="63" t="e">
        <f>VLOOKUP(AN42,Лист1!$BE:$BE,1,0)</f>
        <v>#N/A</v>
      </c>
      <c r="AP42" s="52" t="e">
        <f t="shared" si="69"/>
        <v>#N/A</v>
      </c>
      <c r="AQ42" s="34" t="str">
        <f t="shared" si="70"/>
        <v>0</v>
      </c>
      <c r="AS42" s="62" t="str">
        <f t="shared" si="71"/>
        <v>.</v>
      </c>
      <c r="AT42" s="63" t="e">
        <f>VLOOKUP(AS42,Лист1!$BI:$BI,1,0)</f>
        <v>#N/A</v>
      </c>
      <c r="AU42" s="52" t="e">
        <f t="shared" si="72"/>
        <v>#N/A</v>
      </c>
      <c r="AV42" s="34" t="str">
        <f t="shared" si="73"/>
        <v>0</v>
      </c>
      <c r="AX42" s="62" t="str">
        <f t="shared" si="74"/>
        <v>.</v>
      </c>
      <c r="AY42" s="63" t="e">
        <f>VLOOKUP(AX42,Лист1!$BM:$BM,1,0)</f>
        <v>#N/A</v>
      </c>
      <c r="AZ42" s="52" t="e">
        <f t="shared" si="75"/>
        <v>#N/A</v>
      </c>
      <c r="BA42" s="34" t="str">
        <f t="shared" si="76"/>
        <v>0</v>
      </c>
      <c r="BC42" s="62" t="str">
        <f t="shared" si="77"/>
        <v>.</v>
      </c>
      <c r="BD42" s="63" t="e">
        <f>VLOOKUP(BC42,Лист1!$BQ:$BQ,1,0)</f>
        <v>#N/A</v>
      </c>
      <c r="BE42" s="52" t="e">
        <f t="shared" si="78"/>
        <v>#N/A</v>
      </c>
      <c r="BF42" s="34" t="str">
        <f t="shared" si="79"/>
        <v>0</v>
      </c>
      <c r="BH42" s="62" t="str">
        <f t="shared" si="80"/>
        <v>..</v>
      </c>
      <c r="BI42" s="63" t="e">
        <f>VLOOKUP(BH42,Лист1!$BU:$BU,1,0)</f>
        <v>#N/A</v>
      </c>
      <c r="BJ42" s="52" t="e">
        <f t="shared" si="81"/>
        <v>#N/A</v>
      </c>
      <c r="BK42" s="34" t="str">
        <f t="shared" si="82"/>
        <v>0</v>
      </c>
      <c r="BM42" s="62" t="str">
        <f t="shared" si="83"/>
        <v>..</v>
      </c>
      <c r="BN42" s="63" t="e">
        <f>VLOOKUP(BM42,Лист1!$BY:$BY,1,0)</f>
        <v>#N/A</v>
      </c>
      <c r="BO42" s="52" t="e">
        <f t="shared" si="84"/>
        <v>#N/A</v>
      </c>
      <c r="BP42" s="34" t="str">
        <f t="shared" si="85"/>
        <v>0</v>
      </c>
      <c r="BR42" s="62" t="str">
        <f t="shared" si="86"/>
        <v>...</v>
      </c>
      <c r="BS42" s="63" t="e">
        <f>VLOOKUP(BR42,Лист1!$CC:$CC,1,0)</f>
        <v>#N/A</v>
      </c>
      <c r="BT42" s="52" t="e">
        <f t="shared" si="87"/>
        <v>#N/A</v>
      </c>
      <c r="BU42" s="34" t="str">
        <f t="shared" si="88"/>
        <v>0</v>
      </c>
      <c r="BW42" s="62" t="str">
        <f t="shared" si="89"/>
        <v>...</v>
      </c>
      <c r="BX42" s="63" t="e">
        <f>VLOOKUP(BW42,Лист1!$CG:$CG,1,0)</f>
        <v>#N/A</v>
      </c>
      <c r="BY42" s="52" t="e">
        <f t="shared" si="90"/>
        <v>#N/A</v>
      </c>
      <c r="BZ42" s="34" t="str">
        <f t="shared" si="91"/>
        <v>0</v>
      </c>
      <c r="CB42" s="62" t="str">
        <f t="shared" si="92"/>
        <v>.</v>
      </c>
      <c r="CC42" s="63" t="e">
        <f>VLOOKUP(CB42,Лист1!$CK:$CK,1,0)</f>
        <v>#N/A</v>
      </c>
      <c r="CD42" s="52" t="e">
        <f t="shared" si="93"/>
        <v>#N/A</v>
      </c>
      <c r="CE42" s="34" t="str">
        <f t="shared" si="94"/>
        <v>0</v>
      </c>
    </row>
    <row r="43" spans="1:83" ht="13.5" x14ac:dyDescent="0.25">
      <c r="A43" s="24" t="str">
        <f t="shared" si="57"/>
        <v>.</v>
      </c>
      <c r="B43" s="78">
        <v>15</v>
      </c>
      <c r="C43" s="442"/>
      <c r="D43" s="443"/>
      <c r="E43" s="444"/>
      <c r="F43" s="442"/>
      <c r="G43" s="445"/>
      <c r="H43" s="442"/>
      <c r="I43" s="444"/>
      <c r="J43" s="442"/>
      <c r="K43" s="444"/>
      <c r="L43" s="442"/>
      <c r="M43" s="457"/>
      <c r="N43" s="458"/>
      <c r="O43" s="459"/>
      <c r="P43" s="460"/>
      <c r="Q43" s="448"/>
      <c r="R43" s="200"/>
      <c r="S43" s="176"/>
      <c r="T43" s="194" t="str">
        <f t="shared" si="55"/>
        <v/>
      </c>
      <c r="U43" s="203" t="str">
        <f t="shared" si="56"/>
        <v/>
      </c>
      <c r="W43" s="130" t="str">
        <f t="shared" si="58"/>
        <v>0</v>
      </c>
      <c r="X43" s="127" t="str">
        <f>IF(OR(R43="",R43=0),"",ORDER!H69)</f>
        <v/>
      </c>
      <c r="Y43" s="63" t="str">
        <f t="shared" si="59"/>
        <v>..</v>
      </c>
      <c r="AB43" s="33">
        <f t="shared" si="60"/>
        <v>0</v>
      </c>
      <c r="AC43" s="71">
        <f t="shared" si="61"/>
        <v>11</v>
      </c>
      <c r="AD43" s="62" t="str">
        <f t="shared" si="62"/>
        <v>.</v>
      </c>
      <c r="AE43" s="63" t="e">
        <f>VLOOKUP(AD43,Лист1!$AW:$AW,1,0)</f>
        <v>#N/A</v>
      </c>
      <c r="AF43" s="52" t="e">
        <f t="shared" si="63"/>
        <v>#N/A</v>
      </c>
      <c r="AG43" s="34" t="str">
        <f t="shared" si="64"/>
        <v>0</v>
      </c>
      <c r="AI43" s="62" t="str">
        <f t="shared" si="65"/>
        <v>..</v>
      </c>
      <c r="AJ43" s="63" t="e">
        <f>VLOOKUP(AI43,Лист1!$BA:$BA,1,0)</f>
        <v>#N/A</v>
      </c>
      <c r="AK43" s="52" t="e">
        <f t="shared" si="66"/>
        <v>#N/A</v>
      </c>
      <c r="AL43" s="34" t="str">
        <f t="shared" si="67"/>
        <v>0</v>
      </c>
      <c r="AN43" s="62" t="str">
        <f t="shared" si="68"/>
        <v>.</v>
      </c>
      <c r="AO43" s="63" t="e">
        <f>VLOOKUP(AN43,Лист1!$BE:$BE,1,0)</f>
        <v>#N/A</v>
      </c>
      <c r="AP43" s="52" t="e">
        <f t="shared" si="69"/>
        <v>#N/A</v>
      </c>
      <c r="AQ43" s="34" t="str">
        <f t="shared" si="70"/>
        <v>0</v>
      </c>
      <c r="AS43" s="62" t="str">
        <f t="shared" si="71"/>
        <v>.</v>
      </c>
      <c r="AT43" s="63" t="e">
        <f>VLOOKUP(AS43,Лист1!$BI:$BI,1,0)</f>
        <v>#N/A</v>
      </c>
      <c r="AU43" s="52" t="e">
        <f t="shared" si="72"/>
        <v>#N/A</v>
      </c>
      <c r="AV43" s="34" t="str">
        <f t="shared" si="73"/>
        <v>0</v>
      </c>
      <c r="AX43" s="62" t="str">
        <f t="shared" si="74"/>
        <v>.</v>
      </c>
      <c r="AY43" s="63" t="e">
        <f>VLOOKUP(AX43,Лист1!$BM:$BM,1,0)</f>
        <v>#N/A</v>
      </c>
      <c r="AZ43" s="52" t="e">
        <f t="shared" si="75"/>
        <v>#N/A</v>
      </c>
      <c r="BA43" s="34" t="str">
        <f t="shared" si="76"/>
        <v>0</v>
      </c>
      <c r="BC43" s="62" t="str">
        <f t="shared" si="77"/>
        <v>.</v>
      </c>
      <c r="BD43" s="63" t="e">
        <f>VLOOKUP(BC43,Лист1!$BQ:$BQ,1,0)</f>
        <v>#N/A</v>
      </c>
      <c r="BE43" s="52" t="e">
        <f t="shared" si="78"/>
        <v>#N/A</v>
      </c>
      <c r="BF43" s="34" t="str">
        <f t="shared" si="79"/>
        <v>0</v>
      </c>
      <c r="BH43" s="62" t="str">
        <f t="shared" si="80"/>
        <v>..</v>
      </c>
      <c r="BI43" s="63" t="e">
        <f>VLOOKUP(BH43,Лист1!$BU:$BU,1,0)</f>
        <v>#N/A</v>
      </c>
      <c r="BJ43" s="52" t="e">
        <f t="shared" si="81"/>
        <v>#N/A</v>
      </c>
      <c r="BK43" s="34" t="str">
        <f t="shared" si="82"/>
        <v>0</v>
      </c>
      <c r="BM43" s="62" t="str">
        <f t="shared" si="83"/>
        <v>..</v>
      </c>
      <c r="BN43" s="63" t="e">
        <f>VLOOKUP(BM43,Лист1!$BY:$BY,1,0)</f>
        <v>#N/A</v>
      </c>
      <c r="BO43" s="52" t="e">
        <f t="shared" si="84"/>
        <v>#N/A</v>
      </c>
      <c r="BP43" s="34" t="str">
        <f t="shared" si="85"/>
        <v>0</v>
      </c>
      <c r="BR43" s="62" t="str">
        <f t="shared" si="86"/>
        <v>...</v>
      </c>
      <c r="BS43" s="63" t="e">
        <f>VLOOKUP(BR43,Лист1!$CC:$CC,1,0)</f>
        <v>#N/A</v>
      </c>
      <c r="BT43" s="52" t="e">
        <f t="shared" si="87"/>
        <v>#N/A</v>
      </c>
      <c r="BU43" s="34" t="str">
        <f t="shared" si="88"/>
        <v>0</v>
      </c>
      <c r="BW43" s="62" t="str">
        <f t="shared" si="89"/>
        <v>...</v>
      </c>
      <c r="BX43" s="63" t="e">
        <f>VLOOKUP(BW43,Лист1!$CG:$CG,1,0)</f>
        <v>#N/A</v>
      </c>
      <c r="BY43" s="52" t="e">
        <f t="shared" si="90"/>
        <v>#N/A</v>
      </c>
      <c r="BZ43" s="34" t="str">
        <f t="shared" si="91"/>
        <v>0</v>
      </c>
      <c r="CB43" s="62" t="str">
        <f t="shared" si="92"/>
        <v>.</v>
      </c>
      <c r="CC43" s="63" t="e">
        <f>VLOOKUP(CB43,Лист1!$CK:$CK,1,0)</f>
        <v>#N/A</v>
      </c>
      <c r="CD43" s="52" t="e">
        <f t="shared" si="93"/>
        <v>#N/A</v>
      </c>
      <c r="CE43" s="34" t="str">
        <f t="shared" si="94"/>
        <v>0</v>
      </c>
    </row>
    <row r="44" spans="1:83" ht="5.0999999999999996" customHeight="1" x14ac:dyDescent="0.2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8"/>
      <c r="S44" s="178"/>
      <c r="T44" s="178"/>
      <c r="U44" s="178"/>
      <c r="W44" s="131"/>
      <c r="X44" s="128"/>
    </row>
    <row r="45" spans="1:83" x14ac:dyDescent="0.2">
      <c r="B45" s="72" t="s">
        <v>5061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131"/>
      <c r="X45" s="128"/>
    </row>
    <row r="46" spans="1:83" ht="12.75" customHeight="1" x14ac:dyDescent="0.2">
      <c r="B46" s="70" t="s">
        <v>452</v>
      </c>
      <c r="C46" s="729" t="s">
        <v>5044</v>
      </c>
      <c r="D46" s="36" t="s">
        <v>523</v>
      </c>
      <c r="E46" s="35" t="s">
        <v>5043</v>
      </c>
      <c r="F46" s="50" t="s">
        <v>303</v>
      </c>
      <c r="G46" s="51" t="s">
        <v>323</v>
      </c>
      <c r="H46" s="10" t="s">
        <v>531</v>
      </c>
      <c r="I46" s="932" t="s">
        <v>5056</v>
      </c>
      <c r="J46" s="932"/>
      <c r="K46" s="933"/>
      <c r="L46" s="943" t="s">
        <v>5048</v>
      </c>
      <c r="M46" s="944"/>
      <c r="N46" s="12" t="s">
        <v>5050</v>
      </c>
      <c r="O46" s="10"/>
      <c r="P46" s="11"/>
      <c r="Q46" s="12"/>
      <c r="R46" s="86" t="s">
        <v>5052</v>
      </c>
      <c r="S46" s="70" t="s">
        <v>5053</v>
      </c>
      <c r="T46" s="83" t="s">
        <v>5054</v>
      </c>
      <c r="U46" s="49" t="s">
        <v>5055</v>
      </c>
      <c r="W46" s="131"/>
      <c r="X46" s="128"/>
      <c r="AD46" s="918" t="str">
        <f>D46</f>
        <v>мод</v>
      </c>
      <c r="AE46" s="918"/>
      <c r="AF46" s="918"/>
      <c r="AG46" s="918"/>
      <c r="AI46" s="918" t="str">
        <f>E46</f>
        <v xml:space="preserve">
викон.</v>
      </c>
      <c r="AJ46" s="918"/>
      <c r="AK46" s="918"/>
      <c r="AL46" s="918"/>
      <c r="AN46" s="918" t="str">
        <f>F46</f>
        <v>тип</v>
      </c>
      <c r="AO46" s="918"/>
      <c r="AP46" s="918"/>
      <c r="AQ46" s="918"/>
      <c r="AS46" s="918" t="str">
        <f>G46</f>
        <v>ширина</v>
      </c>
      <c r="AT46" s="918"/>
      <c r="AU46" s="918"/>
      <c r="AV46" s="918"/>
      <c r="AX46" s="918" t="str">
        <f>H46</f>
        <v>декор</v>
      </c>
      <c r="AY46" s="918"/>
      <c r="AZ46" s="918"/>
      <c r="BA46" s="918"/>
      <c r="BC46" s="918" t="str">
        <f>I46</f>
        <v>колір</v>
      </c>
      <c r="BD46" s="918"/>
      <c r="BE46" s="918"/>
      <c r="BF46" s="918"/>
      <c r="BR46" s="918" t="str">
        <f>L46</f>
        <v>фурнітура</v>
      </c>
      <c r="BS46" s="918"/>
      <c r="BT46" s="918"/>
      <c r="BU46" s="918"/>
      <c r="CB46" s="918" t="str">
        <f>N46</f>
        <v>завіса</v>
      </c>
      <c r="CC46" s="918"/>
      <c r="CD46" s="918"/>
      <c r="CE46" s="918"/>
    </row>
    <row r="47" spans="1:83" ht="13.5" x14ac:dyDescent="0.25">
      <c r="A47" s="24" t="str">
        <f t="shared" ref="A47:A61" si="95">CONCATENATE(C47,".",D47)</f>
        <v>.</v>
      </c>
      <c r="B47" s="80">
        <v>1</v>
      </c>
      <c r="C47" s="449"/>
      <c r="D47" s="450"/>
      <c r="E47" s="451"/>
      <c r="F47" s="449"/>
      <c r="G47" s="452"/>
      <c r="H47" s="449"/>
      <c r="I47" s="919"/>
      <c r="J47" s="919"/>
      <c r="K47" s="920"/>
      <c r="L47" s="921"/>
      <c r="M47" s="919"/>
      <c r="N47" s="461"/>
      <c r="O47" s="449"/>
      <c r="P47" s="461"/>
      <c r="Q47" s="451"/>
      <c r="R47" s="198"/>
      <c r="S47" s="180"/>
      <c r="T47" s="192" t="str">
        <f t="shared" ref="T47:T61" si="96">IF(OR(W47="",W47="0"),"",W47)</f>
        <v/>
      </c>
      <c r="U47" s="202" t="str">
        <f t="shared" ref="U47:U61" si="97">IF(R47="","",IF(NOT(AC47=0),"Ошибка в строке",""))</f>
        <v/>
      </c>
      <c r="W47" s="130" t="str">
        <f t="shared" ref="W47:W61" si="98">IF(OR(ISNA(X47),NOT(AC47=0)),"0",X47)</f>
        <v>0</v>
      </c>
      <c r="X47" s="127" t="str">
        <f>IF(OR(R47="",R47=0),"",ORDER!H71)</f>
        <v/>
      </c>
      <c r="Y47" s="63" t="str">
        <f>CONCATENATE(C47,".",E47,".",F47)</f>
        <v>..</v>
      </c>
      <c r="AB47" s="33">
        <f>AG47+AL47+AQ47+AV47+BA47+BF47+BK47+BP47+BU47+BZ47+CE47</f>
        <v>0</v>
      </c>
      <c r="AC47" s="71">
        <f>8-AB47</f>
        <v>8</v>
      </c>
      <c r="AD47" s="62" t="str">
        <f>CONCATENATE(C47,".",D47)</f>
        <v>.</v>
      </c>
      <c r="AE47" s="63" t="e">
        <f>VLOOKUP(AD47,Лист1!$AW:$AW,1,0)</f>
        <v>#N/A</v>
      </c>
      <c r="AF47" s="52" t="e">
        <f>IF(AD47=AE47,1,0)</f>
        <v>#N/A</v>
      </c>
      <c r="AG47" s="34" t="str">
        <f>IF(ISNA(AF47),"0",AF47)</f>
        <v>0</v>
      </c>
      <c r="AI47" s="62" t="str">
        <f>CONCATENATE(C47,".",D47,".",E47)</f>
        <v>..</v>
      </c>
      <c r="AJ47" s="63" t="e">
        <f>VLOOKUP(AI47,Лист1!$BA:$BA,1,0)</f>
        <v>#N/A</v>
      </c>
      <c r="AK47" s="52" t="e">
        <f>IF(AI47=AJ47,1,0)</f>
        <v>#N/A</v>
      </c>
      <c r="AL47" s="34" t="str">
        <f>IF(ISNA(AK47),"0",AK47)</f>
        <v>0</v>
      </c>
      <c r="AN47" s="62" t="str">
        <f>CONCATENATE(E47,".",F47,)</f>
        <v>.</v>
      </c>
      <c r="AO47" s="63" t="e">
        <f>VLOOKUP(AN47,Лист1!$BE:$BE,1,0)</f>
        <v>#N/A</v>
      </c>
      <c r="AP47" s="52" t="e">
        <f>IF(AN47=AO47,1,0)</f>
        <v>#N/A</v>
      </c>
      <c r="AQ47" s="34" t="str">
        <f>IF(ISNA(AP47),"0",AP47)</f>
        <v>0</v>
      </c>
      <c r="AS47" s="62" t="str">
        <f>CONCATENATE(F47,".",G47,)</f>
        <v>.</v>
      </c>
      <c r="AT47" s="63" t="e">
        <f>VLOOKUP(AS47,Лист1!$BI:$BI,1,0)</f>
        <v>#N/A</v>
      </c>
      <c r="AU47" s="52" t="e">
        <f>IF(AS47=AT47,1,0)</f>
        <v>#N/A</v>
      </c>
      <c r="AV47" s="34" t="str">
        <f>IF(ISNA(AU47),"0",AU47)</f>
        <v>0</v>
      </c>
      <c r="AX47" s="62" t="str">
        <f>CONCATENATE(C47,".",H47,)</f>
        <v>.</v>
      </c>
      <c r="AY47" s="63" t="e">
        <f>VLOOKUP(AX47,Лист1!$BM:$BM,1,0)</f>
        <v>#N/A</v>
      </c>
      <c r="AZ47" s="52" t="e">
        <f>IF(AX47=AY47,1,0)</f>
        <v>#N/A</v>
      </c>
      <c r="BA47" s="34" t="str">
        <f>IF(ISNA(AZ47),"0",AZ47)</f>
        <v>0</v>
      </c>
      <c r="BC47" s="62" t="str">
        <f>CONCATENATE(H47,".",I47,)</f>
        <v>.</v>
      </c>
      <c r="BD47" s="63" t="e">
        <f>VLOOKUP(BC47,Лист1!$BQ:$BQ,1,0)</f>
        <v>#N/A</v>
      </c>
      <c r="BE47" s="52" t="e">
        <f>IF(BC47=BD47,1,0)</f>
        <v>#N/A</v>
      </c>
      <c r="BF47" s="34" t="str">
        <f>IF(ISNA(BE47),"0",BE47)</f>
        <v>0</v>
      </c>
      <c r="BR47" s="62" t="str">
        <f>CONCATENATE(C47,".",E47,".",F47,".",L47)</f>
        <v>...</v>
      </c>
      <c r="BS47" s="63" t="e">
        <f>VLOOKUP(BR47,Лист1!$CC:$CC,1,0)</f>
        <v>#N/A</v>
      </c>
      <c r="BT47" s="52" t="e">
        <f>IF(BR47=BS47,1,0)</f>
        <v>#N/A</v>
      </c>
      <c r="BU47" s="34" t="str">
        <f>IF(ISNA(BT47),"0",BT47)</f>
        <v>0</v>
      </c>
      <c r="CB47" s="62" t="str">
        <f>CONCATENATE(L47,".",N47)</f>
        <v>.</v>
      </c>
      <c r="CC47" s="63" t="e">
        <f>VLOOKUP(CB47,Лист1!$CK:$CK,1,0)</f>
        <v>#N/A</v>
      </c>
      <c r="CD47" s="52" t="e">
        <f>IF(CB47=CC47,1,0)</f>
        <v>#N/A</v>
      </c>
      <c r="CE47" s="34" t="str">
        <f>IF(ISNA(CD47),"0",CD47)</f>
        <v>0</v>
      </c>
    </row>
    <row r="48" spans="1:83" ht="13.5" x14ac:dyDescent="0.25">
      <c r="A48" s="24" t="str">
        <f t="shared" si="95"/>
        <v>.</v>
      </c>
      <c r="B48" s="81">
        <v>2</v>
      </c>
      <c r="C48" s="449"/>
      <c r="D48" s="450"/>
      <c r="E48" s="451"/>
      <c r="F48" s="449"/>
      <c r="G48" s="452"/>
      <c r="H48" s="449"/>
      <c r="I48" s="919"/>
      <c r="J48" s="919"/>
      <c r="K48" s="920"/>
      <c r="L48" s="921"/>
      <c r="M48" s="919"/>
      <c r="N48" s="461"/>
      <c r="O48" s="449"/>
      <c r="P48" s="461"/>
      <c r="Q48" s="451"/>
      <c r="R48" s="198"/>
      <c r="S48" s="113"/>
      <c r="T48" s="193" t="str">
        <f t="shared" si="96"/>
        <v/>
      </c>
      <c r="U48" s="201" t="str">
        <f t="shared" si="97"/>
        <v/>
      </c>
      <c r="W48" s="130" t="str">
        <f t="shared" si="98"/>
        <v>0</v>
      </c>
      <c r="X48" s="127" t="str">
        <f>IF(OR(R48="",R48=0),"",ORDER!H72)</f>
        <v/>
      </c>
      <c r="Y48" s="63" t="str">
        <f t="shared" ref="Y48:Y61" si="99">CONCATENATE(C48,".",E48,".",F48)</f>
        <v>..</v>
      </c>
      <c r="AB48" s="33">
        <f t="shared" ref="AB48:AB61" si="100">AG48+AL48+AQ48+AV48+BA48+BF48+BK48+BP48+BU48+BZ48+CE48</f>
        <v>0</v>
      </c>
      <c r="AC48" s="71">
        <f t="shared" ref="AC48:AC61" si="101">8-AB48</f>
        <v>8</v>
      </c>
      <c r="AD48" s="62" t="str">
        <f t="shared" ref="AD48:AD61" si="102">CONCATENATE(C48,".",D48)</f>
        <v>.</v>
      </c>
      <c r="AE48" s="63" t="e">
        <f>VLOOKUP(AD48,Лист1!$AW:$AW,1,0)</f>
        <v>#N/A</v>
      </c>
      <c r="AF48" s="52" t="e">
        <f t="shared" ref="AF48:AF61" si="103">IF(AD48=AE48,1,0)</f>
        <v>#N/A</v>
      </c>
      <c r="AG48" s="34" t="str">
        <f t="shared" ref="AG48:AG61" si="104">IF(ISNA(AF48),"0",AF48)</f>
        <v>0</v>
      </c>
      <c r="AI48" s="62" t="str">
        <f t="shared" ref="AI48:AI61" si="105">CONCATENATE(C48,".",D48,".",E48)</f>
        <v>..</v>
      </c>
      <c r="AJ48" s="63" t="e">
        <f>VLOOKUP(AI48,Лист1!$BA:$BA,1,0)</f>
        <v>#N/A</v>
      </c>
      <c r="AK48" s="52" t="e">
        <f t="shared" ref="AK48:AK61" si="106">IF(AI48=AJ48,1,0)</f>
        <v>#N/A</v>
      </c>
      <c r="AL48" s="34" t="str">
        <f t="shared" ref="AL48:AL61" si="107">IF(ISNA(AK48),"0",AK48)</f>
        <v>0</v>
      </c>
      <c r="AN48" s="62" t="str">
        <f t="shared" ref="AN48:AN61" si="108">CONCATENATE(E48,".",F48,)</f>
        <v>.</v>
      </c>
      <c r="AO48" s="63" t="e">
        <f>VLOOKUP(AN48,Лист1!$BE:$BE,1,0)</f>
        <v>#N/A</v>
      </c>
      <c r="AP48" s="52" t="e">
        <f t="shared" ref="AP48:AP61" si="109">IF(AN48=AO48,1,0)</f>
        <v>#N/A</v>
      </c>
      <c r="AQ48" s="34" t="str">
        <f t="shared" ref="AQ48:AQ61" si="110">IF(ISNA(AP48),"0",AP48)</f>
        <v>0</v>
      </c>
      <c r="AS48" s="62" t="str">
        <f t="shared" ref="AS48:AS61" si="111">CONCATENATE(F48,".",G48,)</f>
        <v>.</v>
      </c>
      <c r="AT48" s="63" t="e">
        <f>VLOOKUP(AS48,Лист1!$BI:$BI,1,0)</f>
        <v>#N/A</v>
      </c>
      <c r="AU48" s="52" t="e">
        <f t="shared" ref="AU48:AU61" si="112">IF(AS48=AT48,1,0)</f>
        <v>#N/A</v>
      </c>
      <c r="AV48" s="34" t="str">
        <f t="shared" ref="AV48:AV61" si="113">IF(ISNA(AU48),"0",AU48)</f>
        <v>0</v>
      </c>
      <c r="AX48" s="62" t="str">
        <f t="shared" ref="AX48:AX61" si="114">CONCATENATE(C48,".",H48,)</f>
        <v>.</v>
      </c>
      <c r="AY48" s="63" t="e">
        <f>VLOOKUP(AX48,Лист1!$BM:$BM,1,0)</f>
        <v>#N/A</v>
      </c>
      <c r="AZ48" s="52" t="e">
        <f t="shared" ref="AZ48:AZ61" si="115">IF(AX48=AY48,1,0)</f>
        <v>#N/A</v>
      </c>
      <c r="BA48" s="34" t="str">
        <f t="shared" ref="BA48:BA61" si="116">IF(ISNA(AZ48),"0",AZ48)</f>
        <v>0</v>
      </c>
      <c r="BC48" s="62" t="str">
        <f t="shared" ref="BC48:BC61" si="117">CONCATENATE(H48,".",I48,)</f>
        <v>.</v>
      </c>
      <c r="BD48" s="63" t="e">
        <f>VLOOKUP(BC48,Лист1!$BQ:$BQ,1,0)</f>
        <v>#N/A</v>
      </c>
      <c r="BE48" s="52" t="e">
        <f t="shared" ref="BE48:BE61" si="118">IF(BC48=BD48,1,0)</f>
        <v>#N/A</v>
      </c>
      <c r="BF48" s="34" t="str">
        <f t="shared" ref="BF48:BF61" si="119">IF(ISNA(BE48),"0",BE48)</f>
        <v>0</v>
      </c>
      <c r="BR48" s="62" t="str">
        <f t="shared" ref="BR48:BR61" si="120">CONCATENATE(C48,".",E48,".",F48,".",L48)</f>
        <v>...</v>
      </c>
      <c r="BS48" s="63" t="e">
        <f>VLOOKUP(BR48,Лист1!$CC:$CC,1,0)</f>
        <v>#N/A</v>
      </c>
      <c r="BT48" s="52" t="e">
        <f t="shared" ref="BT48:BT61" si="121">IF(BR48=BS48,1,0)</f>
        <v>#N/A</v>
      </c>
      <c r="BU48" s="34" t="str">
        <f t="shared" ref="BU48:BU61" si="122">IF(ISNA(BT48),"0",BT48)</f>
        <v>0</v>
      </c>
      <c r="CB48" s="62" t="str">
        <f t="shared" ref="CB48:CB61" si="123">CONCATENATE(L48,".",N48)</f>
        <v>.</v>
      </c>
      <c r="CC48" s="63" t="e">
        <f>VLOOKUP(CB48,Лист1!$CK:$CK,1,0)</f>
        <v>#N/A</v>
      </c>
      <c r="CD48" s="52" t="e">
        <f t="shared" ref="CD48:CD61" si="124">IF(CB48=CC48,1,0)</f>
        <v>#N/A</v>
      </c>
      <c r="CE48" s="34" t="str">
        <f t="shared" ref="CE48:CE61" si="125">IF(ISNA(CD48),"0",CD48)</f>
        <v>0</v>
      </c>
    </row>
    <row r="49" spans="1:83" ht="13.5" x14ac:dyDescent="0.25">
      <c r="A49" s="24" t="str">
        <f t="shared" si="95"/>
        <v>.</v>
      </c>
      <c r="B49" s="81">
        <v>3</v>
      </c>
      <c r="C49" s="449"/>
      <c r="D49" s="450"/>
      <c r="E49" s="451"/>
      <c r="F49" s="449"/>
      <c r="G49" s="452"/>
      <c r="H49" s="449"/>
      <c r="I49" s="919"/>
      <c r="J49" s="919"/>
      <c r="K49" s="920"/>
      <c r="L49" s="921"/>
      <c r="M49" s="919"/>
      <c r="N49" s="461"/>
      <c r="O49" s="449"/>
      <c r="P49" s="461"/>
      <c r="Q49" s="451"/>
      <c r="R49" s="198"/>
      <c r="S49" s="113"/>
      <c r="T49" s="193" t="str">
        <f t="shared" si="96"/>
        <v/>
      </c>
      <c r="U49" s="201" t="str">
        <f t="shared" si="97"/>
        <v/>
      </c>
      <c r="W49" s="130" t="str">
        <f t="shared" si="98"/>
        <v>0</v>
      </c>
      <c r="X49" s="127" t="str">
        <f>IF(OR(R49="",R49=0),"",ORDER!H73)</f>
        <v/>
      </c>
      <c r="Y49" s="63" t="str">
        <f t="shared" si="99"/>
        <v>..</v>
      </c>
      <c r="AB49" s="33">
        <f t="shared" si="100"/>
        <v>0</v>
      </c>
      <c r="AC49" s="71">
        <f t="shared" si="101"/>
        <v>8</v>
      </c>
      <c r="AD49" s="62" t="str">
        <f t="shared" si="102"/>
        <v>.</v>
      </c>
      <c r="AE49" s="63" t="e">
        <f>VLOOKUP(AD49,Лист1!$AW:$AW,1,0)</f>
        <v>#N/A</v>
      </c>
      <c r="AF49" s="52" t="e">
        <f t="shared" si="103"/>
        <v>#N/A</v>
      </c>
      <c r="AG49" s="34" t="str">
        <f t="shared" si="104"/>
        <v>0</v>
      </c>
      <c r="AI49" s="62" t="str">
        <f t="shared" si="105"/>
        <v>..</v>
      </c>
      <c r="AJ49" s="63" t="e">
        <f>VLOOKUP(AI49,Лист1!$BA:$BA,1,0)</f>
        <v>#N/A</v>
      </c>
      <c r="AK49" s="52" t="e">
        <f t="shared" si="106"/>
        <v>#N/A</v>
      </c>
      <c r="AL49" s="34" t="str">
        <f t="shared" si="107"/>
        <v>0</v>
      </c>
      <c r="AN49" s="62" t="str">
        <f t="shared" si="108"/>
        <v>.</v>
      </c>
      <c r="AO49" s="63" t="e">
        <f>VLOOKUP(AN49,Лист1!$BE:$BE,1,0)</f>
        <v>#N/A</v>
      </c>
      <c r="AP49" s="52" t="e">
        <f t="shared" si="109"/>
        <v>#N/A</v>
      </c>
      <c r="AQ49" s="34" t="str">
        <f t="shared" si="110"/>
        <v>0</v>
      </c>
      <c r="AS49" s="62" t="str">
        <f t="shared" si="111"/>
        <v>.</v>
      </c>
      <c r="AT49" s="63" t="e">
        <f>VLOOKUP(AS49,Лист1!$BI:$BI,1,0)</f>
        <v>#N/A</v>
      </c>
      <c r="AU49" s="52" t="e">
        <f t="shared" si="112"/>
        <v>#N/A</v>
      </c>
      <c r="AV49" s="34" t="str">
        <f t="shared" si="113"/>
        <v>0</v>
      </c>
      <c r="AX49" s="62" t="str">
        <f t="shared" si="114"/>
        <v>.</v>
      </c>
      <c r="AY49" s="63" t="e">
        <f>VLOOKUP(AX49,Лист1!$BM:$BM,1,0)</f>
        <v>#N/A</v>
      </c>
      <c r="AZ49" s="52" t="e">
        <f t="shared" si="115"/>
        <v>#N/A</v>
      </c>
      <c r="BA49" s="34" t="str">
        <f t="shared" si="116"/>
        <v>0</v>
      </c>
      <c r="BC49" s="62" t="str">
        <f t="shared" si="117"/>
        <v>.</v>
      </c>
      <c r="BD49" s="63" t="e">
        <f>VLOOKUP(BC49,Лист1!$BQ:$BQ,1,0)</f>
        <v>#N/A</v>
      </c>
      <c r="BE49" s="52" t="e">
        <f t="shared" si="118"/>
        <v>#N/A</v>
      </c>
      <c r="BF49" s="34" t="str">
        <f t="shared" si="119"/>
        <v>0</v>
      </c>
      <c r="BR49" s="62" t="str">
        <f t="shared" si="120"/>
        <v>...</v>
      </c>
      <c r="BS49" s="63" t="e">
        <f>VLOOKUP(BR49,Лист1!$CC:$CC,1,0)</f>
        <v>#N/A</v>
      </c>
      <c r="BT49" s="52" t="e">
        <f t="shared" si="121"/>
        <v>#N/A</v>
      </c>
      <c r="BU49" s="34" t="str">
        <f t="shared" si="122"/>
        <v>0</v>
      </c>
      <c r="CB49" s="62" t="str">
        <f t="shared" si="123"/>
        <v>.</v>
      </c>
      <c r="CC49" s="63" t="e">
        <f>VLOOKUP(CB49,Лист1!$CK:$CK,1,0)</f>
        <v>#N/A</v>
      </c>
      <c r="CD49" s="52" t="e">
        <f t="shared" si="124"/>
        <v>#N/A</v>
      </c>
      <c r="CE49" s="34" t="str">
        <f t="shared" si="125"/>
        <v>0</v>
      </c>
    </row>
    <row r="50" spans="1:83" ht="13.5" x14ac:dyDescent="0.25">
      <c r="A50" s="24" t="str">
        <f>CONCATENATE(C50,".",D50)</f>
        <v>.</v>
      </c>
      <c r="B50" s="81">
        <v>4</v>
      </c>
      <c r="C50" s="449"/>
      <c r="D50" s="450"/>
      <c r="E50" s="451"/>
      <c r="F50" s="449"/>
      <c r="G50" s="452"/>
      <c r="H50" s="449"/>
      <c r="I50" s="919"/>
      <c r="J50" s="919"/>
      <c r="K50" s="920"/>
      <c r="L50" s="921"/>
      <c r="M50" s="919"/>
      <c r="N50" s="461"/>
      <c r="O50" s="449"/>
      <c r="P50" s="461"/>
      <c r="Q50" s="451"/>
      <c r="R50" s="198"/>
      <c r="S50" s="114"/>
      <c r="T50" s="193" t="str">
        <f>IF(OR(W50="",W50="0"),"",W50)</f>
        <v/>
      </c>
      <c r="U50" s="201" t="str">
        <f>IF(R50="","",IF(NOT(AC50=0),"Ошибка в строке",""))</f>
        <v/>
      </c>
      <c r="W50" s="130" t="str">
        <f>IF(OR(ISNA(X50),NOT(AC50=0)),"0",X50)</f>
        <v>0</v>
      </c>
      <c r="X50" s="127" t="str">
        <f>IF(OR(R50="",R50=0),"",ORDER!H74)</f>
        <v/>
      </c>
      <c r="Y50" s="63" t="str">
        <f>CONCATENATE(C50,".",E50,".",F50)</f>
        <v>..</v>
      </c>
      <c r="AB50" s="33">
        <f>AG50+AL50+AQ50+AV50+BA50+BF50+BK50+BP50+BU50+BZ50+CE50</f>
        <v>0</v>
      </c>
      <c r="AC50" s="71">
        <f t="shared" si="101"/>
        <v>8</v>
      </c>
      <c r="AD50" s="62" t="str">
        <f>CONCATENATE(C50,".",D50)</f>
        <v>.</v>
      </c>
      <c r="AE50" s="63" t="e">
        <f>VLOOKUP(AD50,Лист1!$AW:$AW,1,0)</f>
        <v>#N/A</v>
      </c>
      <c r="AF50" s="52" t="e">
        <f>IF(AD50=AE50,1,0)</f>
        <v>#N/A</v>
      </c>
      <c r="AG50" s="34" t="str">
        <f t="shared" si="104"/>
        <v>0</v>
      </c>
      <c r="AI50" s="62" t="str">
        <f>CONCATENATE(C50,".",D50,".",E50)</f>
        <v>..</v>
      </c>
      <c r="AJ50" s="63" t="e">
        <f>VLOOKUP(AI50,Лист1!$BA:$BA,1,0)</f>
        <v>#N/A</v>
      </c>
      <c r="AK50" s="52" t="e">
        <f>IF(AI50=AJ50,1,0)</f>
        <v>#N/A</v>
      </c>
      <c r="AL50" s="34" t="str">
        <f t="shared" si="107"/>
        <v>0</v>
      </c>
      <c r="AN50" s="62" t="str">
        <f>CONCATENATE(E50,".",F50,)</f>
        <v>.</v>
      </c>
      <c r="AO50" s="63" t="e">
        <f>VLOOKUP(AN50,Лист1!$BE:$BE,1,0)</f>
        <v>#N/A</v>
      </c>
      <c r="AP50" s="52" t="e">
        <f>IF(AN50=AO50,1,0)</f>
        <v>#N/A</v>
      </c>
      <c r="AQ50" s="34" t="str">
        <f t="shared" si="110"/>
        <v>0</v>
      </c>
      <c r="AS50" s="62" t="str">
        <f>CONCATENATE(F50,".",G50,)</f>
        <v>.</v>
      </c>
      <c r="AT50" s="63" t="e">
        <f>VLOOKUP(AS50,Лист1!$BI:$BI,1,0)</f>
        <v>#N/A</v>
      </c>
      <c r="AU50" s="52" t="e">
        <f>IF(AS50=AT50,1,0)</f>
        <v>#N/A</v>
      </c>
      <c r="AV50" s="34" t="str">
        <f t="shared" si="113"/>
        <v>0</v>
      </c>
      <c r="AX50" s="62" t="str">
        <f>CONCATENATE(C50,".",H50,)</f>
        <v>.</v>
      </c>
      <c r="AY50" s="63" t="e">
        <f>VLOOKUP(AX50,Лист1!$BM:$BM,1,0)</f>
        <v>#N/A</v>
      </c>
      <c r="AZ50" s="52" t="e">
        <f>IF(AX50=AY50,1,0)</f>
        <v>#N/A</v>
      </c>
      <c r="BA50" s="34" t="str">
        <f t="shared" si="116"/>
        <v>0</v>
      </c>
      <c r="BC50" s="62" t="str">
        <f>CONCATENATE(H50,".",I50,)</f>
        <v>.</v>
      </c>
      <c r="BD50" s="63" t="e">
        <f>VLOOKUP(BC50,Лист1!$BQ:$BQ,1,0)</f>
        <v>#N/A</v>
      </c>
      <c r="BE50" s="52" t="e">
        <f>IF(BC50=BD50,1,0)</f>
        <v>#N/A</v>
      </c>
      <c r="BF50" s="34" t="str">
        <f t="shared" si="119"/>
        <v>0</v>
      </c>
      <c r="BR50" s="62" t="str">
        <f>CONCATENATE(C50,".",E50,".",F50,".",L50)</f>
        <v>...</v>
      </c>
      <c r="BS50" s="63" t="e">
        <f>VLOOKUP(BR50,Лист1!$CC:$CC,1,0)</f>
        <v>#N/A</v>
      </c>
      <c r="BT50" s="52" t="e">
        <f>IF(BR50=BS50,1,0)</f>
        <v>#N/A</v>
      </c>
      <c r="BU50" s="34" t="str">
        <f t="shared" si="122"/>
        <v>0</v>
      </c>
      <c r="CB50" s="62" t="str">
        <f>CONCATENATE(L50,".",N50)</f>
        <v>.</v>
      </c>
      <c r="CC50" s="63" t="e">
        <f>VLOOKUP(CB50,Лист1!$CK:$CK,1,0)</f>
        <v>#N/A</v>
      </c>
      <c r="CD50" s="52" t="e">
        <f>IF(CB50=CC50,1,0)</f>
        <v>#N/A</v>
      </c>
      <c r="CE50" s="34" t="str">
        <f t="shared" si="125"/>
        <v>0</v>
      </c>
    </row>
    <row r="51" spans="1:83" ht="13.5" x14ac:dyDescent="0.25">
      <c r="A51" s="24" t="str">
        <f>CONCATENATE(C51,".",D51)</f>
        <v>.</v>
      </c>
      <c r="B51" s="81">
        <v>5</v>
      </c>
      <c r="C51" s="449"/>
      <c r="D51" s="450"/>
      <c r="E51" s="451"/>
      <c r="F51" s="449"/>
      <c r="G51" s="452"/>
      <c r="H51" s="449"/>
      <c r="I51" s="919"/>
      <c r="J51" s="919"/>
      <c r="K51" s="920"/>
      <c r="L51" s="921"/>
      <c r="M51" s="919"/>
      <c r="N51" s="461"/>
      <c r="O51" s="449"/>
      <c r="P51" s="461"/>
      <c r="Q51" s="451"/>
      <c r="R51" s="198"/>
      <c r="S51" s="113"/>
      <c r="T51" s="193" t="str">
        <f>IF(OR(W51="",W51="0"),"",W51)</f>
        <v/>
      </c>
      <c r="U51" s="201" t="str">
        <f>IF(R51="","",IF(NOT(AC51=0),"Ошибка в строке",""))</f>
        <v/>
      </c>
      <c r="W51" s="130" t="str">
        <f>IF(OR(ISNA(X51),NOT(AC51=0)),"0",X51)</f>
        <v>0</v>
      </c>
      <c r="X51" s="127" t="str">
        <f>IF(OR(R51="",R51=0),"",ORDER!H75)</f>
        <v/>
      </c>
      <c r="Y51" s="63" t="str">
        <f>CONCATENATE(C51,".",E51,".",F51)</f>
        <v>..</v>
      </c>
      <c r="AB51" s="33">
        <f>AG51+AL51+AQ51+AV51+BA51+BF51+BK51+BP51+BU51+BZ51+CE51</f>
        <v>0</v>
      </c>
      <c r="AC51" s="71">
        <f t="shared" si="101"/>
        <v>8</v>
      </c>
      <c r="AD51" s="62" t="str">
        <f>CONCATENATE(C51,".",D51)</f>
        <v>.</v>
      </c>
      <c r="AE51" s="63" t="e">
        <f>VLOOKUP(AD51,Лист1!$AW:$AW,1,0)</f>
        <v>#N/A</v>
      </c>
      <c r="AF51" s="52" t="e">
        <f>IF(AD51=AE51,1,0)</f>
        <v>#N/A</v>
      </c>
      <c r="AG51" s="34" t="str">
        <f t="shared" si="104"/>
        <v>0</v>
      </c>
      <c r="AI51" s="62" t="str">
        <f>CONCATENATE(C51,".",D51,".",E51)</f>
        <v>..</v>
      </c>
      <c r="AJ51" s="63" t="e">
        <f>VLOOKUP(AI51,Лист1!$BA:$BA,1,0)</f>
        <v>#N/A</v>
      </c>
      <c r="AK51" s="52" t="e">
        <f>IF(AI51=AJ51,1,0)</f>
        <v>#N/A</v>
      </c>
      <c r="AL51" s="34" t="str">
        <f t="shared" si="107"/>
        <v>0</v>
      </c>
      <c r="AN51" s="62" t="str">
        <f>CONCATENATE(E51,".",F51,)</f>
        <v>.</v>
      </c>
      <c r="AO51" s="63" t="e">
        <f>VLOOKUP(AN51,Лист1!$BE:$BE,1,0)</f>
        <v>#N/A</v>
      </c>
      <c r="AP51" s="52" t="e">
        <f>IF(AN51=AO51,1,0)</f>
        <v>#N/A</v>
      </c>
      <c r="AQ51" s="34" t="str">
        <f t="shared" si="110"/>
        <v>0</v>
      </c>
      <c r="AS51" s="62" t="str">
        <f>CONCATENATE(F51,".",G51,)</f>
        <v>.</v>
      </c>
      <c r="AT51" s="63" t="e">
        <f>VLOOKUP(AS51,Лист1!$BI:$BI,1,0)</f>
        <v>#N/A</v>
      </c>
      <c r="AU51" s="52" t="e">
        <f>IF(AS51=AT51,1,0)</f>
        <v>#N/A</v>
      </c>
      <c r="AV51" s="34" t="str">
        <f t="shared" si="113"/>
        <v>0</v>
      </c>
      <c r="AX51" s="62" t="str">
        <f>CONCATENATE(C51,".",H51,)</f>
        <v>.</v>
      </c>
      <c r="AY51" s="63" t="e">
        <f>VLOOKUP(AX51,Лист1!$BM:$BM,1,0)</f>
        <v>#N/A</v>
      </c>
      <c r="AZ51" s="52" t="e">
        <f>IF(AX51=AY51,1,0)</f>
        <v>#N/A</v>
      </c>
      <c r="BA51" s="34" t="str">
        <f t="shared" si="116"/>
        <v>0</v>
      </c>
      <c r="BC51" s="62" t="str">
        <f>CONCATENATE(H51,".",I51,)</f>
        <v>.</v>
      </c>
      <c r="BD51" s="63" t="e">
        <f>VLOOKUP(BC51,Лист1!$BQ:$BQ,1,0)</f>
        <v>#N/A</v>
      </c>
      <c r="BE51" s="52" t="e">
        <f>IF(BC51=BD51,1,0)</f>
        <v>#N/A</v>
      </c>
      <c r="BF51" s="34" t="str">
        <f t="shared" si="119"/>
        <v>0</v>
      </c>
      <c r="BR51" s="62" t="str">
        <f>CONCATENATE(C51,".",E51,".",F51,".",L51)</f>
        <v>...</v>
      </c>
      <c r="BS51" s="63" t="e">
        <f>VLOOKUP(BR51,Лист1!$CC:$CC,1,0)</f>
        <v>#N/A</v>
      </c>
      <c r="BT51" s="52" t="e">
        <f>IF(BR51=BS51,1,0)</f>
        <v>#N/A</v>
      </c>
      <c r="BU51" s="34" t="str">
        <f t="shared" si="122"/>
        <v>0</v>
      </c>
      <c r="CB51" s="62" t="str">
        <f>CONCATENATE(L51,".",N51)</f>
        <v>.</v>
      </c>
      <c r="CC51" s="63" t="e">
        <f>VLOOKUP(CB51,Лист1!$CK:$CK,1,0)</f>
        <v>#N/A</v>
      </c>
      <c r="CD51" s="52" t="e">
        <f>IF(CB51=CC51,1,0)</f>
        <v>#N/A</v>
      </c>
      <c r="CE51" s="34" t="str">
        <f t="shared" si="125"/>
        <v>0</v>
      </c>
    </row>
    <row r="52" spans="1:83" ht="13.5" x14ac:dyDescent="0.25">
      <c r="A52" s="24" t="str">
        <f>CONCATENATE(C52,".",D52)</f>
        <v>.</v>
      </c>
      <c r="B52" s="81">
        <v>6</v>
      </c>
      <c r="C52" s="449"/>
      <c r="D52" s="450"/>
      <c r="E52" s="451"/>
      <c r="F52" s="449"/>
      <c r="G52" s="452"/>
      <c r="H52" s="449"/>
      <c r="I52" s="919"/>
      <c r="J52" s="919"/>
      <c r="K52" s="920"/>
      <c r="L52" s="921"/>
      <c r="M52" s="919"/>
      <c r="N52" s="461"/>
      <c r="O52" s="449"/>
      <c r="P52" s="461"/>
      <c r="Q52" s="451"/>
      <c r="R52" s="198"/>
      <c r="S52" s="113"/>
      <c r="T52" s="193" t="str">
        <f>IF(OR(W52="",W52="0"),"",W52)</f>
        <v/>
      </c>
      <c r="U52" s="201" t="str">
        <f>IF(R52="","",IF(NOT(AC52=0),"Ошибка в строке",""))</f>
        <v/>
      </c>
      <c r="W52" s="130" t="str">
        <f>IF(OR(ISNA(X52),NOT(AC52=0)),"0",X52)</f>
        <v>0</v>
      </c>
      <c r="X52" s="127" t="str">
        <f>IF(OR(R52="",R52=0),"",ORDER!H76)</f>
        <v/>
      </c>
      <c r="Y52" s="63" t="str">
        <f>CONCATENATE(C52,".",E52,".",F52)</f>
        <v>..</v>
      </c>
      <c r="AB52" s="33">
        <f>AG52+AL52+AQ52+AV52+BA52+BF52+BK52+BP52+BU52+BZ52+CE52</f>
        <v>0</v>
      </c>
      <c r="AC52" s="71">
        <f t="shared" si="101"/>
        <v>8</v>
      </c>
      <c r="AD52" s="62" t="str">
        <f>CONCATENATE(C52,".",D52)</f>
        <v>.</v>
      </c>
      <c r="AE52" s="63" t="e">
        <f>VLOOKUP(AD52,Лист1!$AW:$AW,1,0)</f>
        <v>#N/A</v>
      </c>
      <c r="AF52" s="52" t="e">
        <f>IF(AD52=AE52,1,0)</f>
        <v>#N/A</v>
      </c>
      <c r="AG52" s="34" t="str">
        <f t="shared" si="104"/>
        <v>0</v>
      </c>
      <c r="AI52" s="62" t="str">
        <f>CONCATENATE(C52,".",D52,".",E52)</f>
        <v>..</v>
      </c>
      <c r="AJ52" s="63" t="e">
        <f>VLOOKUP(AI52,Лист1!$BA:$BA,1,0)</f>
        <v>#N/A</v>
      </c>
      <c r="AK52" s="52" t="e">
        <f>IF(AI52=AJ52,1,0)</f>
        <v>#N/A</v>
      </c>
      <c r="AL52" s="34" t="str">
        <f t="shared" si="107"/>
        <v>0</v>
      </c>
      <c r="AN52" s="62" t="str">
        <f>CONCATENATE(E52,".",F52,)</f>
        <v>.</v>
      </c>
      <c r="AO52" s="63" t="e">
        <f>VLOOKUP(AN52,Лист1!$BE:$BE,1,0)</f>
        <v>#N/A</v>
      </c>
      <c r="AP52" s="52" t="e">
        <f>IF(AN52=AO52,1,0)</f>
        <v>#N/A</v>
      </c>
      <c r="AQ52" s="34" t="str">
        <f t="shared" si="110"/>
        <v>0</v>
      </c>
      <c r="AS52" s="62" t="str">
        <f>CONCATENATE(F52,".",G52,)</f>
        <v>.</v>
      </c>
      <c r="AT52" s="63" t="e">
        <f>VLOOKUP(AS52,Лист1!$BI:$BI,1,0)</f>
        <v>#N/A</v>
      </c>
      <c r="AU52" s="52" t="e">
        <f>IF(AS52=AT52,1,0)</f>
        <v>#N/A</v>
      </c>
      <c r="AV52" s="34" t="str">
        <f t="shared" si="113"/>
        <v>0</v>
      </c>
      <c r="AX52" s="62" t="str">
        <f>CONCATENATE(C52,".",H52,)</f>
        <v>.</v>
      </c>
      <c r="AY52" s="63" t="e">
        <f>VLOOKUP(AX52,Лист1!$BM:$BM,1,0)</f>
        <v>#N/A</v>
      </c>
      <c r="AZ52" s="52" t="e">
        <f>IF(AX52=AY52,1,0)</f>
        <v>#N/A</v>
      </c>
      <c r="BA52" s="34" t="str">
        <f t="shared" si="116"/>
        <v>0</v>
      </c>
      <c r="BC52" s="62" t="str">
        <f>CONCATENATE(H52,".",I52,)</f>
        <v>.</v>
      </c>
      <c r="BD52" s="63" t="e">
        <f>VLOOKUP(BC52,Лист1!$BQ:$BQ,1,0)</f>
        <v>#N/A</v>
      </c>
      <c r="BE52" s="52" t="e">
        <f>IF(BC52=BD52,1,0)</f>
        <v>#N/A</v>
      </c>
      <c r="BF52" s="34" t="str">
        <f t="shared" si="119"/>
        <v>0</v>
      </c>
      <c r="BR52" s="62" t="str">
        <f>CONCATENATE(C52,".",E52,".",F52,".",L52)</f>
        <v>...</v>
      </c>
      <c r="BS52" s="63" t="e">
        <f>VLOOKUP(BR52,Лист1!$CC:$CC,1,0)</f>
        <v>#N/A</v>
      </c>
      <c r="BT52" s="52" t="e">
        <f>IF(BR52=BS52,1,0)</f>
        <v>#N/A</v>
      </c>
      <c r="BU52" s="34" t="str">
        <f t="shared" si="122"/>
        <v>0</v>
      </c>
      <c r="CB52" s="62" t="str">
        <f>CONCATENATE(L52,".",N52)</f>
        <v>.</v>
      </c>
      <c r="CC52" s="63" t="e">
        <f>VLOOKUP(CB52,Лист1!$CK:$CK,1,0)</f>
        <v>#N/A</v>
      </c>
      <c r="CD52" s="52" t="e">
        <f>IF(CB52=CC52,1,0)</f>
        <v>#N/A</v>
      </c>
      <c r="CE52" s="34" t="str">
        <f t="shared" si="125"/>
        <v>0</v>
      </c>
    </row>
    <row r="53" spans="1:83" ht="13.5" x14ac:dyDescent="0.25">
      <c r="A53" s="24" t="str">
        <f>CONCATENATE(C53,".",D53)</f>
        <v>.</v>
      </c>
      <c r="B53" s="81">
        <v>7</v>
      </c>
      <c r="C53" s="449"/>
      <c r="D53" s="450"/>
      <c r="E53" s="451"/>
      <c r="F53" s="449"/>
      <c r="G53" s="452"/>
      <c r="H53" s="449"/>
      <c r="I53" s="919"/>
      <c r="J53" s="919"/>
      <c r="K53" s="920"/>
      <c r="L53" s="921"/>
      <c r="M53" s="919"/>
      <c r="N53" s="461"/>
      <c r="O53" s="449"/>
      <c r="P53" s="461"/>
      <c r="Q53" s="451"/>
      <c r="R53" s="198"/>
      <c r="S53" s="113"/>
      <c r="T53" s="193" t="str">
        <f>IF(OR(W53="",W53="0"),"",W53)</f>
        <v/>
      </c>
      <c r="U53" s="201" t="str">
        <f>IF(R53="","",IF(NOT(AC53=0),"Ошибка в строке",""))</f>
        <v/>
      </c>
      <c r="W53" s="130" t="str">
        <f>IF(OR(ISNA(X53),NOT(AC53=0)),"0",X53)</f>
        <v>0</v>
      </c>
      <c r="X53" s="127" t="str">
        <f>IF(OR(R53="",R53=0),"",ORDER!H77)</f>
        <v/>
      </c>
      <c r="Y53" s="63" t="str">
        <f>CONCATENATE(C53,".",E53,".",F53)</f>
        <v>..</v>
      </c>
      <c r="AB53" s="33">
        <f>AG53+AL53+AQ53+AV53+BA53+BF53+BK53+BP53+BU53+BZ53+CE53</f>
        <v>0</v>
      </c>
      <c r="AC53" s="71">
        <f t="shared" si="101"/>
        <v>8</v>
      </c>
      <c r="AD53" s="62" t="str">
        <f>CONCATENATE(C53,".",D53)</f>
        <v>.</v>
      </c>
      <c r="AE53" s="63" t="e">
        <f>VLOOKUP(AD53,Лист1!$AW:$AW,1,0)</f>
        <v>#N/A</v>
      </c>
      <c r="AF53" s="52" t="e">
        <f>IF(AD53=AE53,1,0)</f>
        <v>#N/A</v>
      </c>
      <c r="AG53" s="34" t="str">
        <f t="shared" si="104"/>
        <v>0</v>
      </c>
      <c r="AI53" s="62" t="str">
        <f>CONCATENATE(C53,".",D53,".",E53)</f>
        <v>..</v>
      </c>
      <c r="AJ53" s="63" t="e">
        <f>VLOOKUP(AI53,Лист1!$BA:$BA,1,0)</f>
        <v>#N/A</v>
      </c>
      <c r="AK53" s="52" t="e">
        <f>IF(AI53=AJ53,1,0)</f>
        <v>#N/A</v>
      </c>
      <c r="AL53" s="34" t="str">
        <f t="shared" si="107"/>
        <v>0</v>
      </c>
      <c r="AN53" s="62" t="str">
        <f>CONCATENATE(E53,".",F53,)</f>
        <v>.</v>
      </c>
      <c r="AO53" s="63" t="e">
        <f>VLOOKUP(AN53,Лист1!$BE:$BE,1,0)</f>
        <v>#N/A</v>
      </c>
      <c r="AP53" s="52" t="e">
        <f>IF(AN53=AO53,1,0)</f>
        <v>#N/A</v>
      </c>
      <c r="AQ53" s="34" t="str">
        <f t="shared" si="110"/>
        <v>0</v>
      </c>
      <c r="AS53" s="62" t="str">
        <f>CONCATENATE(F53,".",G53,)</f>
        <v>.</v>
      </c>
      <c r="AT53" s="63" t="e">
        <f>VLOOKUP(AS53,Лист1!$BI:$BI,1,0)</f>
        <v>#N/A</v>
      </c>
      <c r="AU53" s="52" t="e">
        <f>IF(AS53=AT53,1,0)</f>
        <v>#N/A</v>
      </c>
      <c r="AV53" s="34" t="str">
        <f t="shared" si="113"/>
        <v>0</v>
      </c>
      <c r="AX53" s="62" t="str">
        <f>CONCATENATE(C53,".",H53,)</f>
        <v>.</v>
      </c>
      <c r="AY53" s="63" t="e">
        <f>VLOOKUP(AX53,Лист1!$BM:$BM,1,0)</f>
        <v>#N/A</v>
      </c>
      <c r="AZ53" s="52" t="e">
        <f>IF(AX53=AY53,1,0)</f>
        <v>#N/A</v>
      </c>
      <c r="BA53" s="34" t="str">
        <f t="shared" si="116"/>
        <v>0</v>
      </c>
      <c r="BC53" s="62" t="str">
        <f>CONCATENATE(H53,".",I53,)</f>
        <v>.</v>
      </c>
      <c r="BD53" s="63" t="e">
        <f>VLOOKUP(BC53,Лист1!$BQ:$BQ,1,0)</f>
        <v>#N/A</v>
      </c>
      <c r="BE53" s="52" t="e">
        <f>IF(BC53=BD53,1,0)</f>
        <v>#N/A</v>
      </c>
      <c r="BF53" s="34" t="str">
        <f t="shared" si="119"/>
        <v>0</v>
      </c>
      <c r="BR53" s="62" t="str">
        <f>CONCATENATE(C53,".",E53,".",F53,".",L53)</f>
        <v>...</v>
      </c>
      <c r="BS53" s="63" t="e">
        <f>VLOOKUP(BR53,Лист1!$CC:$CC,1,0)</f>
        <v>#N/A</v>
      </c>
      <c r="BT53" s="52" t="e">
        <f>IF(BR53=BS53,1,0)</f>
        <v>#N/A</v>
      </c>
      <c r="BU53" s="34" t="str">
        <f t="shared" si="122"/>
        <v>0</v>
      </c>
      <c r="CB53" s="62" t="str">
        <f>CONCATENATE(L53,".",N53)</f>
        <v>.</v>
      </c>
      <c r="CC53" s="63" t="e">
        <f>VLOOKUP(CB53,Лист1!$CK:$CK,1,0)</f>
        <v>#N/A</v>
      </c>
      <c r="CD53" s="52" t="e">
        <f>IF(CB53=CC53,1,0)</f>
        <v>#N/A</v>
      </c>
      <c r="CE53" s="34" t="str">
        <f t="shared" si="125"/>
        <v>0</v>
      </c>
    </row>
    <row r="54" spans="1:83" ht="13.5" x14ac:dyDescent="0.25">
      <c r="A54" s="24" t="str">
        <f>CONCATENATE(C54,".",D54)</f>
        <v>.</v>
      </c>
      <c r="B54" s="81">
        <v>8</v>
      </c>
      <c r="C54" s="449"/>
      <c r="D54" s="450"/>
      <c r="E54" s="451"/>
      <c r="F54" s="449"/>
      <c r="G54" s="452"/>
      <c r="H54" s="449"/>
      <c r="I54" s="919"/>
      <c r="J54" s="919"/>
      <c r="K54" s="920"/>
      <c r="L54" s="921"/>
      <c r="M54" s="919"/>
      <c r="N54" s="461"/>
      <c r="O54" s="449"/>
      <c r="P54" s="461"/>
      <c r="Q54" s="451"/>
      <c r="R54" s="198"/>
      <c r="S54" s="113"/>
      <c r="T54" s="193" t="str">
        <f>IF(OR(W54="",W54="0"),"",W54)</f>
        <v/>
      </c>
      <c r="U54" s="201" t="str">
        <f>IF(R54="","",IF(NOT(AC54=0),"Ошибка в строке",""))</f>
        <v/>
      </c>
      <c r="W54" s="130" t="str">
        <f>IF(OR(ISNA(X54),NOT(AC54=0)),"0",X54)</f>
        <v>0</v>
      </c>
      <c r="X54" s="127" t="str">
        <f>IF(OR(R54="",R54=0),"",ORDER!H78)</f>
        <v/>
      </c>
      <c r="Y54" s="63" t="str">
        <f>CONCATENATE(C54,".",E54,".",F54)</f>
        <v>..</v>
      </c>
      <c r="AB54" s="33">
        <f>AG54+AL54+AQ54+AV54+BA54+BF54+BK54+BP54+BU54+BZ54+CE54</f>
        <v>0</v>
      </c>
      <c r="AC54" s="71">
        <f t="shared" si="101"/>
        <v>8</v>
      </c>
      <c r="AD54" s="62" t="str">
        <f>CONCATENATE(C54,".",D54)</f>
        <v>.</v>
      </c>
      <c r="AE54" s="63" t="e">
        <f>VLOOKUP(AD54,Лист1!$AW:$AW,1,0)</f>
        <v>#N/A</v>
      </c>
      <c r="AF54" s="52" t="e">
        <f>IF(AD54=AE54,1,0)</f>
        <v>#N/A</v>
      </c>
      <c r="AG54" s="34" t="str">
        <f t="shared" si="104"/>
        <v>0</v>
      </c>
      <c r="AI54" s="62" t="str">
        <f>CONCATENATE(C54,".",D54,".",E54)</f>
        <v>..</v>
      </c>
      <c r="AJ54" s="63" t="e">
        <f>VLOOKUP(AI54,Лист1!$BA:$BA,1,0)</f>
        <v>#N/A</v>
      </c>
      <c r="AK54" s="52" t="e">
        <f>IF(AI54=AJ54,1,0)</f>
        <v>#N/A</v>
      </c>
      <c r="AL54" s="34" t="str">
        <f t="shared" si="107"/>
        <v>0</v>
      </c>
      <c r="AN54" s="62" t="str">
        <f>CONCATENATE(E54,".",F54,)</f>
        <v>.</v>
      </c>
      <c r="AO54" s="63" t="e">
        <f>VLOOKUP(AN54,Лист1!$BE:$BE,1,0)</f>
        <v>#N/A</v>
      </c>
      <c r="AP54" s="52" t="e">
        <f>IF(AN54=AO54,1,0)</f>
        <v>#N/A</v>
      </c>
      <c r="AQ54" s="34" t="str">
        <f t="shared" si="110"/>
        <v>0</v>
      </c>
      <c r="AS54" s="62" t="str">
        <f>CONCATENATE(F54,".",G54,)</f>
        <v>.</v>
      </c>
      <c r="AT54" s="63" t="e">
        <f>VLOOKUP(AS54,Лист1!$BI:$BI,1,0)</f>
        <v>#N/A</v>
      </c>
      <c r="AU54" s="52" t="e">
        <f>IF(AS54=AT54,1,0)</f>
        <v>#N/A</v>
      </c>
      <c r="AV54" s="34" t="str">
        <f t="shared" si="113"/>
        <v>0</v>
      </c>
      <c r="AX54" s="62" t="str">
        <f>CONCATENATE(C54,".",H54,)</f>
        <v>.</v>
      </c>
      <c r="AY54" s="63" t="e">
        <f>VLOOKUP(AX54,Лист1!$BM:$BM,1,0)</f>
        <v>#N/A</v>
      </c>
      <c r="AZ54" s="52" t="e">
        <f>IF(AX54=AY54,1,0)</f>
        <v>#N/A</v>
      </c>
      <c r="BA54" s="34" t="str">
        <f t="shared" si="116"/>
        <v>0</v>
      </c>
      <c r="BC54" s="62" t="str">
        <f>CONCATENATE(H54,".",I54,)</f>
        <v>.</v>
      </c>
      <c r="BD54" s="63" t="e">
        <f>VLOOKUP(BC54,Лист1!$BQ:$BQ,1,0)</f>
        <v>#N/A</v>
      </c>
      <c r="BE54" s="52" t="e">
        <f>IF(BC54=BD54,1,0)</f>
        <v>#N/A</v>
      </c>
      <c r="BF54" s="34" t="str">
        <f t="shared" si="119"/>
        <v>0</v>
      </c>
      <c r="BR54" s="62" t="str">
        <f>CONCATENATE(C54,".",E54,".",F54,".",L54)</f>
        <v>...</v>
      </c>
      <c r="BS54" s="63" t="e">
        <f>VLOOKUP(BR54,Лист1!$CC:$CC,1,0)</f>
        <v>#N/A</v>
      </c>
      <c r="BT54" s="52" t="e">
        <f>IF(BR54=BS54,1,0)</f>
        <v>#N/A</v>
      </c>
      <c r="BU54" s="34" t="str">
        <f t="shared" si="122"/>
        <v>0</v>
      </c>
      <c r="CB54" s="62" t="str">
        <f>CONCATENATE(L54,".",N54)</f>
        <v>.</v>
      </c>
      <c r="CC54" s="63" t="e">
        <f>VLOOKUP(CB54,Лист1!$CK:$CK,1,0)</f>
        <v>#N/A</v>
      </c>
      <c r="CD54" s="52" t="e">
        <f>IF(CB54=CC54,1,0)</f>
        <v>#N/A</v>
      </c>
      <c r="CE54" s="34" t="str">
        <f t="shared" si="125"/>
        <v>0</v>
      </c>
    </row>
    <row r="55" spans="1:83" ht="13.5" x14ac:dyDescent="0.25">
      <c r="A55" s="24" t="str">
        <f t="shared" si="95"/>
        <v>.</v>
      </c>
      <c r="B55" s="81">
        <v>9</v>
      </c>
      <c r="C55" s="449"/>
      <c r="D55" s="450"/>
      <c r="E55" s="451"/>
      <c r="F55" s="449"/>
      <c r="G55" s="452"/>
      <c r="H55" s="449"/>
      <c r="I55" s="919"/>
      <c r="J55" s="919"/>
      <c r="K55" s="920"/>
      <c r="L55" s="921"/>
      <c r="M55" s="919"/>
      <c r="N55" s="461"/>
      <c r="O55" s="449"/>
      <c r="P55" s="461"/>
      <c r="Q55" s="451"/>
      <c r="R55" s="198"/>
      <c r="S55" s="114"/>
      <c r="T55" s="193" t="str">
        <f t="shared" si="96"/>
        <v/>
      </c>
      <c r="U55" s="201" t="str">
        <f t="shared" si="97"/>
        <v/>
      </c>
      <c r="W55" s="130" t="str">
        <f t="shared" si="98"/>
        <v>0</v>
      </c>
      <c r="X55" s="127" t="str">
        <f>IF(OR(R55="",R55=0),"",ORDER!H79)</f>
        <v/>
      </c>
      <c r="Y55" s="63" t="str">
        <f t="shared" si="99"/>
        <v>..</v>
      </c>
      <c r="AB55" s="33">
        <f t="shared" si="100"/>
        <v>0</v>
      </c>
      <c r="AC55" s="71">
        <f t="shared" si="101"/>
        <v>8</v>
      </c>
      <c r="AD55" s="62" t="str">
        <f t="shared" si="102"/>
        <v>.</v>
      </c>
      <c r="AE55" s="63" t="e">
        <f>VLOOKUP(AD55,Лист1!$AW:$AW,1,0)</f>
        <v>#N/A</v>
      </c>
      <c r="AF55" s="52" t="e">
        <f t="shared" si="103"/>
        <v>#N/A</v>
      </c>
      <c r="AG55" s="34" t="str">
        <f t="shared" si="104"/>
        <v>0</v>
      </c>
      <c r="AI55" s="62" t="str">
        <f t="shared" si="105"/>
        <v>..</v>
      </c>
      <c r="AJ55" s="63" t="e">
        <f>VLOOKUP(AI55,Лист1!$BA:$BA,1,0)</f>
        <v>#N/A</v>
      </c>
      <c r="AK55" s="52" t="e">
        <f t="shared" si="106"/>
        <v>#N/A</v>
      </c>
      <c r="AL55" s="34" t="str">
        <f t="shared" si="107"/>
        <v>0</v>
      </c>
      <c r="AN55" s="62" t="str">
        <f t="shared" si="108"/>
        <v>.</v>
      </c>
      <c r="AO55" s="63" t="e">
        <f>VLOOKUP(AN55,Лист1!$BE:$BE,1,0)</f>
        <v>#N/A</v>
      </c>
      <c r="AP55" s="52" t="e">
        <f t="shared" si="109"/>
        <v>#N/A</v>
      </c>
      <c r="AQ55" s="34" t="str">
        <f t="shared" si="110"/>
        <v>0</v>
      </c>
      <c r="AS55" s="62" t="str">
        <f t="shared" si="111"/>
        <v>.</v>
      </c>
      <c r="AT55" s="63" t="e">
        <f>VLOOKUP(AS55,Лист1!$BI:$BI,1,0)</f>
        <v>#N/A</v>
      </c>
      <c r="AU55" s="52" t="e">
        <f t="shared" si="112"/>
        <v>#N/A</v>
      </c>
      <c r="AV55" s="34" t="str">
        <f t="shared" si="113"/>
        <v>0</v>
      </c>
      <c r="AX55" s="62" t="str">
        <f t="shared" si="114"/>
        <v>.</v>
      </c>
      <c r="AY55" s="63" t="e">
        <f>VLOOKUP(AX55,Лист1!$BM:$BM,1,0)</f>
        <v>#N/A</v>
      </c>
      <c r="AZ55" s="52" t="e">
        <f t="shared" si="115"/>
        <v>#N/A</v>
      </c>
      <c r="BA55" s="34" t="str">
        <f t="shared" si="116"/>
        <v>0</v>
      </c>
      <c r="BC55" s="62" t="str">
        <f t="shared" si="117"/>
        <v>.</v>
      </c>
      <c r="BD55" s="63" t="e">
        <f>VLOOKUP(BC55,Лист1!$BQ:$BQ,1,0)</f>
        <v>#N/A</v>
      </c>
      <c r="BE55" s="52" t="e">
        <f t="shared" si="118"/>
        <v>#N/A</v>
      </c>
      <c r="BF55" s="34" t="str">
        <f t="shared" si="119"/>
        <v>0</v>
      </c>
      <c r="BR55" s="62" t="str">
        <f t="shared" si="120"/>
        <v>...</v>
      </c>
      <c r="BS55" s="63" t="e">
        <f>VLOOKUP(BR55,Лист1!$CC:$CC,1,0)</f>
        <v>#N/A</v>
      </c>
      <c r="BT55" s="52" t="e">
        <f t="shared" si="121"/>
        <v>#N/A</v>
      </c>
      <c r="BU55" s="34" t="str">
        <f t="shared" si="122"/>
        <v>0</v>
      </c>
      <c r="CB55" s="62" t="str">
        <f t="shared" si="123"/>
        <v>.</v>
      </c>
      <c r="CC55" s="63" t="e">
        <f>VLOOKUP(CB55,Лист1!$CK:$CK,1,0)</f>
        <v>#N/A</v>
      </c>
      <c r="CD55" s="52" t="e">
        <f t="shared" si="124"/>
        <v>#N/A</v>
      </c>
      <c r="CE55" s="34" t="str">
        <f t="shared" si="125"/>
        <v>0</v>
      </c>
    </row>
    <row r="56" spans="1:83" ht="13.5" x14ac:dyDescent="0.25">
      <c r="A56" s="24" t="str">
        <f t="shared" si="95"/>
        <v>.</v>
      </c>
      <c r="B56" s="81">
        <v>10</v>
      </c>
      <c r="C56" s="449"/>
      <c r="D56" s="450"/>
      <c r="E56" s="451"/>
      <c r="F56" s="449"/>
      <c r="G56" s="452"/>
      <c r="H56" s="449"/>
      <c r="I56" s="919"/>
      <c r="J56" s="919"/>
      <c r="K56" s="920"/>
      <c r="L56" s="921"/>
      <c r="M56" s="919"/>
      <c r="N56" s="461"/>
      <c r="O56" s="449"/>
      <c r="P56" s="461"/>
      <c r="Q56" s="451"/>
      <c r="R56" s="198"/>
      <c r="S56" s="113"/>
      <c r="T56" s="193" t="str">
        <f t="shared" si="96"/>
        <v/>
      </c>
      <c r="U56" s="201" t="str">
        <f t="shared" si="97"/>
        <v/>
      </c>
      <c r="W56" s="130" t="str">
        <f t="shared" si="98"/>
        <v>0</v>
      </c>
      <c r="X56" s="127" t="str">
        <f>IF(OR(R56="",R56=0),"",ORDER!H80)</f>
        <v/>
      </c>
      <c r="Y56" s="63" t="str">
        <f t="shared" si="99"/>
        <v>..</v>
      </c>
      <c r="AB56" s="33">
        <f t="shared" si="100"/>
        <v>0</v>
      </c>
      <c r="AC56" s="71">
        <f t="shared" si="101"/>
        <v>8</v>
      </c>
      <c r="AD56" s="62" t="str">
        <f t="shared" si="102"/>
        <v>.</v>
      </c>
      <c r="AE56" s="63" t="e">
        <f>VLOOKUP(AD56,Лист1!$AW:$AW,1,0)</f>
        <v>#N/A</v>
      </c>
      <c r="AF56" s="52" t="e">
        <f t="shared" si="103"/>
        <v>#N/A</v>
      </c>
      <c r="AG56" s="34" t="str">
        <f t="shared" si="104"/>
        <v>0</v>
      </c>
      <c r="AI56" s="62" t="str">
        <f t="shared" si="105"/>
        <v>..</v>
      </c>
      <c r="AJ56" s="63" t="e">
        <f>VLOOKUP(AI56,Лист1!$BA:$BA,1,0)</f>
        <v>#N/A</v>
      </c>
      <c r="AK56" s="52" t="e">
        <f t="shared" si="106"/>
        <v>#N/A</v>
      </c>
      <c r="AL56" s="34" t="str">
        <f t="shared" si="107"/>
        <v>0</v>
      </c>
      <c r="AN56" s="62" t="str">
        <f t="shared" si="108"/>
        <v>.</v>
      </c>
      <c r="AO56" s="63" t="e">
        <f>VLOOKUP(AN56,Лист1!$BE:$BE,1,0)</f>
        <v>#N/A</v>
      </c>
      <c r="AP56" s="52" t="e">
        <f t="shared" si="109"/>
        <v>#N/A</v>
      </c>
      <c r="AQ56" s="34" t="str">
        <f t="shared" si="110"/>
        <v>0</v>
      </c>
      <c r="AS56" s="62" t="str">
        <f t="shared" si="111"/>
        <v>.</v>
      </c>
      <c r="AT56" s="63" t="e">
        <f>VLOOKUP(AS56,Лист1!$BI:$BI,1,0)</f>
        <v>#N/A</v>
      </c>
      <c r="AU56" s="52" t="e">
        <f t="shared" si="112"/>
        <v>#N/A</v>
      </c>
      <c r="AV56" s="34" t="str">
        <f t="shared" si="113"/>
        <v>0</v>
      </c>
      <c r="AX56" s="62" t="str">
        <f t="shared" si="114"/>
        <v>.</v>
      </c>
      <c r="AY56" s="63" t="e">
        <f>VLOOKUP(AX56,Лист1!$BM:$BM,1,0)</f>
        <v>#N/A</v>
      </c>
      <c r="AZ56" s="52" t="e">
        <f t="shared" si="115"/>
        <v>#N/A</v>
      </c>
      <c r="BA56" s="34" t="str">
        <f t="shared" si="116"/>
        <v>0</v>
      </c>
      <c r="BC56" s="62" t="str">
        <f t="shared" si="117"/>
        <v>.</v>
      </c>
      <c r="BD56" s="63" t="e">
        <f>VLOOKUP(BC56,Лист1!$BQ:$BQ,1,0)</f>
        <v>#N/A</v>
      </c>
      <c r="BE56" s="52" t="e">
        <f t="shared" si="118"/>
        <v>#N/A</v>
      </c>
      <c r="BF56" s="34" t="str">
        <f t="shared" si="119"/>
        <v>0</v>
      </c>
      <c r="BR56" s="62" t="str">
        <f t="shared" si="120"/>
        <v>...</v>
      </c>
      <c r="BS56" s="63" t="e">
        <f>VLOOKUP(BR56,Лист1!$CC:$CC,1,0)</f>
        <v>#N/A</v>
      </c>
      <c r="BT56" s="52" t="e">
        <f t="shared" si="121"/>
        <v>#N/A</v>
      </c>
      <c r="BU56" s="34" t="str">
        <f t="shared" si="122"/>
        <v>0</v>
      </c>
      <c r="CB56" s="62" t="str">
        <f t="shared" si="123"/>
        <v>.</v>
      </c>
      <c r="CC56" s="63" t="e">
        <f>VLOOKUP(CB56,Лист1!$CK:$CK,1,0)</f>
        <v>#N/A</v>
      </c>
      <c r="CD56" s="52" t="e">
        <f t="shared" si="124"/>
        <v>#N/A</v>
      </c>
      <c r="CE56" s="34" t="str">
        <f t="shared" si="125"/>
        <v>0</v>
      </c>
    </row>
    <row r="57" spans="1:83" ht="13.5" x14ac:dyDescent="0.25">
      <c r="A57" s="24" t="str">
        <f t="shared" si="95"/>
        <v>.</v>
      </c>
      <c r="B57" s="81">
        <v>11</v>
      </c>
      <c r="C57" s="449"/>
      <c r="D57" s="450"/>
      <c r="E57" s="451"/>
      <c r="F57" s="449"/>
      <c r="G57" s="452"/>
      <c r="H57" s="449"/>
      <c r="I57" s="919"/>
      <c r="J57" s="919"/>
      <c r="K57" s="920"/>
      <c r="L57" s="921"/>
      <c r="M57" s="919"/>
      <c r="N57" s="461"/>
      <c r="O57" s="449"/>
      <c r="P57" s="461"/>
      <c r="Q57" s="451"/>
      <c r="R57" s="198"/>
      <c r="S57" s="113"/>
      <c r="T57" s="193" t="str">
        <f t="shared" si="96"/>
        <v/>
      </c>
      <c r="U57" s="201" t="str">
        <f t="shared" si="97"/>
        <v/>
      </c>
      <c r="W57" s="130" t="str">
        <f t="shared" si="98"/>
        <v>0</v>
      </c>
      <c r="X57" s="127" t="str">
        <f>IF(OR(R57="",R57=0),"",ORDER!H81)</f>
        <v/>
      </c>
      <c r="Y57" s="63" t="str">
        <f t="shared" si="99"/>
        <v>..</v>
      </c>
      <c r="AB57" s="33">
        <f t="shared" si="100"/>
        <v>0</v>
      </c>
      <c r="AC57" s="71">
        <f t="shared" si="101"/>
        <v>8</v>
      </c>
      <c r="AD57" s="62" t="str">
        <f t="shared" si="102"/>
        <v>.</v>
      </c>
      <c r="AE57" s="63" t="e">
        <f>VLOOKUP(AD57,Лист1!$AW:$AW,1,0)</f>
        <v>#N/A</v>
      </c>
      <c r="AF57" s="52" t="e">
        <f t="shared" si="103"/>
        <v>#N/A</v>
      </c>
      <c r="AG57" s="34" t="str">
        <f t="shared" si="104"/>
        <v>0</v>
      </c>
      <c r="AI57" s="62" t="str">
        <f t="shared" si="105"/>
        <v>..</v>
      </c>
      <c r="AJ57" s="63" t="e">
        <f>VLOOKUP(AI57,Лист1!$BA:$BA,1,0)</f>
        <v>#N/A</v>
      </c>
      <c r="AK57" s="52" t="e">
        <f t="shared" si="106"/>
        <v>#N/A</v>
      </c>
      <c r="AL57" s="34" t="str">
        <f t="shared" si="107"/>
        <v>0</v>
      </c>
      <c r="AN57" s="62" t="str">
        <f t="shared" si="108"/>
        <v>.</v>
      </c>
      <c r="AO57" s="63" t="e">
        <f>VLOOKUP(AN57,Лист1!$BE:$BE,1,0)</f>
        <v>#N/A</v>
      </c>
      <c r="AP57" s="52" t="e">
        <f t="shared" si="109"/>
        <v>#N/A</v>
      </c>
      <c r="AQ57" s="34" t="str">
        <f t="shared" si="110"/>
        <v>0</v>
      </c>
      <c r="AS57" s="62" t="str">
        <f t="shared" si="111"/>
        <v>.</v>
      </c>
      <c r="AT57" s="63" t="e">
        <f>VLOOKUP(AS57,Лист1!$BI:$BI,1,0)</f>
        <v>#N/A</v>
      </c>
      <c r="AU57" s="52" t="e">
        <f t="shared" si="112"/>
        <v>#N/A</v>
      </c>
      <c r="AV57" s="34" t="str">
        <f t="shared" si="113"/>
        <v>0</v>
      </c>
      <c r="AX57" s="62" t="str">
        <f t="shared" si="114"/>
        <v>.</v>
      </c>
      <c r="AY57" s="63" t="e">
        <f>VLOOKUP(AX57,Лист1!$BM:$BM,1,0)</f>
        <v>#N/A</v>
      </c>
      <c r="AZ57" s="52" t="e">
        <f t="shared" si="115"/>
        <v>#N/A</v>
      </c>
      <c r="BA57" s="34" t="str">
        <f t="shared" si="116"/>
        <v>0</v>
      </c>
      <c r="BC57" s="62" t="str">
        <f t="shared" si="117"/>
        <v>.</v>
      </c>
      <c r="BD57" s="63" t="e">
        <f>VLOOKUP(BC57,Лист1!$BQ:$BQ,1,0)</f>
        <v>#N/A</v>
      </c>
      <c r="BE57" s="52" t="e">
        <f t="shared" si="118"/>
        <v>#N/A</v>
      </c>
      <c r="BF57" s="34" t="str">
        <f t="shared" si="119"/>
        <v>0</v>
      </c>
      <c r="BR57" s="62" t="str">
        <f t="shared" si="120"/>
        <v>...</v>
      </c>
      <c r="BS57" s="63" t="e">
        <f>VLOOKUP(BR57,Лист1!$CC:$CC,1,0)</f>
        <v>#N/A</v>
      </c>
      <c r="BT57" s="52" t="e">
        <f t="shared" si="121"/>
        <v>#N/A</v>
      </c>
      <c r="BU57" s="34" t="str">
        <f t="shared" si="122"/>
        <v>0</v>
      </c>
      <c r="CB57" s="62" t="str">
        <f t="shared" si="123"/>
        <v>.</v>
      </c>
      <c r="CC57" s="63" t="e">
        <f>VLOOKUP(CB57,Лист1!$CK:$CK,1,0)</f>
        <v>#N/A</v>
      </c>
      <c r="CD57" s="52" t="e">
        <f t="shared" si="124"/>
        <v>#N/A</v>
      </c>
      <c r="CE57" s="34" t="str">
        <f t="shared" si="125"/>
        <v>0</v>
      </c>
    </row>
    <row r="58" spans="1:83" ht="13.5" x14ac:dyDescent="0.25">
      <c r="A58" s="24" t="str">
        <f t="shared" si="95"/>
        <v>.</v>
      </c>
      <c r="B58" s="81">
        <v>12</v>
      </c>
      <c r="C58" s="449"/>
      <c r="D58" s="450"/>
      <c r="E58" s="451"/>
      <c r="F58" s="449"/>
      <c r="G58" s="452"/>
      <c r="H58" s="449"/>
      <c r="I58" s="919"/>
      <c r="J58" s="919"/>
      <c r="K58" s="920"/>
      <c r="L58" s="921"/>
      <c r="M58" s="919"/>
      <c r="N58" s="461"/>
      <c r="O58" s="449"/>
      <c r="P58" s="461"/>
      <c r="Q58" s="451"/>
      <c r="R58" s="198"/>
      <c r="S58" s="113"/>
      <c r="T58" s="193" t="str">
        <f t="shared" si="96"/>
        <v/>
      </c>
      <c r="U58" s="201" t="str">
        <f t="shared" si="97"/>
        <v/>
      </c>
      <c r="W58" s="130" t="str">
        <f t="shared" si="98"/>
        <v>0</v>
      </c>
      <c r="X58" s="127" t="str">
        <f>IF(OR(R58="",R58=0),"",ORDER!H82)</f>
        <v/>
      </c>
      <c r="Y58" s="63" t="str">
        <f t="shared" si="99"/>
        <v>..</v>
      </c>
      <c r="AB58" s="33">
        <f t="shared" si="100"/>
        <v>0</v>
      </c>
      <c r="AC58" s="71">
        <f t="shared" si="101"/>
        <v>8</v>
      </c>
      <c r="AD58" s="62" t="str">
        <f t="shared" si="102"/>
        <v>.</v>
      </c>
      <c r="AE58" s="63" t="e">
        <f>VLOOKUP(AD58,Лист1!$AW:$AW,1,0)</f>
        <v>#N/A</v>
      </c>
      <c r="AF58" s="52" t="e">
        <f t="shared" si="103"/>
        <v>#N/A</v>
      </c>
      <c r="AG58" s="34" t="str">
        <f t="shared" si="104"/>
        <v>0</v>
      </c>
      <c r="AI58" s="62" t="str">
        <f t="shared" si="105"/>
        <v>..</v>
      </c>
      <c r="AJ58" s="63" t="e">
        <f>VLOOKUP(AI58,Лист1!$BA:$BA,1,0)</f>
        <v>#N/A</v>
      </c>
      <c r="AK58" s="52" t="e">
        <f t="shared" si="106"/>
        <v>#N/A</v>
      </c>
      <c r="AL58" s="34" t="str">
        <f t="shared" si="107"/>
        <v>0</v>
      </c>
      <c r="AN58" s="62" t="str">
        <f t="shared" si="108"/>
        <v>.</v>
      </c>
      <c r="AO58" s="63" t="e">
        <f>VLOOKUP(AN58,Лист1!$BE:$BE,1,0)</f>
        <v>#N/A</v>
      </c>
      <c r="AP58" s="52" t="e">
        <f t="shared" si="109"/>
        <v>#N/A</v>
      </c>
      <c r="AQ58" s="34" t="str">
        <f t="shared" si="110"/>
        <v>0</v>
      </c>
      <c r="AS58" s="62" t="str">
        <f t="shared" si="111"/>
        <v>.</v>
      </c>
      <c r="AT58" s="63" t="e">
        <f>VLOOKUP(AS58,Лист1!$BI:$BI,1,0)</f>
        <v>#N/A</v>
      </c>
      <c r="AU58" s="52" t="e">
        <f t="shared" si="112"/>
        <v>#N/A</v>
      </c>
      <c r="AV58" s="34" t="str">
        <f t="shared" si="113"/>
        <v>0</v>
      </c>
      <c r="AX58" s="62" t="str">
        <f t="shared" si="114"/>
        <v>.</v>
      </c>
      <c r="AY58" s="63" t="e">
        <f>VLOOKUP(AX58,Лист1!$BM:$BM,1,0)</f>
        <v>#N/A</v>
      </c>
      <c r="AZ58" s="52" t="e">
        <f t="shared" si="115"/>
        <v>#N/A</v>
      </c>
      <c r="BA58" s="34" t="str">
        <f t="shared" si="116"/>
        <v>0</v>
      </c>
      <c r="BC58" s="62" t="str">
        <f t="shared" si="117"/>
        <v>.</v>
      </c>
      <c r="BD58" s="63" t="e">
        <f>VLOOKUP(BC58,Лист1!$BQ:$BQ,1,0)</f>
        <v>#N/A</v>
      </c>
      <c r="BE58" s="52" t="e">
        <f t="shared" si="118"/>
        <v>#N/A</v>
      </c>
      <c r="BF58" s="34" t="str">
        <f t="shared" si="119"/>
        <v>0</v>
      </c>
      <c r="BR58" s="62" t="str">
        <f t="shared" si="120"/>
        <v>...</v>
      </c>
      <c r="BS58" s="63" t="e">
        <f>VLOOKUP(BR58,Лист1!$CC:$CC,1,0)</f>
        <v>#N/A</v>
      </c>
      <c r="BT58" s="52" t="e">
        <f t="shared" si="121"/>
        <v>#N/A</v>
      </c>
      <c r="BU58" s="34" t="str">
        <f t="shared" si="122"/>
        <v>0</v>
      </c>
      <c r="CB58" s="62" t="str">
        <f t="shared" si="123"/>
        <v>.</v>
      </c>
      <c r="CC58" s="63" t="e">
        <f>VLOOKUP(CB58,Лист1!$CK:$CK,1,0)</f>
        <v>#N/A</v>
      </c>
      <c r="CD58" s="52" t="e">
        <f t="shared" si="124"/>
        <v>#N/A</v>
      </c>
      <c r="CE58" s="34" t="str">
        <f t="shared" si="125"/>
        <v>0</v>
      </c>
    </row>
    <row r="59" spans="1:83" ht="13.5" x14ac:dyDescent="0.25">
      <c r="A59" s="24" t="str">
        <f t="shared" si="95"/>
        <v>.</v>
      </c>
      <c r="B59" s="81">
        <v>13</v>
      </c>
      <c r="C59" s="449"/>
      <c r="D59" s="450"/>
      <c r="E59" s="451"/>
      <c r="F59" s="449"/>
      <c r="G59" s="452"/>
      <c r="H59" s="449"/>
      <c r="I59" s="919"/>
      <c r="J59" s="919"/>
      <c r="K59" s="920"/>
      <c r="L59" s="921"/>
      <c r="M59" s="919"/>
      <c r="N59" s="461"/>
      <c r="O59" s="449"/>
      <c r="P59" s="461"/>
      <c r="Q59" s="451"/>
      <c r="R59" s="198"/>
      <c r="S59" s="113"/>
      <c r="T59" s="193" t="str">
        <f t="shared" si="96"/>
        <v/>
      </c>
      <c r="U59" s="201" t="str">
        <f t="shared" si="97"/>
        <v/>
      </c>
      <c r="W59" s="130" t="str">
        <f t="shared" si="98"/>
        <v>0</v>
      </c>
      <c r="X59" s="127" t="str">
        <f>IF(OR(R59="",R59=0),"",ORDER!H83)</f>
        <v/>
      </c>
      <c r="Y59" s="63" t="str">
        <f t="shared" si="99"/>
        <v>..</v>
      </c>
      <c r="AB59" s="33">
        <f t="shared" si="100"/>
        <v>0</v>
      </c>
      <c r="AC59" s="71">
        <f t="shared" si="101"/>
        <v>8</v>
      </c>
      <c r="AD59" s="62" t="str">
        <f t="shared" si="102"/>
        <v>.</v>
      </c>
      <c r="AE59" s="63" t="e">
        <f>VLOOKUP(AD59,Лист1!$AW:$AW,1,0)</f>
        <v>#N/A</v>
      </c>
      <c r="AF59" s="52" t="e">
        <f t="shared" si="103"/>
        <v>#N/A</v>
      </c>
      <c r="AG59" s="34" t="str">
        <f t="shared" si="104"/>
        <v>0</v>
      </c>
      <c r="AI59" s="62" t="str">
        <f t="shared" si="105"/>
        <v>..</v>
      </c>
      <c r="AJ59" s="63" t="e">
        <f>VLOOKUP(AI59,Лист1!$BA:$BA,1,0)</f>
        <v>#N/A</v>
      </c>
      <c r="AK59" s="52" t="e">
        <f t="shared" si="106"/>
        <v>#N/A</v>
      </c>
      <c r="AL59" s="34" t="str">
        <f t="shared" si="107"/>
        <v>0</v>
      </c>
      <c r="AN59" s="62" t="str">
        <f t="shared" si="108"/>
        <v>.</v>
      </c>
      <c r="AO59" s="63" t="e">
        <f>VLOOKUP(AN59,Лист1!$BE:$BE,1,0)</f>
        <v>#N/A</v>
      </c>
      <c r="AP59" s="52" t="e">
        <f t="shared" si="109"/>
        <v>#N/A</v>
      </c>
      <c r="AQ59" s="34" t="str">
        <f t="shared" si="110"/>
        <v>0</v>
      </c>
      <c r="AS59" s="62" t="str">
        <f t="shared" si="111"/>
        <v>.</v>
      </c>
      <c r="AT59" s="63" t="e">
        <f>VLOOKUP(AS59,Лист1!$BI:$BI,1,0)</f>
        <v>#N/A</v>
      </c>
      <c r="AU59" s="52" t="e">
        <f t="shared" si="112"/>
        <v>#N/A</v>
      </c>
      <c r="AV59" s="34" t="str">
        <f t="shared" si="113"/>
        <v>0</v>
      </c>
      <c r="AX59" s="62" t="str">
        <f t="shared" si="114"/>
        <v>.</v>
      </c>
      <c r="AY59" s="63" t="e">
        <f>VLOOKUP(AX59,Лист1!$BM:$BM,1,0)</f>
        <v>#N/A</v>
      </c>
      <c r="AZ59" s="52" t="e">
        <f t="shared" si="115"/>
        <v>#N/A</v>
      </c>
      <c r="BA59" s="34" t="str">
        <f t="shared" si="116"/>
        <v>0</v>
      </c>
      <c r="BC59" s="62" t="str">
        <f t="shared" si="117"/>
        <v>.</v>
      </c>
      <c r="BD59" s="63" t="e">
        <f>VLOOKUP(BC59,Лист1!$BQ:$BQ,1,0)</f>
        <v>#N/A</v>
      </c>
      <c r="BE59" s="52" t="e">
        <f t="shared" si="118"/>
        <v>#N/A</v>
      </c>
      <c r="BF59" s="34" t="str">
        <f t="shared" si="119"/>
        <v>0</v>
      </c>
      <c r="BR59" s="62" t="str">
        <f t="shared" si="120"/>
        <v>...</v>
      </c>
      <c r="BS59" s="63" t="e">
        <f>VLOOKUP(BR59,Лист1!$CC:$CC,1,0)</f>
        <v>#N/A</v>
      </c>
      <c r="BT59" s="52" t="e">
        <f t="shared" si="121"/>
        <v>#N/A</v>
      </c>
      <c r="BU59" s="34" t="str">
        <f t="shared" si="122"/>
        <v>0</v>
      </c>
      <c r="CB59" s="62" t="str">
        <f t="shared" si="123"/>
        <v>.</v>
      </c>
      <c r="CC59" s="63" t="e">
        <f>VLOOKUP(CB59,Лист1!$CK:$CK,1,0)</f>
        <v>#N/A</v>
      </c>
      <c r="CD59" s="52" t="e">
        <f t="shared" si="124"/>
        <v>#N/A</v>
      </c>
      <c r="CE59" s="34" t="str">
        <f t="shared" si="125"/>
        <v>0</v>
      </c>
    </row>
    <row r="60" spans="1:83" ht="13.5" x14ac:dyDescent="0.25">
      <c r="A60" s="24" t="str">
        <f t="shared" si="95"/>
        <v>.</v>
      </c>
      <c r="B60" s="81">
        <v>14</v>
      </c>
      <c r="C60" s="449"/>
      <c r="D60" s="450"/>
      <c r="E60" s="451"/>
      <c r="F60" s="449"/>
      <c r="G60" s="452"/>
      <c r="H60" s="449"/>
      <c r="I60" s="919"/>
      <c r="J60" s="919"/>
      <c r="K60" s="920"/>
      <c r="L60" s="921"/>
      <c r="M60" s="919"/>
      <c r="N60" s="461"/>
      <c r="O60" s="449"/>
      <c r="P60" s="461"/>
      <c r="Q60" s="451"/>
      <c r="R60" s="198"/>
      <c r="S60" s="113"/>
      <c r="T60" s="193" t="str">
        <f t="shared" si="96"/>
        <v/>
      </c>
      <c r="U60" s="201" t="str">
        <f t="shared" si="97"/>
        <v/>
      </c>
      <c r="W60" s="130" t="str">
        <f t="shared" si="98"/>
        <v>0</v>
      </c>
      <c r="X60" s="127" t="str">
        <f>IF(OR(R60="",R60=0),"",ORDER!H84)</f>
        <v/>
      </c>
      <c r="Y60" s="63" t="str">
        <f t="shared" si="99"/>
        <v>..</v>
      </c>
      <c r="AB60" s="33">
        <f t="shared" si="100"/>
        <v>0</v>
      </c>
      <c r="AC60" s="71">
        <f t="shared" si="101"/>
        <v>8</v>
      </c>
      <c r="AD60" s="62" t="str">
        <f t="shared" si="102"/>
        <v>.</v>
      </c>
      <c r="AE60" s="63" t="e">
        <f>VLOOKUP(AD60,Лист1!$AW:$AW,1,0)</f>
        <v>#N/A</v>
      </c>
      <c r="AF60" s="52" t="e">
        <f t="shared" si="103"/>
        <v>#N/A</v>
      </c>
      <c r="AG60" s="34" t="str">
        <f t="shared" si="104"/>
        <v>0</v>
      </c>
      <c r="AI60" s="62" t="str">
        <f t="shared" si="105"/>
        <v>..</v>
      </c>
      <c r="AJ60" s="63" t="e">
        <f>VLOOKUP(AI60,Лист1!$BA:$BA,1,0)</f>
        <v>#N/A</v>
      </c>
      <c r="AK60" s="52" t="e">
        <f t="shared" si="106"/>
        <v>#N/A</v>
      </c>
      <c r="AL60" s="34" t="str">
        <f t="shared" si="107"/>
        <v>0</v>
      </c>
      <c r="AN60" s="62" t="str">
        <f t="shared" si="108"/>
        <v>.</v>
      </c>
      <c r="AO60" s="63" t="e">
        <f>VLOOKUP(AN60,Лист1!$BE:$BE,1,0)</f>
        <v>#N/A</v>
      </c>
      <c r="AP60" s="52" t="e">
        <f t="shared" si="109"/>
        <v>#N/A</v>
      </c>
      <c r="AQ60" s="34" t="str">
        <f t="shared" si="110"/>
        <v>0</v>
      </c>
      <c r="AS60" s="62" t="str">
        <f t="shared" si="111"/>
        <v>.</v>
      </c>
      <c r="AT60" s="63" t="e">
        <f>VLOOKUP(AS60,Лист1!$BI:$BI,1,0)</f>
        <v>#N/A</v>
      </c>
      <c r="AU60" s="52" t="e">
        <f t="shared" si="112"/>
        <v>#N/A</v>
      </c>
      <c r="AV60" s="34" t="str">
        <f t="shared" si="113"/>
        <v>0</v>
      </c>
      <c r="AX60" s="62" t="str">
        <f t="shared" si="114"/>
        <v>.</v>
      </c>
      <c r="AY60" s="63" t="e">
        <f>VLOOKUP(AX60,Лист1!$BM:$BM,1,0)</f>
        <v>#N/A</v>
      </c>
      <c r="AZ60" s="52" t="e">
        <f t="shared" si="115"/>
        <v>#N/A</v>
      </c>
      <c r="BA60" s="34" t="str">
        <f t="shared" si="116"/>
        <v>0</v>
      </c>
      <c r="BC60" s="62" t="str">
        <f t="shared" si="117"/>
        <v>.</v>
      </c>
      <c r="BD60" s="63" t="e">
        <f>VLOOKUP(BC60,Лист1!$BQ:$BQ,1,0)</f>
        <v>#N/A</v>
      </c>
      <c r="BE60" s="52" t="e">
        <f t="shared" si="118"/>
        <v>#N/A</v>
      </c>
      <c r="BF60" s="34" t="str">
        <f t="shared" si="119"/>
        <v>0</v>
      </c>
      <c r="BR60" s="62" t="str">
        <f t="shared" si="120"/>
        <v>...</v>
      </c>
      <c r="BS60" s="63" t="e">
        <f>VLOOKUP(BR60,Лист1!$CC:$CC,1,0)</f>
        <v>#N/A</v>
      </c>
      <c r="BT60" s="52" t="e">
        <f t="shared" si="121"/>
        <v>#N/A</v>
      </c>
      <c r="BU60" s="34" t="str">
        <f t="shared" si="122"/>
        <v>0</v>
      </c>
      <c r="CB60" s="62" t="str">
        <f t="shared" si="123"/>
        <v>.</v>
      </c>
      <c r="CC60" s="63" t="e">
        <f>VLOOKUP(CB60,Лист1!$CK:$CK,1,0)</f>
        <v>#N/A</v>
      </c>
      <c r="CD60" s="52" t="e">
        <f t="shared" si="124"/>
        <v>#N/A</v>
      </c>
      <c r="CE60" s="34" t="str">
        <f t="shared" si="125"/>
        <v>0</v>
      </c>
    </row>
    <row r="61" spans="1:83" ht="13.5" x14ac:dyDescent="0.25">
      <c r="A61" s="24" t="str">
        <f t="shared" si="95"/>
        <v>.</v>
      </c>
      <c r="B61" s="81">
        <v>15</v>
      </c>
      <c r="C61" s="449"/>
      <c r="D61" s="450"/>
      <c r="E61" s="451"/>
      <c r="F61" s="442"/>
      <c r="G61" s="445"/>
      <c r="H61" s="449"/>
      <c r="I61" s="919"/>
      <c r="J61" s="919"/>
      <c r="K61" s="920"/>
      <c r="L61" s="926"/>
      <c r="M61" s="913"/>
      <c r="N61" s="462"/>
      <c r="O61" s="446"/>
      <c r="P61" s="463"/>
      <c r="Q61" s="464"/>
      <c r="R61" s="200"/>
      <c r="S61" s="181"/>
      <c r="T61" s="194" t="str">
        <f t="shared" si="96"/>
        <v/>
      </c>
      <c r="U61" s="203" t="str">
        <f t="shared" si="97"/>
        <v/>
      </c>
      <c r="W61" s="130" t="str">
        <f t="shared" si="98"/>
        <v>0</v>
      </c>
      <c r="X61" s="127" t="str">
        <f>IF(OR(R61="",R61=0),"",ORDER!H85)</f>
        <v/>
      </c>
      <c r="Y61" s="63" t="str">
        <f t="shared" si="99"/>
        <v>..</v>
      </c>
      <c r="AB61" s="33">
        <f t="shared" si="100"/>
        <v>0</v>
      </c>
      <c r="AC61" s="71">
        <f t="shared" si="101"/>
        <v>8</v>
      </c>
      <c r="AD61" s="62" t="str">
        <f t="shared" si="102"/>
        <v>.</v>
      </c>
      <c r="AE61" s="63" t="e">
        <f>VLOOKUP(AD61,Лист1!$AW:$AW,1,0)</f>
        <v>#N/A</v>
      </c>
      <c r="AF61" s="52" t="e">
        <f t="shared" si="103"/>
        <v>#N/A</v>
      </c>
      <c r="AG61" s="34" t="str">
        <f t="shared" si="104"/>
        <v>0</v>
      </c>
      <c r="AI61" s="62" t="str">
        <f t="shared" si="105"/>
        <v>..</v>
      </c>
      <c r="AJ61" s="63" t="e">
        <f>VLOOKUP(AI61,Лист1!$BA:$BA,1,0)</f>
        <v>#N/A</v>
      </c>
      <c r="AK61" s="52" t="e">
        <f t="shared" si="106"/>
        <v>#N/A</v>
      </c>
      <c r="AL61" s="34" t="str">
        <f t="shared" si="107"/>
        <v>0</v>
      </c>
      <c r="AN61" s="62" t="str">
        <f t="shared" si="108"/>
        <v>.</v>
      </c>
      <c r="AO61" s="63" t="e">
        <f>VLOOKUP(AN61,Лист1!$BE:$BE,1,0)</f>
        <v>#N/A</v>
      </c>
      <c r="AP61" s="52" t="e">
        <f t="shared" si="109"/>
        <v>#N/A</v>
      </c>
      <c r="AQ61" s="34" t="str">
        <f t="shared" si="110"/>
        <v>0</v>
      </c>
      <c r="AS61" s="62" t="str">
        <f t="shared" si="111"/>
        <v>.</v>
      </c>
      <c r="AT61" s="63" t="e">
        <f>VLOOKUP(AS61,Лист1!$BI:$BI,1,0)</f>
        <v>#N/A</v>
      </c>
      <c r="AU61" s="52" t="e">
        <f t="shared" si="112"/>
        <v>#N/A</v>
      </c>
      <c r="AV61" s="34" t="str">
        <f t="shared" si="113"/>
        <v>0</v>
      </c>
      <c r="AX61" s="62" t="str">
        <f t="shared" si="114"/>
        <v>.</v>
      </c>
      <c r="AY61" s="63" t="e">
        <f>VLOOKUP(AX61,Лист1!$BM:$BM,1,0)</f>
        <v>#N/A</v>
      </c>
      <c r="AZ61" s="52" t="e">
        <f t="shared" si="115"/>
        <v>#N/A</v>
      </c>
      <c r="BA61" s="34" t="str">
        <f t="shared" si="116"/>
        <v>0</v>
      </c>
      <c r="BC61" s="62" t="str">
        <f t="shared" si="117"/>
        <v>.</v>
      </c>
      <c r="BD61" s="63" t="e">
        <f>VLOOKUP(BC61,Лист1!$BQ:$BQ,1,0)</f>
        <v>#N/A</v>
      </c>
      <c r="BE61" s="52" t="e">
        <f t="shared" si="118"/>
        <v>#N/A</v>
      </c>
      <c r="BF61" s="34" t="str">
        <f t="shared" si="119"/>
        <v>0</v>
      </c>
      <c r="BR61" s="62" t="str">
        <f t="shared" si="120"/>
        <v>...</v>
      </c>
      <c r="BS61" s="63" t="e">
        <f>VLOOKUP(BR61,Лист1!$CC:$CC,1,0)</f>
        <v>#N/A</v>
      </c>
      <c r="BT61" s="52" t="e">
        <f t="shared" si="121"/>
        <v>#N/A</v>
      </c>
      <c r="BU61" s="34" t="str">
        <f t="shared" si="122"/>
        <v>0</v>
      </c>
      <c r="CB61" s="62" t="str">
        <f t="shared" si="123"/>
        <v>.</v>
      </c>
      <c r="CC61" s="63" t="e">
        <f>VLOOKUP(CB61,Лист1!$CK:$CK,1,0)</f>
        <v>#N/A</v>
      </c>
      <c r="CD61" s="52" t="e">
        <f t="shared" si="124"/>
        <v>#N/A</v>
      </c>
      <c r="CE61" s="34" t="str">
        <f t="shared" si="125"/>
        <v>0</v>
      </c>
    </row>
    <row r="62" spans="1:83" ht="5.0999999999999996" customHeight="1" x14ac:dyDescent="0.2">
      <c r="B62" s="182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W62" s="131"/>
      <c r="X62" s="128"/>
    </row>
    <row r="63" spans="1:83" x14ac:dyDescent="0.2">
      <c r="B63" s="72" t="s">
        <v>5062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131"/>
      <c r="X63" s="128"/>
    </row>
    <row r="64" spans="1:83" ht="21.75" x14ac:dyDescent="0.2">
      <c r="B64" s="70" t="s">
        <v>452</v>
      </c>
      <c r="C64" s="729" t="s">
        <v>5044</v>
      </c>
      <c r="D64" s="36" t="s">
        <v>523</v>
      </c>
      <c r="E64" s="35" t="s">
        <v>5043</v>
      </c>
      <c r="F64" s="50" t="s">
        <v>5057</v>
      </c>
      <c r="G64" s="51" t="s">
        <v>794</v>
      </c>
      <c r="H64" s="10" t="s">
        <v>531</v>
      </c>
      <c r="I64" s="932" t="s">
        <v>5056</v>
      </c>
      <c r="J64" s="932"/>
      <c r="K64" s="930" t="s">
        <v>5047</v>
      </c>
      <c r="L64" s="931"/>
      <c r="M64" s="931"/>
      <c r="N64" s="931"/>
      <c r="O64" s="166"/>
      <c r="P64" s="167"/>
      <c r="Q64" s="240"/>
      <c r="R64" s="86" t="s">
        <v>5052</v>
      </c>
      <c r="S64" s="70" t="s">
        <v>5053</v>
      </c>
      <c r="T64" s="83" t="s">
        <v>5054</v>
      </c>
      <c r="U64" s="49" t="s">
        <v>5055</v>
      </c>
      <c r="W64" s="131"/>
      <c r="X64" s="128"/>
      <c r="AD64" s="918" t="str">
        <f>D64</f>
        <v>мод</v>
      </c>
      <c r="AE64" s="918"/>
      <c r="AF64" s="918"/>
      <c r="AG64" s="918"/>
      <c r="AI64" s="918" t="str">
        <f>E64</f>
        <v xml:space="preserve">
викон.</v>
      </c>
      <c r="AJ64" s="918"/>
      <c r="AK64" s="918"/>
      <c r="AL64" s="918"/>
      <c r="AN64" s="918" t="str">
        <f t="shared" ref="AN64:AN69" si="126">F64</f>
        <v>вис.мм</v>
      </c>
      <c r="AO64" s="918"/>
      <c r="AP64" s="918"/>
      <c r="AQ64" s="918"/>
      <c r="AS64" s="918" t="str">
        <f t="shared" ref="AS64:AS69" si="127">G64</f>
        <v>шир.мм</v>
      </c>
      <c r="AT64" s="918"/>
      <c r="AU64" s="918"/>
      <c r="AV64" s="918"/>
      <c r="AX64" s="918" t="str">
        <f>H64</f>
        <v>декор</v>
      </c>
      <c r="AY64" s="918"/>
      <c r="AZ64" s="918"/>
      <c r="BA64" s="918"/>
      <c r="BC64" s="918" t="str">
        <f>I64</f>
        <v>колір</v>
      </c>
      <c r="BD64" s="918"/>
      <c r="BE64" s="918"/>
      <c r="BF64" s="918"/>
      <c r="BM64" s="918" t="str">
        <f>K64</f>
        <v>скло</v>
      </c>
      <c r="BN64" s="918"/>
      <c r="BO64" s="918"/>
      <c r="BP64" s="918"/>
    </row>
    <row r="65" spans="1:68" ht="13.5" x14ac:dyDescent="0.25">
      <c r="A65" s="24" t="str">
        <f>CONCATENATE(C65,".",D65)</f>
        <v>.</v>
      </c>
      <c r="B65" s="184">
        <v>1</v>
      </c>
      <c r="C65" s="449"/>
      <c r="D65" s="450"/>
      <c r="E65" s="451"/>
      <c r="F65" s="465"/>
      <c r="G65" s="466"/>
      <c r="H65" s="449"/>
      <c r="I65" s="919"/>
      <c r="J65" s="919"/>
      <c r="K65" s="921"/>
      <c r="L65" s="919"/>
      <c r="M65" s="919"/>
      <c r="N65" s="919"/>
      <c r="O65" s="449"/>
      <c r="P65" s="461"/>
      <c r="Q65" s="451"/>
      <c r="R65" s="198"/>
      <c r="S65" s="115"/>
      <c r="T65" s="192" t="str">
        <f>IF(OR(W65="",W65="0"),"",W65)</f>
        <v/>
      </c>
      <c r="U65" s="202" t="str">
        <f>IF(R65="","",IF(NOT(AC65=0),"Ошибка в строке",""))</f>
        <v/>
      </c>
      <c r="W65" s="130" t="str">
        <f>IF(OR(ISNA(X65),NOT(AC65=0)),"0",X65)</f>
        <v>0</v>
      </c>
      <c r="X65" s="127" t="str">
        <f>IF(OR(R65="",R65=0),"",ORDER!H87)</f>
        <v/>
      </c>
      <c r="Y65" s="63" t="str">
        <f>CONCATENATE(C65,".",E65,".",F65)</f>
        <v>..</v>
      </c>
      <c r="AB65" s="33">
        <f>AG65+AL65+AQ65+AV65+BA65+BF65+BK65+BP65+BU65+BZ65+CE65</f>
        <v>2</v>
      </c>
      <c r="AC65" s="71">
        <f>7-AB65</f>
        <v>5</v>
      </c>
      <c r="AD65" s="62" t="str">
        <f>CONCATENATE(C65,".",D65)</f>
        <v>.</v>
      </c>
      <c r="AE65" s="63" t="e">
        <f>VLOOKUP(AD65,Лист1!$AW:$AW,1,0)</f>
        <v>#N/A</v>
      </c>
      <c r="AF65" s="52" t="e">
        <f>IF(AD65=AE65,1,0)</f>
        <v>#N/A</v>
      </c>
      <c r="AG65" s="34" t="str">
        <f>IF(ISNA(AF65),"0",AF65)</f>
        <v>0</v>
      </c>
      <c r="AI65" s="62" t="str">
        <f>CONCATENATE(C65,".",D65,".",E65)</f>
        <v>..</v>
      </c>
      <c r="AJ65" s="63" t="e">
        <f>VLOOKUP(AI65,Лист1!$BA:$BA,1,0)</f>
        <v>#N/A</v>
      </c>
      <c r="AK65" s="52" t="e">
        <f>IF(AI65=AJ65,1,0)</f>
        <v>#N/A</v>
      </c>
      <c r="AL65" s="34" t="str">
        <f>IF(ISNA(AK65),"0",AK65)</f>
        <v>0</v>
      </c>
      <c r="AN65" s="82">
        <f t="shared" si="126"/>
        <v>0</v>
      </c>
      <c r="AO65" s="63">
        <f>IF(AND(AN65&gt;=200,AN65&lt;=2070),AN65,0)</f>
        <v>0</v>
      </c>
      <c r="AP65" s="52">
        <f>IF(AN65=AO65,1,0)</f>
        <v>1</v>
      </c>
      <c r="AQ65" s="34">
        <f>IF(ISNA(AP65),"0",AP65)</f>
        <v>1</v>
      </c>
      <c r="AS65" s="82">
        <f t="shared" si="127"/>
        <v>0</v>
      </c>
      <c r="AT65" s="63">
        <f>IF(AND(AS65&gt;=200,AS65&lt;=2070),AS65,0)</f>
        <v>0</v>
      </c>
      <c r="AU65" s="52">
        <f>IF(AS65=AT65,1,0)</f>
        <v>1</v>
      </c>
      <c r="AV65" s="34">
        <f>IF(ISNA(AU65),"0",AU65)</f>
        <v>1</v>
      </c>
      <c r="AX65" s="62" t="str">
        <f>CONCATENATE(C65,".",H65,)</f>
        <v>.</v>
      </c>
      <c r="AY65" s="63" t="e">
        <f>VLOOKUP(AX65,Лист1!$BM:$BM,1,0)</f>
        <v>#N/A</v>
      </c>
      <c r="AZ65" s="52" t="e">
        <f>IF(AX65=AY65,1,0)</f>
        <v>#N/A</v>
      </c>
      <c r="BA65" s="34" t="str">
        <f>IF(ISNA(AZ65),"0",AZ65)</f>
        <v>0</v>
      </c>
      <c r="BC65" s="62" t="str">
        <f>CONCATENATE(H65,".",I65,)</f>
        <v>.</v>
      </c>
      <c r="BD65" s="63" t="e">
        <f>VLOOKUP(BC65,Лист1!$BQ:$BQ,1,0)</f>
        <v>#N/A</v>
      </c>
      <c r="BE65" s="52" t="e">
        <f>IF(BC65=BD65,1,0)</f>
        <v>#N/A</v>
      </c>
      <c r="BF65" s="34" t="str">
        <f>IF(ISNA(BE65),"0",BE65)</f>
        <v>0</v>
      </c>
      <c r="BM65" s="62" t="str">
        <f>CONCATENATE(C65,".",D65,".",K65)</f>
        <v>..</v>
      </c>
      <c r="BN65" s="63" t="e">
        <f>VLOOKUP(BM65,Лист1!$BY:$BY,1,0)</f>
        <v>#N/A</v>
      </c>
      <c r="BO65" s="52" t="e">
        <f>IF(BM65=BN65,1,0)</f>
        <v>#N/A</v>
      </c>
      <c r="BP65" s="34" t="str">
        <f>IF(ISNA(BO65),"0",BO65)</f>
        <v>0</v>
      </c>
    </row>
    <row r="66" spans="1:68" ht="13.5" x14ac:dyDescent="0.25">
      <c r="A66" s="24" t="str">
        <f>CONCATENATE(C66,".",D66)</f>
        <v>.</v>
      </c>
      <c r="B66" s="81">
        <v>2</v>
      </c>
      <c r="C66" s="449"/>
      <c r="D66" s="450"/>
      <c r="E66" s="451"/>
      <c r="F66" s="465"/>
      <c r="G66" s="466"/>
      <c r="H66" s="449"/>
      <c r="I66" s="919"/>
      <c r="J66" s="919"/>
      <c r="K66" s="921"/>
      <c r="L66" s="919"/>
      <c r="M66" s="919"/>
      <c r="N66" s="919"/>
      <c r="O66" s="449"/>
      <c r="P66" s="461"/>
      <c r="Q66" s="451"/>
      <c r="R66" s="198"/>
      <c r="S66" s="112"/>
      <c r="T66" s="193" t="str">
        <f>IF(OR(W66="",W66="0"),"",W66)</f>
        <v/>
      </c>
      <c r="U66" s="201" t="str">
        <f>IF(R66="","",IF(NOT(AC66=0),"Ошибка в строке",""))</f>
        <v/>
      </c>
      <c r="W66" s="130" t="str">
        <f>IF(OR(ISNA(X66),NOT(AC66=0)),"0",X66)</f>
        <v>0</v>
      </c>
      <c r="X66" s="127" t="str">
        <f>IF(OR(R66="",R66=0),"",ORDER!H88)</f>
        <v/>
      </c>
      <c r="Y66" s="63" t="str">
        <f>CONCATENATE(C66,".",E66,".",F66)</f>
        <v>..</v>
      </c>
      <c r="AB66" s="33">
        <f>AG66+AL66+AQ66+AV66+BA66+BF66+BK66+BP66+BU66+BZ66+CE66</f>
        <v>2</v>
      </c>
      <c r="AC66" s="71">
        <f>7-AB66</f>
        <v>5</v>
      </c>
      <c r="AD66" s="62" t="str">
        <f>CONCATENATE(C66,".",D66)</f>
        <v>.</v>
      </c>
      <c r="AE66" s="63" t="e">
        <f>VLOOKUP(AD66,Лист1!$AW:$AW,1,0)</f>
        <v>#N/A</v>
      </c>
      <c r="AF66" s="52" t="e">
        <f>IF(AD66=AE66,1,0)</f>
        <v>#N/A</v>
      </c>
      <c r="AG66" s="34" t="str">
        <f>IF(ISNA(AF66),"0",AF66)</f>
        <v>0</v>
      </c>
      <c r="AI66" s="62" t="str">
        <f>CONCATENATE(C66,".",D66,".",E66)</f>
        <v>..</v>
      </c>
      <c r="AJ66" s="63" t="e">
        <f>VLOOKUP(AI66,Лист1!$BA:$BA,1,0)</f>
        <v>#N/A</v>
      </c>
      <c r="AK66" s="52" t="e">
        <f>IF(AI66=AJ66,1,0)</f>
        <v>#N/A</v>
      </c>
      <c r="AL66" s="34" t="str">
        <f>IF(ISNA(AK66),"0",AK66)</f>
        <v>0</v>
      </c>
      <c r="AN66" s="82">
        <f t="shared" si="126"/>
        <v>0</v>
      </c>
      <c r="AO66" s="63">
        <f>IF(AND(AN66&gt;=200,AN66&lt;=2070),AN66,0)</f>
        <v>0</v>
      </c>
      <c r="AP66" s="52">
        <f>IF(AN66=AO66,1,0)</f>
        <v>1</v>
      </c>
      <c r="AQ66" s="34">
        <f>IF(ISNA(AP66),"0",AP66)</f>
        <v>1</v>
      </c>
      <c r="AS66" s="82">
        <f t="shared" si="127"/>
        <v>0</v>
      </c>
      <c r="AT66" s="63">
        <f>IF(AND(AS66&gt;=200,AS66&lt;=2070),AS66,0)</f>
        <v>0</v>
      </c>
      <c r="AU66" s="52">
        <f>IF(AS66=AT66,1,0)</f>
        <v>1</v>
      </c>
      <c r="AV66" s="34">
        <f>IF(ISNA(AU66),"0",AU66)</f>
        <v>1</v>
      </c>
      <c r="AX66" s="62" t="str">
        <f>CONCATENATE(C66,".",H66,)</f>
        <v>.</v>
      </c>
      <c r="AY66" s="63" t="e">
        <f>VLOOKUP(AX66,Лист1!$BM:$BM,1,0)</f>
        <v>#N/A</v>
      </c>
      <c r="AZ66" s="52" t="e">
        <f>IF(AX66=AY66,1,0)</f>
        <v>#N/A</v>
      </c>
      <c r="BA66" s="34" t="str">
        <f>IF(ISNA(AZ66),"0",AZ66)</f>
        <v>0</v>
      </c>
      <c r="BC66" s="62" t="str">
        <f>CONCATENATE(H66,".",I66,)</f>
        <v>.</v>
      </c>
      <c r="BD66" s="63" t="e">
        <f>VLOOKUP(BC66,Лист1!$BQ:$BQ,1,0)</f>
        <v>#N/A</v>
      </c>
      <c r="BE66" s="52" t="e">
        <f>IF(BC66=BD66,1,0)</f>
        <v>#N/A</v>
      </c>
      <c r="BF66" s="34" t="str">
        <f>IF(ISNA(BE66),"0",BE66)</f>
        <v>0</v>
      </c>
      <c r="BM66" s="62" t="str">
        <f>CONCATENATE(C66,".",D66,".",K66)</f>
        <v>..</v>
      </c>
      <c r="BN66" s="63" t="e">
        <f>VLOOKUP(BM66,Лист1!$BY:$BY,1,0)</f>
        <v>#N/A</v>
      </c>
      <c r="BO66" s="52" t="e">
        <f>IF(BM66=BN66,1,0)</f>
        <v>#N/A</v>
      </c>
      <c r="BP66" s="34" t="str">
        <f>IF(ISNA(BO66),"0",BO66)</f>
        <v>0</v>
      </c>
    </row>
    <row r="67" spans="1:68" ht="13.5" x14ac:dyDescent="0.25">
      <c r="A67" s="24" t="str">
        <f>CONCATENATE(C67,".",D67)</f>
        <v>.</v>
      </c>
      <c r="B67" s="184">
        <v>3</v>
      </c>
      <c r="C67" s="435"/>
      <c r="D67" s="436"/>
      <c r="E67" s="437"/>
      <c r="F67" s="467"/>
      <c r="G67" s="468"/>
      <c r="H67" s="435"/>
      <c r="I67" s="917"/>
      <c r="J67" s="917"/>
      <c r="K67" s="916"/>
      <c r="L67" s="917"/>
      <c r="M67" s="917"/>
      <c r="N67" s="917"/>
      <c r="O67" s="435"/>
      <c r="P67" s="469"/>
      <c r="Q67" s="437"/>
      <c r="R67" s="199"/>
      <c r="S67" s="112"/>
      <c r="T67" s="193" t="str">
        <f>IF(OR(W67="",W67="0"),"",W67)</f>
        <v/>
      </c>
      <c r="U67" s="201" t="str">
        <f>IF(R67="","",IF(NOT(AC67=0),"Ошибка в строке",""))</f>
        <v/>
      </c>
      <c r="W67" s="130" t="str">
        <f>IF(OR(ISNA(X67),NOT(AC67=0)),"0",X67)</f>
        <v>0</v>
      </c>
      <c r="X67" s="127" t="str">
        <f>IF(OR(R67="",R67=0),"",ORDER!H89)</f>
        <v/>
      </c>
      <c r="Y67" s="63" t="str">
        <f>CONCATENATE(C67,".",E67,".",F67)</f>
        <v>..</v>
      </c>
      <c r="AB67" s="33">
        <f>AG67+AL67+AQ67+AV67+BA67+BF67+BK67+BP67+BU67+BZ67+CE67</f>
        <v>2</v>
      </c>
      <c r="AC67" s="71">
        <f>7-AB67</f>
        <v>5</v>
      </c>
      <c r="AD67" s="62" t="str">
        <f>CONCATENATE(C67,".",D67)</f>
        <v>.</v>
      </c>
      <c r="AE67" s="63" t="e">
        <f>VLOOKUP(AD67,Лист1!$AW:$AW,1,0)</f>
        <v>#N/A</v>
      </c>
      <c r="AF67" s="52" t="e">
        <f>IF(AD67=AE67,1,0)</f>
        <v>#N/A</v>
      </c>
      <c r="AG67" s="34" t="str">
        <f>IF(ISNA(AF67),"0",AF67)</f>
        <v>0</v>
      </c>
      <c r="AI67" s="62" t="str">
        <f>CONCATENATE(C67,".",D67,".",E67)</f>
        <v>..</v>
      </c>
      <c r="AJ67" s="63" t="e">
        <f>VLOOKUP(AI67,Лист1!$BA:$BA,1,0)</f>
        <v>#N/A</v>
      </c>
      <c r="AK67" s="52" t="e">
        <f>IF(AI67=AJ67,1,0)</f>
        <v>#N/A</v>
      </c>
      <c r="AL67" s="34" t="str">
        <f>IF(ISNA(AK67),"0",AK67)</f>
        <v>0</v>
      </c>
      <c r="AN67" s="82">
        <f t="shared" si="126"/>
        <v>0</v>
      </c>
      <c r="AO67" s="63">
        <f>IF(AND(AN67&gt;=200,AN67&lt;=2070),AN67,0)</f>
        <v>0</v>
      </c>
      <c r="AP67" s="52">
        <f>IF(AN67=AO67,1,0)</f>
        <v>1</v>
      </c>
      <c r="AQ67" s="34">
        <f>IF(ISNA(AP67),"0",AP67)</f>
        <v>1</v>
      </c>
      <c r="AS67" s="82">
        <f t="shared" si="127"/>
        <v>0</v>
      </c>
      <c r="AT67" s="63">
        <f>IF(AND(AS67&gt;=200,AS67&lt;=2070),AS67,0)</f>
        <v>0</v>
      </c>
      <c r="AU67" s="52">
        <f>IF(AS67=AT67,1,0)</f>
        <v>1</v>
      </c>
      <c r="AV67" s="34">
        <f>IF(ISNA(AU67),"0",AU67)</f>
        <v>1</v>
      </c>
      <c r="AX67" s="62" t="str">
        <f>CONCATENATE(C67,".",H67,)</f>
        <v>.</v>
      </c>
      <c r="AY67" s="63" t="e">
        <f>VLOOKUP(AX67,Лист1!$BM:$BM,1,0)</f>
        <v>#N/A</v>
      </c>
      <c r="AZ67" s="52" t="e">
        <f>IF(AX67=AY67,1,0)</f>
        <v>#N/A</v>
      </c>
      <c r="BA67" s="34" t="str">
        <f>IF(ISNA(AZ67),"0",AZ67)</f>
        <v>0</v>
      </c>
      <c r="BC67" s="62" t="str">
        <f>CONCATENATE(H67,".",I67,)</f>
        <v>.</v>
      </c>
      <c r="BD67" s="63" t="e">
        <f>VLOOKUP(BC67,Лист1!$BQ:$BQ,1,0)</f>
        <v>#N/A</v>
      </c>
      <c r="BE67" s="52" t="e">
        <f>IF(BC67=BD67,1,0)</f>
        <v>#N/A</v>
      </c>
      <c r="BF67" s="34" t="str">
        <f>IF(ISNA(BE67),"0",BE67)</f>
        <v>0</v>
      </c>
      <c r="BM67" s="62" t="str">
        <f>CONCATENATE(C67,".",D67,".",K67)</f>
        <v>..</v>
      </c>
      <c r="BN67" s="63" t="e">
        <f>VLOOKUP(BM67,Лист1!$BY:$BY,1,0)</f>
        <v>#N/A</v>
      </c>
      <c r="BO67" s="52" t="e">
        <f>IF(BM67=BN67,1,0)</f>
        <v>#N/A</v>
      </c>
      <c r="BP67" s="34" t="str">
        <f>IF(ISNA(BO67),"0",BO67)</f>
        <v>0</v>
      </c>
    </row>
    <row r="68" spans="1:68" ht="13.5" x14ac:dyDescent="0.25">
      <c r="A68" s="24" t="str">
        <f>CONCATENATE(C68,".",D68)</f>
        <v>.</v>
      </c>
      <c r="B68" s="81">
        <v>4</v>
      </c>
      <c r="C68" s="435"/>
      <c r="D68" s="436"/>
      <c r="E68" s="437"/>
      <c r="F68" s="467"/>
      <c r="G68" s="468"/>
      <c r="H68" s="435"/>
      <c r="I68" s="917"/>
      <c r="J68" s="917"/>
      <c r="K68" s="916"/>
      <c r="L68" s="917"/>
      <c r="M68" s="917"/>
      <c r="N68" s="917"/>
      <c r="O68" s="435"/>
      <c r="P68" s="469"/>
      <c r="Q68" s="437"/>
      <c r="R68" s="199"/>
      <c r="S68" s="112"/>
      <c r="T68" s="193" t="str">
        <f>IF(OR(W68="",W68="0"),"",W68)</f>
        <v/>
      </c>
      <c r="U68" s="201" t="str">
        <f>IF(R68="","",IF(NOT(AC68=0),"Ошибка в строке",""))</f>
        <v/>
      </c>
      <c r="W68" s="130" t="str">
        <f>IF(OR(ISNA(X68),NOT(AC68=0)),"0",X68)</f>
        <v>0</v>
      </c>
      <c r="X68" s="127" t="str">
        <f>IF(OR(R68="",R68=0),"",ORDER!H90)</f>
        <v/>
      </c>
      <c r="Y68" s="63" t="str">
        <f>CONCATENATE(C68,".",E68,".",F68)</f>
        <v>..</v>
      </c>
      <c r="AB68" s="33">
        <f>AG68+AL68+AQ68+AV68+BA68+BF68+BK68+BP68+BU68+BZ68+CE68</f>
        <v>2</v>
      </c>
      <c r="AC68" s="71">
        <f>7-AB68</f>
        <v>5</v>
      </c>
      <c r="AD68" s="62" t="str">
        <f>CONCATENATE(C68,".",D68)</f>
        <v>.</v>
      </c>
      <c r="AE68" s="63" t="e">
        <f>VLOOKUP(AD68,Лист1!$AW:$AW,1,0)</f>
        <v>#N/A</v>
      </c>
      <c r="AF68" s="52" t="e">
        <f>IF(AD68=AE68,1,0)</f>
        <v>#N/A</v>
      </c>
      <c r="AG68" s="34" t="str">
        <f>IF(ISNA(AF68),"0",AF68)</f>
        <v>0</v>
      </c>
      <c r="AI68" s="62" t="str">
        <f>CONCATENATE(C68,".",D68,".",E68)</f>
        <v>..</v>
      </c>
      <c r="AJ68" s="63" t="e">
        <f>VLOOKUP(AI68,Лист1!$BA:$BA,1,0)</f>
        <v>#N/A</v>
      </c>
      <c r="AK68" s="52" t="e">
        <f>IF(AI68=AJ68,1,0)</f>
        <v>#N/A</v>
      </c>
      <c r="AL68" s="34" t="str">
        <f>IF(ISNA(AK68),"0",AK68)</f>
        <v>0</v>
      </c>
      <c r="AN68" s="82">
        <f t="shared" si="126"/>
        <v>0</v>
      </c>
      <c r="AO68" s="63">
        <f>IF(AND(AN68&gt;=200,AN68&lt;=2070),AN68,0)</f>
        <v>0</v>
      </c>
      <c r="AP68" s="52">
        <f>IF(AN68=AO68,1,0)</f>
        <v>1</v>
      </c>
      <c r="AQ68" s="34">
        <f>IF(ISNA(AP68),"0",AP68)</f>
        <v>1</v>
      </c>
      <c r="AS68" s="82">
        <f t="shared" si="127"/>
        <v>0</v>
      </c>
      <c r="AT68" s="63">
        <f>IF(AND(AS68&gt;=200,AS68&lt;=2070),AS68,0)</f>
        <v>0</v>
      </c>
      <c r="AU68" s="52">
        <f>IF(AS68=AT68,1,0)</f>
        <v>1</v>
      </c>
      <c r="AV68" s="34">
        <f>IF(ISNA(AU68),"0",AU68)</f>
        <v>1</v>
      </c>
      <c r="AX68" s="62" t="str">
        <f>CONCATENATE(C68,".",H68,)</f>
        <v>.</v>
      </c>
      <c r="AY68" s="63" t="e">
        <f>VLOOKUP(AX68,Лист1!$BM:$BM,1,0)</f>
        <v>#N/A</v>
      </c>
      <c r="AZ68" s="52" t="e">
        <f>IF(AX68=AY68,1,0)</f>
        <v>#N/A</v>
      </c>
      <c r="BA68" s="34" t="str">
        <f>IF(ISNA(AZ68),"0",AZ68)</f>
        <v>0</v>
      </c>
      <c r="BC68" s="62" t="str">
        <f>CONCATENATE(H68,".",I68,)</f>
        <v>.</v>
      </c>
      <c r="BD68" s="63" t="e">
        <f>VLOOKUP(BC68,Лист1!$BQ:$BQ,1,0)</f>
        <v>#N/A</v>
      </c>
      <c r="BE68" s="52" t="e">
        <f>IF(BC68=BD68,1,0)</f>
        <v>#N/A</v>
      </c>
      <c r="BF68" s="34" t="str">
        <f>IF(ISNA(BE68),"0",BE68)</f>
        <v>0</v>
      </c>
      <c r="BM68" s="62" t="str">
        <f>CONCATENATE(C68,".",D68,".",K68)</f>
        <v>..</v>
      </c>
      <c r="BN68" s="63" t="e">
        <f>VLOOKUP(BM68,Лист1!$BY:$BY,1,0)</f>
        <v>#N/A</v>
      </c>
      <c r="BO68" s="52" t="e">
        <f>IF(BM68=BN68,1,0)</f>
        <v>#N/A</v>
      </c>
      <c r="BP68" s="34" t="str">
        <f>IF(ISNA(BO68),"0",BO68)</f>
        <v>0</v>
      </c>
    </row>
    <row r="69" spans="1:68" ht="13.5" x14ac:dyDescent="0.25">
      <c r="A69" s="24" t="str">
        <f>CONCATENATE(C69,".",D69)</f>
        <v>.</v>
      </c>
      <c r="B69" s="184">
        <v>5</v>
      </c>
      <c r="C69" s="442"/>
      <c r="D69" s="443"/>
      <c r="E69" s="444"/>
      <c r="F69" s="470"/>
      <c r="G69" s="471"/>
      <c r="H69" s="442"/>
      <c r="I69" s="913"/>
      <c r="J69" s="913"/>
      <c r="K69" s="926"/>
      <c r="L69" s="913"/>
      <c r="M69" s="913"/>
      <c r="N69" s="913"/>
      <c r="O69" s="446"/>
      <c r="P69" s="463"/>
      <c r="Q69" s="464"/>
      <c r="R69" s="200"/>
      <c r="S69" s="187"/>
      <c r="T69" s="194" t="str">
        <f>IF(OR(W69="",W69="0"),"",W69)</f>
        <v/>
      </c>
      <c r="U69" s="203" t="str">
        <f>IF(R69="","",IF(NOT(AC69=0),"Ошибка в строке",""))</f>
        <v/>
      </c>
      <c r="W69" s="130" t="str">
        <f>IF(OR(ISNA(X69),NOT(AC69=0)),"0",X69)</f>
        <v>0</v>
      </c>
      <c r="X69" s="127" t="str">
        <f>IF(OR(R69="",R69=0),"",ORDER!H91)</f>
        <v/>
      </c>
      <c r="Y69" s="63" t="str">
        <f>CONCATENATE(C69,".",E69,".",F69)</f>
        <v>..</v>
      </c>
      <c r="AB69" s="33">
        <f>AG69+AL69+AQ69+AV69+BA69+BF69+BK69+BP69+BU69+BZ69+CE69</f>
        <v>2</v>
      </c>
      <c r="AC69" s="71">
        <f>7-AB69</f>
        <v>5</v>
      </c>
      <c r="AD69" s="62" t="str">
        <f>CONCATENATE(C69,".",D69)</f>
        <v>.</v>
      </c>
      <c r="AE69" s="63" t="e">
        <f>VLOOKUP(AD69,Лист1!$AW:$AW,1,0)</f>
        <v>#N/A</v>
      </c>
      <c r="AF69" s="52" t="e">
        <f>IF(AD69=AE69,1,0)</f>
        <v>#N/A</v>
      </c>
      <c r="AG69" s="34" t="str">
        <f>IF(ISNA(AF69),"0",AF69)</f>
        <v>0</v>
      </c>
      <c r="AI69" s="62" t="str">
        <f>CONCATENATE(C69,".",D69,".",E69)</f>
        <v>..</v>
      </c>
      <c r="AJ69" s="63" t="e">
        <f>VLOOKUP(AI69,Лист1!$BA:$BA,1,0)</f>
        <v>#N/A</v>
      </c>
      <c r="AK69" s="52" t="e">
        <f>IF(AI69=AJ69,1,0)</f>
        <v>#N/A</v>
      </c>
      <c r="AL69" s="34" t="str">
        <f>IF(ISNA(AK69),"0",AK69)</f>
        <v>0</v>
      </c>
      <c r="AN69" s="82">
        <f t="shared" si="126"/>
        <v>0</v>
      </c>
      <c r="AO69" s="63">
        <f>IF(AND(AN69&gt;=200,AN69&lt;=2070),AN69,0)</f>
        <v>0</v>
      </c>
      <c r="AP69" s="52">
        <f>IF(AN69=AO69,1,0)</f>
        <v>1</v>
      </c>
      <c r="AQ69" s="34">
        <f>IF(ISNA(AP69),"0",AP69)</f>
        <v>1</v>
      </c>
      <c r="AS69" s="82">
        <f t="shared" si="127"/>
        <v>0</v>
      </c>
      <c r="AT69" s="63">
        <f>IF(AND(AS69&gt;=200,AS69&lt;=2070),AS69,0)</f>
        <v>0</v>
      </c>
      <c r="AU69" s="52">
        <f>IF(AS69=AT69,1,0)</f>
        <v>1</v>
      </c>
      <c r="AV69" s="34">
        <f>IF(ISNA(AU69),"0",AU69)</f>
        <v>1</v>
      </c>
      <c r="AX69" s="62" t="str">
        <f>CONCATENATE(C69,".",H69,)</f>
        <v>.</v>
      </c>
      <c r="AY69" s="63" t="e">
        <f>VLOOKUP(AX69,Лист1!$BM:$BM,1,0)</f>
        <v>#N/A</v>
      </c>
      <c r="AZ69" s="52" t="e">
        <f>IF(AX69=AY69,1,0)</f>
        <v>#N/A</v>
      </c>
      <c r="BA69" s="34" t="str">
        <f>IF(ISNA(AZ69),"0",AZ69)</f>
        <v>0</v>
      </c>
      <c r="BC69" s="62" t="str">
        <f>CONCATENATE(H69,".",I69,)</f>
        <v>.</v>
      </c>
      <c r="BD69" s="63" t="e">
        <f>VLOOKUP(BC69,Лист1!$BQ:$BQ,1,0)</f>
        <v>#N/A</v>
      </c>
      <c r="BE69" s="52" t="e">
        <f>IF(BC69=BD69,1,0)</f>
        <v>#N/A</v>
      </c>
      <c r="BF69" s="34" t="str">
        <f>IF(ISNA(BE69),"0",BE69)</f>
        <v>0</v>
      </c>
      <c r="BM69" s="62" t="str">
        <f>CONCATENATE(C69,".",D69,".",K69)</f>
        <v>..</v>
      </c>
      <c r="BN69" s="63" t="e">
        <f>VLOOKUP(BM69,Лист1!$BY:$BY,1,0)</f>
        <v>#N/A</v>
      </c>
      <c r="BO69" s="52" t="e">
        <f>IF(BM69=BN69,1,0)</f>
        <v>#N/A</v>
      </c>
      <c r="BP69" s="34" t="str">
        <f>IF(ISNA(BO69),"0",BO69)</f>
        <v>0</v>
      </c>
    </row>
    <row r="70" spans="1:68" ht="5.0999999999999996" customHeight="1" x14ac:dyDescent="0.2">
      <c r="B70" s="190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W70" s="131"/>
      <c r="X70" s="128"/>
    </row>
    <row r="71" spans="1:68" x14ac:dyDescent="0.2">
      <c r="B71" s="72" t="s">
        <v>5063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131"/>
      <c r="X71" s="128"/>
    </row>
    <row r="72" spans="1:68" ht="21.75" x14ac:dyDescent="0.2">
      <c r="B72" s="70" t="s">
        <v>452</v>
      </c>
      <c r="C72" s="922" t="s">
        <v>5058</v>
      </c>
      <c r="D72" s="923"/>
      <c r="E72" s="35" t="s">
        <v>5043</v>
      </c>
      <c r="F72" s="50" t="s">
        <v>5059</v>
      </c>
      <c r="G72" s="51" t="s">
        <v>323</v>
      </c>
      <c r="H72" s="10" t="s">
        <v>531</v>
      </c>
      <c r="I72" s="932" t="s">
        <v>5056</v>
      </c>
      <c r="J72" s="932"/>
      <c r="K72" s="932"/>
      <c r="L72" s="932"/>
      <c r="M72" s="932"/>
      <c r="N72" s="933"/>
      <c r="O72" s="218"/>
      <c r="P72" s="169"/>
      <c r="Q72" s="170"/>
      <c r="R72" s="86" t="s">
        <v>5052</v>
      </c>
      <c r="S72" s="70" t="s">
        <v>5053</v>
      </c>
      <c r="T72" s="83" t="s">
        <v>5054</v>
      </c>
      <c r="U72" s="49" t="s">
        <v>5055</v>
      </c>
      <c r="W72" s="131"/>
      <c r="X72" s="128"/>
      <c r="AI72" s="918" t="str">
        <f>E72</f>
        <v xml:space="preserve">
викон.</v>
      </c>
      <c r="AJ72" s="918"/>
      <c r="AK72" s="918"/>
      <c r="AL72" s="918"/>
      <c r="AN72" s="918" t="str">
        <f>F72</f>
        <v>розмір</v>
      </c>
      <c r="AO72" s="918"/>
      <c r="AP72" s="918"/>
      <c r="AQ72" s="918"/>
      <c r="AS72" s="918" t="str">
        <f>G72</f>
        <v>ширина</v>
      </c>
      <c r="AT72" s="918"/>
      <c r="AU72" s="918"/>
      <c r="AV72" s="918"/>
      <c r="AX72" s="918" t="str">
        <f>H72</f>
        <v>декор</v>
      </c>
      <c r="AY72" s="918"/>
      <c r="AZ72" s="918"/>
      <c r="BA72" s="918"/>
      <c r="BC72" s="918" t="str">
        <f>I72</f>
        <v>колір</v>
      </c>
      <c r="BD72" s="918"/>
      <c r="BE72" s="918"/>
      <c r="BF72" s="918"/>
    </row>
    <row r="73" spans="1:68" ht="13.5" x14ac:dyDescent="0.25">
      <c r="A73" s="24" t="str">
        <f>CONCATENATE(C73)</f>
        <v/>
      </c>
      <c r="B73" s="184">
        <v>1</v>
      </c>
      <c r="C73" s="921"/>
      <c r="D73" s="919"/>
      <c r="E73" s="451"/>
      <c r="F73" s="449"/>
      <c r="G73" s="452"/>
      <c r="H73" s="449"/>
      <c r="I73" s="919"/>
      <c r="J73" s="919"/>
      <c r="K73" s="919"/>
      <c r="L73" s="919"/>
      <c r="M73" s="919"/>
      <c r="N73" s="920"/>
      <c r="O73" s="449"/>
      <c r="P73" s="461"/>
      <c r="Q73" s="451"/>
      <c r="R73" s="198"/>
      <c r="S73" s="185"/>
      <c r="T73" s="195" t="str">
        <f t="shared" ref="T73:T82" si="128">IF(OR(W73="",W73="0"),"",W73)</f>
        <v/>
      </c>
      <c r="U73" s="204" t="str">
        <f t="shared" ref="U73:U82" si="129">IF(R73="","",IF(NOT(AC73=0),"Ошибка в строке",""))</f>
        <v/>
      </c>
      <c r="W73" s="130" t="str">
        <f>IF(OR(ISNA(X73),NOT(AC73=0)),"0",X73)</f>
        <v>0</v>
      </c>
      <c r="X73" s="127" t="str">
        <f>IF(OR(R73="",R73=0),"",ORDER!H93)</f>
        <v/>
      </c>
      <c r="Y73" s="63" t="str">
        <f>CONCATENATE(C73,".",E73,".",F73)</f>
        <v>..</v>
      </c>
      <c r="AB73" s="33">
        <f>AG73+AL73+AQ73+AV73+BA73+BF73+BK73+BP73+BU73+BZ73+CE73</f>
        <v>0</v>
      </c>
      <c r="AC73" s="71">
        <f>5-AB73</f>
        <v>5</v>
      </c>
      <c r="AI73" s="62" t="str">
        <f>CONCATENATE(C73,".",E73)</f>
        <v>.</v>
      </c>
      <c r="AJ73" s="63" t="e">
        <f>VLOOKUP(AI73,Лист1!$BA:$BA,1,0)</f>
        <v>#N/A</v>
      </c>
      <c r="AK73" s="52" t="e">
        <f>IF(AI73=AJ73,1,0)</f>
        <v>#N/A</v>
      </c>
      <c r="AL73" s="34" t="str">
        <f>IF(ISNA(AK73),"0",AK73)</f>
        <v>0</v>
      </c>
      <c r="AN73" s="62" t="str">
        <f>CONCATENATE(E73,".",F73,)</f>
        <v>.</v>
      </c>
      <c r="AO73" s="63" t="e">
        <f>VLOOKUP(AN73,Лист1!$BE:$BE,1,0)</f>
        <v>#N/A</v>
      </c>
      <c r="AP73" s="52" t="e">
        <f>IF(AN73=AO73,1,0)</f>
        <v>#N/A</v>
      </c>
      <c r="AQ73" s="34" t="str">
        <f>IF(ISNA(AP73),"0",AP73)</f>
        <v>0</v>
      </c>
      <c r="AS73" s="62" t="str">
        <f>CONCATENATE(F73,".",G73,)</f>
        <v>.</v>
      </c>
      <c r="AT73" s="63" t="e">
        <f>VLOOKUP(AS73,Лист1!$BI:$BI,1,0)</f>
        <v>#N/A</v>
      </c>
      <c r="AU73" s="52" t="e">
        <f>IF(AS73=AT73,1,0)</f>
        <v>#N/A</v>
      </c>
      <c r="AV73" s="34" t="str">
        <f>IF(ISNA(AU73),"0",AU73)</f>
        <v>0</v>
      </c>
      <c r="AX73" s="62" t="str">
        <f>CONCATENATE(C73,".",H73,)</f>
        <v>.</v>
      </c>
      <c r="AY73" s="63" t="e">
        <f>VLOOKUP(AX73,Лист1!$BM:$BM,1,0)</f>
        <v>#N/A</v>
      </c>
      <c r="AZ73" s="52" t="e">
        <f>IF(AX73=AY73,1,0)</f>
        <v>#N/A</v>
      </c>
      <c r="BA73" s="34" t="str">
        <f>IF(ISNA(AZ73),"0",AZ73)</f>
        <v>0</v>
      </c>
      <c r="BC73" s="62" t="str">
        <f>CONCATENATE(H73,".",I73,)</f>
        <v>.</v>
      </c>
      <c r="BD73" s="63" t="e">
        <f>VLOOKUP(BC73,Лист1!$BQ:$BQ,1,0)</f>
        <v>#N/A</v>
      </c>
      <c r="BE73" s="52" t="e">
        <f>IF(BC73=BD73,1,0)</f>
        <v>#N/A</v>
      </c>
      <c r="BF73" s="34" t="str">
        <f>IF(ISNA(BE73),"0",BE73)</f>
        <v>0</v>
      </c>
    </row>
    <row r="74" spans="1:68" ht="13.5" x14ac:dyDescent="0.25">
      <c r="A74" s="24" t="str">
        <f>CONCATENATE(C74)</f>
        <v/>
      </c>
      <c r="B74" s="81">
        <v>2</v>
      </c>
      <c r="C74" s="921"/>
      <c r="D74" s="919"/>
      <c r="E74" s="451"/>
      <c r="F74" s="449"/>
      <c r="G74" s="452"/>
      <c r="H74" s="449"/>
      <c r="I74" s="919"/>
      <c r="J74" s="919"/>
      <c r="K74" s="919"/>
      <c r="L74" s="919"/>
      <c r="M74" s="919"/>
      <c r="N74" s="920"/>
      <c r="O74" s="449"/>
      <c r="P74" s="461"/>
      <c r="Q74" s="451"/>
      <c r="R74" s="198"/>
      <c r="S74" s="110"/>
      <c r="T74" s="195" t="str">
        <f t="shared" si="128"/>
        <v/>
      </c>
      <c r="U74" s="205" t="str">
        <f>IF(R74="","",IF(NOT(AC74=0),"Ошибка в строке",""))</f>
        <v/>
      </c>
      <c r="W74" s="130" t="str">
        <f t="shared" ref="W74:W82" si="130">IF(OR(ISNA(X74),NOT(AC74=0)),"0",X74)</f>
        <v>0</v>
      </c>
      <c r="X74" s="127" t="str">
        <f>IF(OR(R74="",R74=0),"",ORDER!H94)</f>
        <v/>
      </c>
      <c r="Y74" s="63" t="str">
        <f t="shared" ref="Y74:Y82" si="131">CONCATENATE(C74,".",E74,".",F74)</f>
        <v>..</v>
      </c>
      <c r="AB74" s="33">
        <f t="shared" ref="AB74:AB82" si="132">AG74+AL74+AQ74+AV74+BA74+BF74+BK74+BP74+BU74+BZ74+CE74</f>
        <v>0</v>
      </c>
      <c r="AC74" s="71">
        <f t="shared" ref="AC74:AC82" si="133">5-AB74</f>
        <v>5</v>
      </c>
      <c r="AI74" s="62" t="str">
        <f t="shared" ref="AI74:AI82" si="134">CONCATENATE(C74,".",E74)</f>
        <v>.</v>
      </c>
      <c r="AJ74" s="63" t="e">
        <f>VLOOKUP(AI74,Лист1!$BA:$BA,1,0)</f>
        <v>#N/A</v>
      </c>
      <c r="AK74" s="52" t="e">
        <f t="shared" ref="AK74:AK82" si="135">IF(AI74=AJ74,1,0)</f>
        <v>#N/A</v>
      </c>
      <c r="AL74" s="34" t="str">
        <f t="shared" ref="AL74:AL82" si="136">IF(ISNA(AK74),"0",AK74)</f>
        <v>0</v>
      </c>
      <c r="AN74" s="62" t="str">
        <f t="shared" ref="AN74:AN82" si="137">CONCATENATE(E74,".",F74,)</f>
        <v>.</v>
      </c>
      <c r="AO74" s="63" t="e">
        <f>VLOOKUP(AN74,Лист1!$BE:$BE,1,0)</f>
        <v>#N/A</v>
      </c>
      <c r="AP74" s="52" t="e">
        <f t="shared" ref="AP74:AP82" si="138">IF(AN74=AO74,1,0)</f>
        <v>#N/A</v>
      </c>
      <c r="AQ74" s="34" t="str">
        <f t="shared" ref="AQ74:AQ82" si="139">IF(ISNA(AP74),"0",AP74)</f>
        <v>0</v>
      </c>
      <c r="AS74" s="62" t="str">
        <f t="shared" ref="AS74:AS82" si="140">CONCATENATE(F74,".",G74,)</f>
        <v>.</v>
      </c>
      <c r="AT74" s="63" t="e">
        <f>VLOOKUP(AS74,Лист1!$BI:$BI,1,0)</f>
        <v>#N/A</v>
      </c>
      <c r="AU74" s="52" t="e">
        <f t="shared" ref="AU74:AU82" si="141">IF(AS74=AT74,1,0)</f>
        <v>#N/A</v>
      </c>
      <c r="AV74" s="34" t="str">
        <f t="shared" ref="AV74:AV82" si="142">IF(ISNA(AU74),"0",AU74)</f>
        <v>0</v>
      </c>
      <c r="AX74" s="62" t="str">
        <f t="shared" ref="AX74:AX82" si="143">CONCATENATE(C74,".",H74,)</f>
        <v>.</v>
      </c>
      <c r="AY74" s="63" t="e">
        <f>VLOOKUP(AX74,Лист1!$BM:$BM,1,0)</f>
        <v>#N/A</v>
      </c>
      <c r="AZ74" s="52" t="e">
        <f t="shared" ref="AZ74:AZ82" si="144">IF(AX74=AY74,1,0)</f>
        <v>#N/A</v>
      </c>
      <c r="BA74" s="34" t="str">
        <f t="shared" ref="BA74:BA82" si="145">IF(ISNA(AZ74),"0",AZ74)</f>
        <v>0</v>
      </c>
      <c r="BC74" s="62" t="str">
        <f t="shared" ref="BC74:BC82" si="146">CONCATENATE(H74,".",I74,)</f>
        <v>.</v>
      </c>
      <c r="BD74" s="63" t="e">
        <f>VLOOKUP(BC74,Лист1!$BQ:$BQ,1,0)</f>
        <v>#N/A</v>
      </c>
      <c r="BE74" s="52" t="e">
        <f t="shared" ref="BE74:BE82" si="147">IF(BC74=BD74,1,0)</f>
        <v>#N/A</v>
      </c>
      <c r="BF74" s="34" t="str">
        <f t="shared" ref="BF74:BF82" si="148">IF(ISNA(BE74),"0",BE74)</f>
        <v>0</v>
      </c>
    </row>
    <row r="75" spans="1:68" ht="13.5" x14ac:dyDescent="0.25">
      <c r="A75" s="24" t="str">
        <f>CONCATENATE(C75)</f>
        <v/>
      </c>
      <c r="B75" s="81">
        <v>3</v>
      </c>
      <c r="C75" s="921"/>
      <c r="D75" s="919"/>
      <c r="E75" s="451"/>
      <c r="F75" s="449"/>
      <c r="G75" s="452"/>
      <c r="H75" s="449"/>
      <c r="I75" s="919"/>
      <c r="J75" s="919"/>
      <c r="K75" s="919"/>
      <c r="L75" s="919"/>
      <c r="M75" s="919"/>
      <c r="N75" s="920"/>
      <c r="O75" s="449"/>
      <c r="P75" s="461"/>
      <c r="Q75" s="451"/>
      <c r="R75" s="198"/>
      <c r="S75" s="110"/>
      <c r="T75" s="195" t="str">
        <f t="shared" si="128"/>
        <v/>
      </c>
      <c r="U75" s="205" t="str">
        <f t="shared" si="129"/>
        <v/>
      </c>
      <c r="W75" s="130" t="str">
        <f t="shared" si="130"/>
        <v>0</v>
      </c>
      <c r="X75" s="127" t="str">
        <f>IF(OR(R75="",R75=0),"",ORDER!H95)</f>
        <v/>
      </c>
      <c r="Y75" s="63" t="str">
        <f t="shared" si="131"/>
        <v>..</v>
      </c>
      <c r="AB75" s="33">
        <f t="shared" si="132"/>
        <v>0</v>
      </c>
      <c r="AC75" s="71">
        <f t="shared" si="133"/>
        <v>5</v>
      </c>
      <c r="AI75" s="62" t="str">
        <f t="shared" si="134"/>
        <v>.</v>
      </c>
      <c r="AJ75" s="63" t="e">
        <f>VLOOKUP(AI75,Лист1!$BA:$BA,1,0)</f>
        <v>#N/A</v>
      </c>
      <c r="AK75" s="52" t="e">
        <f t="shared" si="135"/>
        <v>#N/A</v>
      </c>
      <c r="AL75" s="34" t="str">
        <f t="shared" si="136"/>
        <v>0</v>
      </c>
      <c r="AN75" s="62" t="str">
        <f t="shared" si="137"/>
        <v>.</v>
      </c>
      <c r="AO75" s="63" t="e">
        <f>VLOOKUP(AN75,Лист1!$BE:$BE,1,0)</f>
        <v>#N/A</v>
      </c>
      <c r="AP75" s="52" t="e">
        <f t="shared" si="138"/>
        <v>#N/A</v>
      </c>
      <c r="AQ75" s="34" t="str">
        <f t="shared" si="139"/>
        <v>0</v>
      </c>
      <c r="AS75" s="62" t="str">
        <f t="shared" si="140"/>
        <v>.</v>
      </c>
      <c r="AT75" s="63" t="e">
        <f>VLOOKUP(AS75,Лист1!$BI:$BI,1,0)</f>
        <v>#N/A</v>
      </c>
      <c r="AU75" s="52" t="e">
        <f t="shared" si="141"/>
        <v>#N/A</v>
      </c>
      <c r="AV75" s="34" t="str">
        <f t="shared" si="142"/>
        <v>0</v>
      </c>
      <c r="AX75" s="62" t="str">
        <f t="shared" si="143"/>
        <v>.</v>
      </c>
      <c r="AY75" s="63" t="e">
        <f>VLOOKUP(AX75,Лист1!$BM:$BM,1,0)</f>
        <v>#N/A</v>
      </c>
      <c r="AZ75" s="52" t="e">
        <f t="shared" si="144"/>
        <v>#N/A</v>
      </c>
      <c r="BA75" s="34" t="str">
        <f t="shared" si="145"/>
        <v>0</v>
      </c>
      <c r="BC75" s="62" t="str">
        <f t="shared" si="146"/>
        <v>.</v>
      </c>
      <c r="BD75" s="63" t="e">
        <f>VLOOKUP(BC75,Лист1!$BQ:$BQ,1,0)</f>
        <v>#N/A</v>
      </c>
      <c r="BE75" s="52" t="e">
        <f t="shared" si="147"/>
        <v>#N/A</v>
      </c>
      <c r="BF75" s="34" t="str">
        <f t="shared" si="148"/>
        <v>0</v>
      </c>
    </row>
    <row r="76" spans="1:68" ht="13.5" x14ac:dyDescent="0.25">
      <c r="A76" s="24" t="str">
        <f t="shared" ref="A76:A93" si="149">CONCATENATE(C76)</f>
        <v/>
      </c>
      <c r="B76" s="81">
        <v>4</v>
      </c>
      <c r="C76" s="916"/>
      <c r="D76" s="917"/>
      <c r="E76" s="451"/>
      <c r="F76" s="449"/>
      <c r="G76" s="452"/>
      <c r="H76" s="449"/>
      <c r="I76" s="919"/>
      <c r="J76" s="919"/>
      <c r="K76" s="919"/>
      <c r="L76" s="919"/>
      <c r="M76" s="919"/>
      <c r="N76" s="920"/>
      <c r="O76" s="449"/>
      <c r="P76" s="461"/>
      <c r="Q76" s="451"/>
      <c r="R76" s="198"/>
      <c r="S76" s="110"/>
      <c r="T76" s="195" t="str">
        <f t="shared" si="128"/>
        <v/>
      </c>
      <c r="U76" s="205" t="str">
        <f t="shared" si="129"/>
        <v/>
      </c>
      <c r="W76" s="130" t="str">
        <f t="shared" si="130"/>
        <v>0</v>
      </c>
      <c r="X76" s="127" t="str">
        <f>IF(OR(R76="",R76=0),"",ORDER!H96)</f>
        <v/>
      </c>
      <c r="Y76" s="63" t="str">
        <f t="shared" si="131"/>
        <v>..</v>
      </c>
      <c r="AB76" s="33">
        <f t="shared" si="132"/>
        <v>0</v>
      </c>
      <c r="AC76" s="71">
        <f t="shared" si="133"/>
        <v>5</v>
      </c>
      <c r="AI76" s="62" t="str">
        <f t="shared" si="134"/>
        <v>.</v>
      </c>
      <c r="AJ76" s="63" t="e">
        <f>VLOOKUP(AI76,Лист1!$BA:$BA,1,0)</f>
        <v>#N/A</v>
      </c>
      <c r="AK76" s="52" t="e">
        <f t="shared" si="135"/>
        <v>#N/A</v>
      </c>
      <c r="AL76" s="34" t="str">
        <f t="shared" si="136"/>
        <v>0</v>
      </c>
      <c r="AN76" s="62" t="str">
        <f t="shared" si="137"/>
        <v>.</v>
      </c>
      <c r="AO76" s="63" t="e">
        <f>VLOOKUP(AN76,Лист1!$BE:$BE,1,0)</f>
        <v>#N/A</v>
      </c>
      <c r="AP76" s="52" t="e">
        <f t="shared" si="138"/>
        <v>#N/A</v>
      </c>
      <c r="AQ76" s="34" t="str">
        <f t="shared" si="139"/>
        <v>0</v>
      </c>
      <c r="AS76" s="62" t="str">
        <f t="shared" si="140"/>
        <v>.</v>
      </c>
      <c r="AT76" s="63" t="e">
        <f>VLOOKUP(AS76,Лист1!$BI:$BI,1,0)</f>
        <v>#N/A</v>
      </c>
      <c r="AU76" s="52" t="e">
        <f t="shared" si="141"/>
        <v>#N/A</v>
      </c>
      <c r="AV76" s="34" t="str">
        <f t="shared" si="142"/>
        <v>0</v>
      </c>
      <c r="AX76" s="62" t="str">
        <f t="shared" si="143"/>
        <v>.</v>
      </c>
      <c r="AY76" s="63" t="e">
        <f>VLOOKUP(AX76,Лист1!$BM:$BM,1,0)</f>
        <v>#N/A</v>
      </c>
      <c r="AZ76" s="52" t="e">
        <f t="shared" si="144"/>
        <v>#N/A</v>
      </c>
      <c r="BA76" s="34" t="str">
        <f t="shared" si="145"/>
        <v>0</v>
      </c>
      <c r="BC76" s="62" t="str">
        <f t="shared" si="146"/>
        <v>.</v>
      </c>
      <c r="BD76" s="63" t="e">
        <f>VLOOKUP(BC76,Лист1!$BQ:$BQ,1,0)</f>
        <v>#N/A</v>
      </c>
      <c r="BE76" s="52" t="e">
        <f t="shared" si="147"/>
        <v>#N/A</v>
      </c>
      <c r="BF76" s="34" t="str">
        <f t="shared" si="148"/>
        <v>0</v>
      </c>
    </row>
    <row r="77" spans="1:68" ht="13.5" x14ac:dyDescent="0.25">
      <c r="A77" s="24" t="str">
        <f t="shared" si="149"/>
        <v/>
      </c>
      <c r="B77" s="81">
        <v>5</v>
      </c>
      <c r="C77" s="921"/>
      <c r="D77" s="919"/>
      <c r="E77" s="451"/>
      <c r="F77" s="449"/>
      <c r="G77" s="452"/>
      <c r="H77" s="449"/>
      <c r="I77" s="919"/>
      <c r="J77" s="919"/>
      <c r="K77" s="919"/>
      <c r="L77" s="919"/>
      <c r="M77" s="919"/>
      <c r="N77" s="920"/>
      <c r="O77" s="449"/>
      <c r="P77" s="461"/>
      <c r="Q77" s="451"/>
      <c r="R77" s="198"/>
      <c r="S77" s="110"/>
      <c r="T77" s="195" t="str">
        <f t="shared" si="128"/>
        <v/>
      </c>
      <c r="U77" s="205" t="str">
        <f t="shared" si="129"/>
        <v/>
      </c>
      <c r="W77" s="130" t="str">
        <f t="shared" si="130"/>
        <v>0</v>
      </c>
      <c r="X77" s="127" t="str">
        <f>IF(OR(R77="",R77=0),"",ORDER!H97)</f>
        <v/>
      </c>
      <c r="Y77" s="63" t="str">
        <f t="shared" si="131"/>
        <v>..</v>
      </c>
      <c r="AB77" s="33">
        <f t="shared" si="132"/>
        <v>0</v>
      </c>
      <c r="AC77" s="71">
        <f t="shared" si="133"/>
        <v>5</v>
      </c>
      <c r="AI77" s="62" t="str">
        <f t="shared" si="134"/>
        <v>.</v>
      </c>
      <c r="AJ77" s="63" t="e">
        <f>VLOOKUP(AI77,Лист1!$BA:$BA,1,0)</f>
        <v>#N/A</v>
      </c>
      <c r="AK77" s="52" t="e">
        <f t="shared" si="135"/>
        <v>#N/A</v>
      </c>
      <c r="AL77" s="34" t="str">
        <f t="shared" si="136"/>
        <v>0</v>
      </c>
      <c r="AN77" s="62" t="str">
        <f t="shared" si="137"/>
        <v>.</v>
      </c>
      <c r="AO77" s="63" t="e">
        <f>VLOOKUP(AN77,Лист1!$BE:$BE,1,0)</f>
        <v>#N/A</v>
      </c>
      <c r="AP77" s="52" t="e">
        <f t="shared" si="138"/>
        <v>#N/A</v>
      </c>
      <c r="AQ77" s="34" t="str">
        <f t="shared" si="139"/>
        <v>0</v>
      </c>
      <c r="AS77" s="62" t="str">
        <f t="shared" si="140"/>
        <v>.</v>
      </c>
      <c r="AT77" s="63" t="e">
        <f>VLOOKUP(AS77,Лист1!$BI:$BI,1,0)</f>
        <v>#N/A</v>
      </c>
      <c r="AU77" s="52" t="e">
        <f t="shared" si="141"/>
        <v>#N/A</v>
      </c>
      <c r="AV77" s="34" t="str">
        <f t="shared" si="142"/>
        <v>0</v>
      </c>
      <c r="AX77" s="62" t="str">
        <f t="shared" si="143"/>
        <v>.</v>
      </c>
      <c r="AY77" s="63" t="e">
        <f>VLOOKUP(AX77,Лист1!$BM:$BM,1,0)</f>
        <v>#N/A</v>
      </c>
      <c r="AZ77" s="52" t="e">
        <f t="shared" si="144"/>
        <v>#N/A</v>
      </c>
      <c r="BA77" s="34" t="str">
        <f t="shared" si="145"/>
        <v>0</v>
      </c>
      <c r="BC77" s="62" t="str">
        <f t="shared" si="146"/>
        <v>.</v>
      </c>
      <c r="BD77" s="63" t="e">
        <f>VLOOKUP(BC77,Лист1!$BQ:$BQ,1,0)</f>
        <v>#N/A</v>
      </c>
      <c r="BE77" s="52" t="e">
        <f t="shared" si="147"/>
        <v>#N/A</v>
      </c>
      <c r="BF77" s="34" t="str">
        <f t="shared" si="148"/>
        <v>0</v>
      </c>
    </row>
    <row r="78" spans="1:68" ht="13.5" x14ac:dyDescent="0.25">
      <c r="A78" s="24" t="str">
        <f>CONCATENATE(C78)</f>
        <v/>
      </c>
      <c r="B78" s="81">
        <v>6</v>
      </c>
      <c r="C78" s="916"/>
      <c r="D78" s="917"/>
      <c r="E78" s="451"/>
      <c r="F78" s="449"/>
      <c r="G78" s="452"/>
      <c r="H78" s="449"/>
      <c r="I78" s="919"/>
      <c r="J78" s="919"/>
      <c r="K78" s="919"/>
      <c r="L78" s="919"/>
      <c r="M78" s="919"/>
      <c r="N78" s="920"/>
      <c r="O78" s="449"/>
      <c r="P78" s="461"/>
      <c r="Q78" s="451"/>
      <c r="R78" s="198"/>
      <c r="S78" s="110"/>
      <c r="T78" s="195" t="str">
        <f t="shared" si="128"/>
        <v/>
      </c>
      <c r="U78" s="205" t="str">
        <f t="shared" si="129"/>
        <v/>
      </c>
      <c r="W78" s="130" t="str">
        <f t="shared" si="130"/>
        <v>0</v>
      </c>
      <c r="X78" s="127" t="str">
        <f>IF(OR(R78="",R78=0),"",ORDER!H98)</f>
        <v/>
      </c>
      <c r="Y78" s="63" t="str">
        <f t="shared" si="131"/>
        <v>..</v>
      </c>
      <c r="AB78" s="33">
        <f t="shared" si="132"/>
        <v>0</v>
      </c>
      <c r="AC78" s="71">
        <f t="shared" si="133"/>
        <v>5</v>
      </c>
      <c r="AI78" s="62" t="str">
        <f t="shared" si="134"/>
        <v>.</v>
      </c>
      <c r="AJ78" s="63" t="e">
        <f>VLOOKUP(AI78,Лист1!$BA:$BA,1,0)</f>
        <v>#N/A</v>
      </c>
      <c r="AK78" s="52" t="e">
        <f t="shared" si="135"/>
        <v>#N/A</v>
      </c>
      <c r="AL78" s="34" t="str">
        <f t="shared" si="136"/>
        <v>0</v>
      </c>
      <c r="AN78" s="62" t="str">
        <f t="shared" si="137"/>
        <v>.</v>
      </c>
      <c r="AO78" s="63" t="e">
        <f>VLOOKUP(AN78,Лист1!$BE:$BE,1,0)</f>
        <v>#N/A</v>
      </c>
      <c r="AP78" s="52" t="e">
        <f t="shared" si="138"/>
        <v>#N/A</v>
      </c>
      <c r="AQ78" s="34" t="str">
        <f t="shared" si="139"/>
        <v>0</v>
      </c>
      <c r="AS78" s="62" t="str">
        <f t="shared" si="140"/>
        <v>.</v>
      </c>
      <c r="AT78" s="63" t="e">
        <f>VLOOKUP(AS78,Лист1!$BI:$BI,1,0)</f>
        <v>#N/A</v>
      </c>
      <c r="AU78" s="52" t="e">
        <f t="shared" si="141"/>
        <v>#N/A</v>
      </c>
      <c r="AV78" s="34" t="str">
        <f t="shared" si="142"/>
        <v>0</v>
      </c>
      <c r="AX78" s="62" t="str">
        <f t="shared" si="143"/>
        <v>.</v>
      </c>
      <c r="AY78" s="63" t="e">
        <f>VLOOKUP(AX78,Лист1!$BM:$BM,1,0)</f>
        <v>#N/A</v>
      </c>
      <c r="AZ78" s="52" t="e">
        <f t="shared" si="144"/>
        <v>#N/A</v>
      </c>
      <c r="BA78" s="34" t="str">
        <f t="shared" si="145"/>
        <v>0</v>
      </c>
      <c r="BC78" s="62" t="str">
        <f t="shared" si="146"/>
        <v>.</v>
      </c>
      <c r="BD78" s="63" t="e">
        <f>VLOOKUP(BC78,Лист1!$BQ:$BQ,1,0)</f>
        <v>#N/A</v>
      </c>
      <c r="BE78" s="52" t="e">
        <f t="shared" si="147"/>
        <v>#N/A</v>
      </c>
      <c r="BF78" s="34" t="str">
        <f t="shared" si="148"/>
        <v>0</v>
      </c>
    </row>
    <row r="79" spans="1:68" ht="13.5" x14ac:dyDescent="0.25">
      <c r="A79" s="24" t="str">
        <f>CONCATENATE(C79)</f>
        <v/>
      </c>
      <c r="B79" s="81">
        <v>7</v>
      </c>
      <c r="C79" s="921"/>
      <c r="D79" s="919"/>
      <c r="E79" s="451"/>
      <c r="F79" s="449"/>
      <c r="G79" s="452"/>
      <c r="H79" s="449"/>
      <c r="I79" s="919"/>
      <c r="J79" s="919"/>
      <c r="K79" s="919"/>
      <c r="L79" s="919"/>
      <c r="M79" s="919"/>
      <c r="N79" s="920"/>
      <c r="O79" s="449"/>
      <c r="P79" s="461"/>
      <c r="Q79" s="451"/>
      <c r="R79" s="198"/>
      <c r="S79" s="110"/>
      <c r="T79" s="195" t="str">
        <f t="shared" si="128"/>
        <v/>
      </c>
      <c r="U79" s="205" t="str">
        <f t="shared" si="129"/>
        <v/>
      </c>
      <c r="W79" s="130" t="str">
        <f t="shared" si="130"/>
        <v>0</v>
      </c>
      <c r="X79" s="127" t="str">
        <f>IF(OR(R79="",R79=0),"",ORDER!H99)</f>
        <v/>
      </c>
      <c r="Y79" s="63" t="str">
        <f t="shared" si="131"/>
        <v>..</v>
      </c>
      <c r="AB79" s="33">
        <f t="shared" si="132"/>
        <v>0</v>
      </c>
      <c r="AC79" s="71">
        <f t="shared" si="133"/>
        <v>5</v>
      </c>
      <c r="AI79" s="62" t="str">
        <f t="shared" si="134"/>
        <v>.</v>
      </c>
      <c r="AJ79" s="63" t="e">
        <f>VLOOKUP(AI79,Лист1!$BA:$BA,1,0)</f>
        <v>#N/A</v>
      </c>
      <c r="AK79" s="52" t="e">
        <f t="shared" si="135"/>
        <v>#N/A</v>
      </c>
      <c r="AL79" s="34" t="str">
        <f t="shared" si="136"/>
        <v>0</v>
      </c>
      <c r="AN79" s="62" t="str">
        <f t="shared" si="137"/>
        <v>.</v>
      </c>
      <c r="AO79" s="63" t="e">
        <f>VLOOKUP(AN79,Лист1!$BE:$BE,1,0)</f>
        <v>#N/A</v>
      </c>
      <c r="AP79" s="52" t="e">
        <f t="shared" si="138"/>
        <v>#N/A</v>
      </c>
      <c r="AQ79" s="34" t="str">
        <f t="shared" si="139"/>
        <v>0</v>
      </c>
      <c r="AS79" s="62" t="str">
        <f t="shared" si="140"/>
        <v>.</v>
      </c>
      <c r="AT79" s="63" t="e">
        <f>VLOOKUP(AS79,Лист1!$BI:$BI,1,0)</f>
        <v>#N/A</v>
      </c>
      <c r="AU79" s="52" t="e">
        <f t="shared" si="141"/>
        <v>#N/A</v>
      </c>
      <c r="AV79" s="34" t="str">
        <f t="shared" si="142"/>
        <v>0</v>
      </c>
      <c r="AX79" s="62" t="str">
        <f t="shared" si="143"/>
        <v>.</v>
      </c>
      <c r="AY79" s="63" t="e">
        <f>VLOOKUP(AX79,Лист1!$BM:$BM,1,0)</f>
        <v>#N/A</v>
      </c>
      <c r="AZ79" s="52" t="e">
        <f t="shared" si="144"/>
        <v>#N/A</v>
      </c>
      <c r="BA79" s="34" t="str">
        <f t="shared" si="145"/>
        <v>0</v>
      </c>
      <c r="BC79" s="62" t="str">
        <f t="shared" si="146"/>
        <v>.</v>
      </c>
      <c r="BD79" s="63" t="e">
        <f>VLOOKUP(BC79,Лист1!$BQ:$BQ,1,0)</f>
        <v>#N/A</v>
      </c>
      <c r="BE79" s="52" t="e">
        <f t="shared" si="147"/>
        <v>#N/A</v>
      </c>
      <c r="BF79" s="34" t="str">
        <f t="shared" si="148"/>
        <v>0</v>
      </c>
    </row>
    <row r="80" spans="1:68" ht="13.5" x14ac:dyDescent="0.25">
      <c r="A80" s="24" t="str">
        <f t="shared" si="149"/>
        <v/>
      </c>
      <c r="B80" s="81">
        <v>8</v>
      </c>
      <c r="C80" s="916"/>
      <c r="D80" s="917"/>
      <c r="E80" s="451"/>
      <c r="F80" s="449"/>
      <c r="G80" s="452"/>
      <c r="H80" s="449"/>
      <c r="I80" s="919"/>
      <c r="J80" s="919"/>
      <c r="K80" s="919"/>
      <c r="L80" s="919"/>
      <c r="M80" s="919"/>
      <c r="N80" s="920"/>
      <c r="O80" s="449"/>
      <c r="P80" s="461"/>
      <c r="Q80" s="451"/>
      <c r="R80" s="198"/>
      <c r="S80" s="110"/>
      <c r="T80" s="195" t="str">
        <f t="shared" si="128"/>
        <v/>
      </c>
      <c r="U80" s="205" t="str">
        <f t="shared" si="129"/>
        <v/>
      </c>
      <c r="W80" s="130" t="str">
        <f t="shared" si="130"/>
        <v>0</v>
      </c>
      <c r="X80" s="127" t="str">
        <f>IF(OR(R80="",R80=0),"",ORDER!H100)</f>
        <v/>
      </c>
      <c r="Y80" s="63" t="str">
        <f t="shared" si="131"/>
        <v>..</v>
      </c>
      <c r="AB80" s="33">
        <f t="shared" si="132"/>
        <v>0</v>
      </c>
      <c r="AC80" s="71">
        <f t="shared" si="133"/>
        <v>5</v>
      </c>
      <c r="AI80" s="62" t="str">
        <f t="shared" si="134"/>
        <v>.</v>
      </c>
      <c r="AJ80" s="63" t="e">
        <f>VLOOKUP(AI80,Лист1!$BA:$BA,1,0)</f>
        <v>#N/A</v>
      </c>
      <c r="AK80" s="52" t="e">
        <f t="shared" si="135"/>
        <v>#N/A</v>
      </c>
      <c r="AL80" s="34" t="str">
        <f t="shared" si="136"/>
        <v>0</v>
      </c>
      <c r="AN80" s="62" t="str">
        <f t="shared" si="137"/>
        <v>.</v>
      </c>
      <c r="AO80" s="63" t="e">
        <f>VLOOKUP(AN80,Лист1!$BE:$BE,1,0)</f>
        <v>#N/A</v>
      </c>
      <c r="AP80" s="52" t="e">
        <f t="shared" si="138"/>
        <v>#N/A</v>
      </c>
      <c r="AQ80" s="34" t="str">
        <f t="shared" si="139"/>
        <v>0</v>
      </c>
      <c r="AS80" s="62" t="str">
        <f t="shared" si="140"/>
        <v>.</v>
      </c>
      <c r="AT80" s="63" t="e">
        <f>VLOOKUP(AS80,Лист1!$BI:$BI,1,0)</f>
        <v>#N/A</v>
      </c>
      <c r="AU80" s="52" t="e">
        <f t="shared" si="141"/>
        <v>#N/A</v>
      </c>
      <c r="AV80" s="34" t="str">
        <f t="shared" si="142"/>
        <v>0</v>
      </c>
      <c r="AX80" s="62" t="str">
        <f t="shared" si="143"/>
        <v>.</v>
      </c>
      <c r="AY80" s="63" t="e">
        <f>VLOOKUP(AX80,Лист1!$BM:$BM,1,0)</f>
        <v>#N/A</v>
      </c>
      <c r="AZ80" s="52" t="e">
        <f t="shared" si="144"/>
        <v>#N/A</v>
      </c>
      <c r="BA80" s="34" t="str">
        <f t="shared" si="145"/>
        <v>0</v>
      </c>
      <c r="BC80" s="62" t="str">
        <f t="shared" si="146"/>
        <v>.</v>
      </c>
      <c r="BD80" s="63" t="e">
        <f>VLOOKUP(BC80,Лист1!$BQ:$BQ,1,0)</f>
        <v>#N/A</v>
      </c>
      <c r="BE80" s="52" t="e">
        <f t="shared" si="147"/>
        <v>#N/A</v>
      </c>
      <c r="BF80" s="34" t="str">
        <f t="shared" si="148"/>
        <v>0</v>
      </c>
    </row>
    <row r="81" spans="1:58" ht="13.5" x14ac:dyDescent="0.25">
      <c r="A81" s="24" t="str">
        <f t="shared" si="149"/>
        <v/>
      </c>
      <c r="B81" s="81">
        <v>9</v>
      </c>
      <c r="C81" s="916"/>
      <c r="D81" s="917"/>
      <c r="E81" s="437"/>
      <c r="F81" s="435"/>
      <c r="G81" s="438"/>
      <c r="H81" s="435"/>
      <c r="I81" s="917"/>
      <c r="J81" s="917"/>
      <c r="K81" s="917"/>
      <c r="L81" s="917"/>
      <c r="M81" s="917"/>
      <c r="N81" s="925"/>
      <c r="O81" s="435"/>
      <c r="P81" s="469"/>
      <c r="Q81" s="437"/>
      <c r="R81" s="199"/>
      <c r="S81" s="110"/>
      <c r="T81" s="195" t="str">
        <f t="shared" si="128"/>
        <v/>
      </c>
      <c r="U81" s="205" t="str">
        <f t="shared" si="129"/>
        <v/>
      </c>
      <c r="W81" s="130" t="str">
        <f t="shared" si="130"/>
        <v>0</v>
      </c>
      <c r="X81" s="127" t="str">
        <f>IF(OR(R81="",R81=0),"",ORDER!H101)</f>
        <v/>
      </c>
      <c r="Y81" s="63" t="str">
        <f t="shared" si="131"/>
        <v>..</v>
      </c>
      <c r="AB81" s="33">
        <f t="shared" si="132"/>
        <v>0</v>
      </c>
      <c r="AC81" s="71">
        <f t="shared" si="133"/>
        <v>5</v>
      </c>
      <c r="AI81" s="62" t="str">
        <f t="shared" si="134"/>
        <v>.</v>
      </c>
      <c r="AJ81" s="63" t="e">
        <f>VLOOKUP(AI81,Лист1!$BA:$BA,1,0)</f>
        <v>#N/A</v>
      </c>
      <c r="AK81" s="52" t="e">
        <f t="shared" si="135"/>
        <v>#N/A</v>
      </c>
      <c r="AL81" s="34" t="str">
        <f t="shared" si="136"/>
        <v>0</v>
      </c>
      <c r="AN81" s="62" t="str">
        <f t="shared" si="137"/>
        <v>.</v>
      </c>
      <c r="AO81" s="63" t="e">
        <f>VLOOKUP(AN81,Лист1!$BE:$BE,1,0)</f>
        <v>#N/A</v>
      </c>
      <c r="AP81" s="52" t="e">
        <f t="shared" si="138"/>
        <v>#N/A</v>
      </c>
      <c r="AQ81" s="34" t="str">
        <f t="shared" si="139"/>
        <v>0</v>
      </c>
      <c r="AS81" s="62" t="str">
        <f t="shared" si="140"/>
        <v>.</v>
      </c>
      <c r="AT81" s="63" t="e">
        <f>VLOOKUP(AS81,Лист1!$BI:$BI,1,0)</f>
        <v>#N/A</v>
      </c>
      <c r="AU81" s="52" t="e">
        <f t="shared" si="141"/>
        <v>#N/A</v>
      </c>
      <c r="AV81" s="34" t="str">
        <f t="shared" si="142"/>
        <v>0</v>
      </c>
      <c r="AX81" s="62" t="str">
        <f t="shared" si="143"/>
        <v>.</v>
      </c>
      <c r="AY81" s="63" t="e">
        <f>VLOOKUP(AX81,Лист1!$BM:$BM,1,0)</f>
        <v>#N/A</v>
      </c>
      <c r="AZ81" s="52" t="e">
        <f t="shared" si="144"/>
        <v>#N/A</v>
      </c>
      <c r="BA81" s="34" t="str">
        <f t="shared" si="145"/>
        <v>0</v>
      </c>
      <c r="BC81" s="62" t="str">
        <f t="shared" si="146"/>
        <v>.</v>
      </c>
      <c r="BD81" s="63" t="e">
        <f>VLOOKUP(BC81,Лист1!$BQ:$BQ,1,0)</f>
        <v>#N/A</v>
      </c>
      <c r="BE81" s="52" t="e">
        <f t="shared" si="147"/>
        <v>#N/A</v>
      </c>
      <c r="BF81" s="34" t="str">
        <f t="shared" si="148"/>
        <v>0</v>
      </c>
    </row>
    <row r="82" spans="1:58" ht="13.5" x14ac:dyDescent="0.25">
      <c r="A82" s="24" t="str">
        <f t="shared" si="149"/>
        <v/>
      </c>
      <c r="B82" s="81">
        <v>10</v>
      </c>
      <c r="C82" s="926"/>
      <c r="D82" s="913"/>
      <c r="E82" s="444"/>
      <c r="F82" s="442"/>
      <c r="G82" s="445"/>
      <c r="H82" s="442"/>
      <c r="I82" s="913"/>
      <c r="J82" s="913"/>
      <c r="K82" s="913"/>
      <c r="L82" s="913"/>
      <c r="M82" s="913"/>
      <c r="N82" s="914"/>
      <c r="O82" s="446"/>
      <c r="P82" s="463"/>
      <c r="Q82" s="464"/>
      <c r="R82" s="200"/>
      <c r="S82" s="186"/>
      <c r="T82" s="195" t="str">
        <f t="shared" si="128"/>
        <v/>
      </c>
      <c r="U82" s="206" t="str">
        <f t="shared" si="129"/>
        <v/>
      </c>
      <c r="W82" s="130" t="str">
        <f t="shared" si="130"/>
        <v>0</v>
      </c>
      <c r="X82" s="127" t="str">
        <f>IF(OR(R82="",R82=0),"",ORDER!H102)</f>
        <v/>
      </c>
      <c r="Y82" s="63" t="str">
        <f t="shared" si="131"/>
        <v>..</v>
      </c>
      <c r="AB82" s="33">
        <f t="shared" si="132"/>
        <v>0</v>
      </c>
      <c r="AC82" s="71">
        <f t="shared" si="133"/>
        <v>5</v>
      </c>
      <c r="AI82" s="62" t="str">
        <f t="shared" si="134"/>
        <v>.</v>
      </c>
      <c r="AJ82" s="63" t="e">
        <f>VLOOKUP(AI82,Лист1!$BA:$BA,1,0)</f>
        <v>#N/A</v>
      </c>
      <c r="AK82" s="52" t="e">
        <f t="shared" si="135"/>
        <v>#N/A</v>
      </c>
      <c r="AL82" s="34" t="str">
        <f t="shared" si="136"/>
        <v>0</v>
      </c>
      <c r="AN82" s="62" t="str">
        <f t="shared" si="137"/>
        <v>.</v>
      </c>
      <c r="AO82" s="63" t="e">
        <f>VLOOKUP(AN82,Лист1!$BE:$BE,1,0)</f>
        <v>#N/A</v>
      </c>
      <c r="AP82" s="52" t="e">
        <f t="shared" si="138"/>
        <v>#N/A</v>
      </c>
      <c r="AQ82" s="34" t="str">
        <f t="shared" si="139"/>
        <v>0</v>
      </c>
      <c r="AS82" s="62" t="str">
        <f t="shared" si="140"/>
        <v>.</v>
      </c>
      <c r="AT82" s="63" t="e">
        <f>VLOOKUP(AS82,Лист1!$BI:$BI,1,0)</f>
        <v>#N/A</v>
      </c>
      <c r="AU82" s="52" t="e">
        <f t="shared" si="141"/>
        <v>#N/A</v>
      </c>
      <c r="AV82" s="34" t="str">
        <f t="shared" si="142"/>
        <v>0</v>
      </c>
      <c r="AX82" s="62" t="str">
        <f t="shared" si="143"/>
        <v>.</v>
      </c>
      <c r="AY82" s="63" t="e">
        <f>VLOOKUP(AX82,Лист1!$BM:$BM,1,0)</f>
        <v>#N/A</v>
      </c>
      <c r="AZ82" s="52" t="e">
        <f t="shared" si="144"/>
        <v>#N/A</v>
      </c>
      <c r="BA82" s="34" t="str">
        <f t="shared" si="145"/>
        <v>0</v>
      </c>
      <c r="BC82" s="62" t="str">
        <f t="shared" si="146"/>
        <v>.</v>
      </c>
      <c r="BD82" s="63" t="e">
        <f>VLOOKUP(BC82,Лист1!$BQ:$BQ,1,0)</f>
        <v>#N/A</v>
      </c>
      <c r="BE82" s="52" t="e">
        <f t="shared" si="147"/>
        <v>#N/A</v>
      </c>
      <c r="BF82" s="34" t="str">
        <f t="shared" si="148"/>
        <v>0</v>
      </c>
    </row>
    <row r="83" spans="1:58" ht="12.75" customHeight="1" x14ac:dyDescent="0.2">
      <c r="A83" s="24"/>
      <c r="B83" s="70" t="s">
        <v>452</v>
      </c>
      <c r="C83" s="928" t="s">
        <v>5064</v>
      </c>
      <c r="D83" s="929"/>
      <c r="E83" s="929"/>
      <c r="F83" s="929"/>
      <c r="G83" s="929"/>
      <c r="H83" s="36"/>
      <c r="I83" s="36"/>
      <c r="J83" s="36"/>
      <c r="K83" s="36"/>
      <c r="L83" s="36"/>
      <c r="M83" s="36"/>
      <c r="N83" s="36"/>
      <c r="O83" s="241"/>
      <c r="P83" s="242"/>
      <c r="Q83" s="242"/>
      <c r="R83" s="36"/>
      <c r="S83" s="36"/>
      <c r="T83" s="108"/>
      <c r="U83" s="35"/>
      <c r="W83" s="131"/>
      <c r="X83" s="128"/>
      <c r="AD83" s="912" t="str">
        <f t="shared" ref="AD83:AD93" si="150">C83</f>
        <v>ІНШІ АКСЕСУАРИ</v>
      </c>
      <c r="AE83" s="912"/>
      <c r="AF83" s="912"/>
      <c r="AG83" s="912"/>
      <c r="AX83" s="62"/>
      <c r="AY83" s="63"/>
      <c r="AZ83" s="52"/>
      <c r="BA83" s="34"/>
      <c r="BC83" s="62"/>
      <c r="BD83" s="63"/>
      <c r="BE83" s="52"/>
      <c r="BF83" s="34"/>
    </row>
    <row r="84" spans="1:58" ht="13.5" x14ac:dyDescent="0.25">
      <c r="A84" s="24" t="str">
        <f t="shared" si="149"/>
        <v/>
      </c>
      <c r="B84" s="184">
        <v>1</v>
      </c>
      <c r="C84" s="921"/>
      <c r="D84" s="919"/>
      <c r="E84" s="919"/>
      <c r="F84" s="919"/>
      <c r="G84" s="919"/>
      <c r="H84" s="919"/>
      <c r="I84" s="919"/>
      <c r="J84" s="919"/>
      <c r="K84" s="919"/>
      <c r="L84" s="919"/>
      <c r="M84" s="919"/>
      <c r="N84" s="919"/>
      <c r="O84" s="449"/>
      <c r="P84" s="461"/>
      <c r="Q84" s="461"/>
      <c r="R84" s="198"/>
      <c r="S84" s="185"/>
      <c r="T84" s="197" t="str">
        <f t="shared" ref="T84:T93" si="151">IF(OR(W84="",W84="0"),"",W84)</f>
        <v/>
      </c>
      <c r="U84" s="202"/>
      <c r="W84" s="130" t="str">
        <f t="shared" ref="W84:W93" si="152">IF(OR(ISNA(X84),NOT(AC84=0)),"0",X84)</f>
        <v>0</v>
      </c>
      <c r="X84" s="127" t="str">
        <f>IF(OR(R84="",R84=0),"",ORDER!H103)</f>
        <v/>
      </c>
      <c r="Y84" s="63" t="str">
        <f t="shared" ref="Y84:Y93" si="153">CONCATENATE(C84,".",E84,".",F84)</f>
        <v>..</v>
      </c>
      <c r="AB84" s="33">
        <f t="shared" ref="AB84:AB93" si="154">AG84+AL84+AQ84+AV84+BA84+BF84+BK84+BP84+BU84+BZ84+CE84</f>
        <v>0</v>
      </c>
      <c r="AC84" s="71">
        <f t="shared" ref="AC84:AC93" si="155">1-AB84</f>
        <v>1</v>
      </c>
      <c r="AD84" s="62">
        <f t="shared" si="150"/>
        <v>0</v>
      </c>
      <c r="AE84" s="63" t="e">
        <f>VLOOKUP(AD84,Лист1!$C:$C,1,0)</f>
        <v>#N/A</v>
      </c>
      <c r="AF84" s="52" t="e">
        <f t="shared" ref="AF84:AF93" si="156">IF(AD84=AE84,1,0)</f>
        <v>#N/A</v>
      </c>
      <c r="AG84" s="34" t="str">
        <f t="shared" ref="AG84:AG93" si="157">IF(ISNA(AF84),"0",AF84)</f>
        <v>0</v>
      </c>
    </row>
    <row r="85" spans="1:58" ht="13.5" x14ac:dyDescent="0.25">
      <c r="A85" s="24" t="str">
        <f>CONCATENATE(C85)</f>
        <v/>
      </c>
      <c r="B85" s="81">
        <v>2</v>
      </c>
      <c r="C85" s="916"/>
      <c r="D85" s="917"/>
      <c r="E85" s="917"/>
      <c r="F85" s="917"/>
      <c r="G85" s="917"/>
      <c r="H85" s="917"/>
      <c r="I85" s="917"/>
      <c r="J85" s="917"/>
      <c r="K85" s="917"/>
      <c r="L85" s="917"/>
      <c r="M85" s="917"/>
      <c r="N85" s="917"/>
      <c r="O85" s="435"/>
      <c r="P85" s="469"/>
      <c r="Q85" s="469"/>
      <c r="R85" s="199"/>
      <c r="S85" s="110"/>
      <c r="T85" s="197" t="str">
        <f t="shared" si="151"/>
        <v/>
      </c>
      <c r="U85" s="201" t="str">
        <f t="shared" ref="U85:U93" si="158">IF(R85="","",IF(NOT(AC85=0),"Ошибка в строке",""))</f>
        <v/>
      </c>
      <c r="W85" s="130" t="str">
        <f t="shared" si="152"/>
        <v>0</v>
      </c>
      <c r="X85" s="127" t="str">
        <f>IF(OR(R85="",R85=0),"",ORDER!H104)</f>
        <v/>
      </c>
      <c r="Y85" s="63" t="str">
        <f t="shared" si="153"/>
        <v>..</v>
      </c>
      <c r="AB85" s="33">
        <f t="shared" si="154"/>
        <v>0</v>
      </c>
      <c r="AC85" s="71">
        <f t="shared" si="155"/>
        <v>1</v>
      </c>
      <c r="AD85" s="62">
        <f t="shared" si="150"/>
        <v>0</v>
      </c>
      <c r="AE85" s="63" t="e">
        <f>VLOOKUP(AD85,Лист1!$C:$C,1,0)</f>
        <v>#N/A</v>
      </c>
      <c r="AF85" s="52" t="e">
        <f t="shared" si="156"/>
        <v>#N/A</v>
      </c>
      <c r="AG85" s="34" t="str">
        <f t="shared" si="157"/>
        <v>0</v>
      </c>
    </row>
    <row r="86" spans="1:58" ht="13.5" x14ac:dyDescent="0.25">
      <c r="A86" s="24" t="str">
        <f>CONCATENATE(C86)</f>
        <v/>
      </c>
      <c r="B86" s="81">
        <v>3</v>
      </c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435"/>
      <c r="P86" s="469"/>
      <c r="Q86" s="469"/>
      <c r="R86" s="199"/>
      <c r="S86" s="110"/>
      <c r="T86" s="197" t="str">
        <f t="shared" si="151"/>
        <v/>
      </c>
      <c r="U86" s="201" t="str">
        <f t="shared" si="158"/>
        <v/>
      </c>
      <c r="W86" s="130" t="str">
        <f t="shared" si="152"/>
        <v>0</v>
      </c>
      <c r="X86" s="127" t="str">
        <f>IF(OR(R86="",R86=0),"",ORDER!H105)</f>
        <v/>
      </c>
      <c r="Y86" s="63" t="str">
        <f t="shared" si="153"/>
        <v>..</v>
      </c>
      <c r="AB86" s="33">
        <f t="shared" si="154"/>
        <v>0</v>
      </c>
      <c r="AC86" s="71">
        <f t="shared" si="155"/>
        <v>1</v>
      </c>
      <c r="AD86" s="62">
        <f t="shared" si="150"/>
        <v>0</v>
      </c>
      <c r="AE86" s="63" t="e">
        <f>VLOOKUP(AD86,Лист1!$C:$C,1,0)</f>
        <v>#N/A</v>
      </c>
      <c r="AF86" s="52" t="e">
        <f t="shared" si="156"/>
        <v>#N/A</v>
      </c>
      <c r="AG86" s="34" t="str">
        <f t="shared" si="157"/>
        <v>0</v>
      </c>
    </row>
    <row r="87" spans="1:58" ht="13.5" x14ac:dyDescent="0.25">
      <c r="A87" s="24" t="str">
        <f>CONCATENATE(C87)</f>
        <v/>
      </c>
      <c r="B87" s="81">
        <v>4</v>
      </c>
      <c r="C87" s="916"/>
      <c r="D87" s="917"/>
      <c r="E87" s="917"/>
      <c r="F87" s="917"/>
      <c r="G87" s="917"/>
      <c r="H87" s="917"/>
      <c r="I87" s="917"/>
      <c r="J87" s="917"/>
      <c r="K87" s="917"/>
      <c r="L87" s="917"/>
      <c r="M87" s="917"/>
      <c r="N87" s="917"/>
      <c r="O87" s="435"/>
      <c r="P87" s="469"/>
      <c r="Q87" s="469"/>
      <c r="R87" s="199"/>
      <c r="S87" s="110"/>
      <c r="T87" s="197" t="str">
        <f t="shared" si="151"/>
        <v/>
      </c>
      <c r="U87" s="201" t="str">
        <f t="shared" si="158"/>
        <v/>
      </c>
      <c r="W87" s="130" t="str">
        <f t="shared" si="152"/>
        <v>0</v>
      </c>
      <c r="X87" s="127" t="str">
        <f>IF(OR(R87="",R87=0),"",ORDER!H106)</f>
        <v/>
      </c>
      <c r="Y87" s="63" t="str">
        <f t="shared" si="153"/>
        <v>..</v>
      </c>
      <c r="AB87" s="33">
        <f t="shared" si="154"/>
        <v>0</v>
      </c>
      <c r="AC87" s="71">
        <f t="shared" si="155"/>
        <v>1</v>
      </c>
      <c r="AD87" s="62">
        <f t="shared" si="150"/>
        <v>0</v>
      </c>
      <c r="AE87" s="63" t="e">
        <f>VLOOKUP(AD87,Лист1!$C:$C,1,0)</f>
        <v>#N/A</v>
      </c>
      <c r="AF87" s="52" t="e">
        <f t="shared" si="156"/>
        <v>#N/A</v>
      </c>
      <c r="AG87" s="34" t="str">
        <f t="shared" si="157"/>
        <v>0</v>
      </c>
    </row>
    <row r="88" spans="1:58" ht="13.5" x14ac:dyDescent="0.25">
      <c r="A88" s="24" t="str">
        <f>CONCATENATE(C88)</f>
        <v/>
      </c>
      <c r="B88" s="81">
        <v>5</v>
      </c>
      <c r="C88" s="916"/>
      <c r="D88" s="917"/>
      <c r="E88" s="917"/>
      <c r="F88" s="917"/>
      <c r="G88" s="917"/>
      <c r="H88" s="917"/>
      <c r="I88" s="917"/>
      <c r="J88" s="917"/>
      <c r="K88" s="917"/>
      <c r="L88" s="917"/>
      <c r="M88" s="917"/>
      <c r="N88" s="917"/>
      <c r="O88" s="435"/>
      <c r="P88" s="469"/>
      <c r="Q88" s="469"/>
      <c r="R88" s="199"/>
      <c r="S88" s="110"/>
      <c r="T88" s="197" t="str">
        <f t="shared" si="151"/>
        <v/>
      </c>
      <c r="U88" s="201" t="str">
        <f t="shared" si="158"/>
        <v/>
      </c>
      <c r="W88" s="130" t="str">
        <f t="shared" si="152"/>
        <v>0</v>
      </c>
      <c r="X88" s="127" t="str">
        <f>IF(OR(R88="",R88=0),"",ORDER!H107)</f>
        <v/>
      </c>
      <c r="Y88" s="63" t="str">
        <f t="shared" si="153"/>
        <v>..</v>
      </c>
      <c r="AB88" s="33">
        <f t="shared" si="154"/>
        <v>0</v>
      </c>
      <c r="AC88" s="71">
        <f t="shared" si="155"/>
        <v>1</v>
      </c>
      <c r="AD88" s="62">
        <f t="shared" si="150"/>
        <v>0</v>
      </c>
      <c r="AE88" s="63" t="e">
        <f>VLOOKUP(AD88,Лист1!$C:$C,1,0)</f>
        <v>#N/A</v>
      </c>
      <c r="AF88" s="52" t="e">
        <f t="shared" si="156"/>
        <v>#N/A</v>
      </c>
      <c r="AG88" s="34" t="str">
        <f t="shared" si="157"/>
        <v>0</v>
      </c>
    </row>
    <row r="89" spans="1:58" ht="13.5" x14ac:dyDescent="0.25">
      <c r="A89" s="24" t="str">
        <f t="shared" si="149"/>
        <v/>
      </c>
      <c r="B89" s="81">
        <v>6</v>
      </c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435"/>
      <c r="P89" s="469"/>
      <c r="Q89" s="469"/>
      <c r="R89" s="199"/>
      <c r="S89" s="110"/>
      <c r="T89" s="197" t="str">
        <f t="shared" si="151"/>
        <v/>
      </c>
      <c r="U89" s="201" t="str">
        <f t="shared" si="158"/>
        <v/>
      </c>
      <c r="W89" s="130" t="str">
        <f t="shared" si="152"/>
        <v>0</v>
      </c>
      <c r="X89" s="127" t="str">
        <f>IF(OR(R89="",R89=0),"",ORDER!H108)</f>
        <v/>
      </c>
      <c r="Y89" s="63" t="str">
        <f t="shared" si="153"/>
        <v>..</v>
      </c>
      <c r="AB89" s="33">
        <f t="shared" si="154"/>
        <v>0</v>
      </c>
      <c r="AC89" s="71">
        <f t="shared" si="155"/>
        <v>1</v>
      </c>
      <c r="AD89" s="62">
        <f t="shared" si="150"/>
        <v>0</v>
      </c>
      <c r="AE89" s="63" t="e">
        <f>VLOOKUP(AD89,Лист1!$C:$C,1,0)</f>
        <v>#N/A</v>
      </c>
      <c r="AF89" s="52" t="e">
        <f t="shared" si="156"/>
        <v>#N/A</v>
      </c>
      <c r="AG89" s="34" t="str">
        <f t="shared" si="157"/>
        <v>0</v>
      </c>
    </row>
    <row r="90" spans="1:58" ht="13.5" x14ac:dyDescent="0.25">
      <c r="A90" s="24" t="str">
        <f>CONCATENATE(C90)</f>
        <v/>
      </c>
      <c r="B90" s="81">
        <v>7</v>
      </c>
      <c r="C90" s="916"/>
      <c r="D90" s="917"/>
      <c r="E90" s="917"/>
      <c r="F90" s="917"/>
      <c r="G90" s="917"/>
      <c r="H90" s="917"/>
      <c r="I90" s="917"/>
      <c r="J90" s="917"/>
      <c r="K90" s="917"/>
      <c r="L90" s="917"/>
      <c r="M90" s="917"/>
      <c r="N90" s="917"/>
      <c r="O90" s="435"/>
      <c r="P90" s="469"/>
      <c r="Q90" s="469"/>
      <c r="R90" s="199"/>
      <c r="S90" s="110"/>
      <c r="T90" s="197" t="str">
        <f t="shared" si="151"/>
        <v/>
      </c>
      <c r="U90" s="201" t="str">
        <f t="shared" si="158"/>
        <v/>
      </c>
      <c r="W90" s="130" t="str">
        <f t="shared" si="152"/>
        <v>0</v>
      </c>
      <c r="X90" s="127" t="str">
        <f>IF(OR(R90="",R90=0),"",ORDER!H109)</f>
        <v/>
      </c>
      <c r="Y90" s="63" t="str">
        <f t="shared" si="153"/>
        <v>..</v>
      </c>
      <c r="AB90" s="33">
        <f t="shared" si="154"/>
        <v>0</v>
      </c>
      <c r="AC90" s="71">
        <f t="shared" si="155"/>
        <v>1</v>
      </c>
      <c r="AD90" s="62">
        <f t="shared" si="150"/>
        <v>0</v>
      </c>
      <c r="AE90" s="63" t="e">
        <f>VLOOKUP(AD90,Лист1!$C:$C,1,0)</f>
        <v>#N/A</v>
      </c>
      <c r="AF90" s="52" t="e">
        <f t="shared" si="156"/>
        <v>#N/A</v>
      </c>
      <c r="AG90" s="34" t="str">
        <f t="shared" si="157"/>
        <v>0</v>
      </c>
    </row>
    <row r="91" spans="1:58" ht="13.5" x14ac:dyDescent="0.25">
      <c r="A91" s="24" t="str">
        <f>CONCATENATE(C91)</f>
        <v/>
      </c>
      <c r="B91" s="81">
        <v>8</v>
      </c>
      <c r="C91" s="916"/>
      <c r="D91" s="917"/>
      <c r="E91" s="917"/>
      <c r="F91" s="917"/>
      <c r="G91" s="917"/>
      <c r="H91" s="917"/>
      <c r="I91" s="917"/>
      <c r="J91" s="917"/>
      <c r="K91" s="917"/>
      <c r="L91" s="917"/>
      <c r="M91" s="917"/>
      <c r="N91" s="917"/>
      <c r="O91" s="435"/>
      <c r="P91" s="469"/>
      <c r="Q91" s="469"/>
      <c r="R91" s="199"/>
      <c r="S91" s="110"/>
      <c r="T91" s="197" t="str">
        <f t="shared" si="151"/>
        <v/>
      </c>
      <c r="U91" s="201" t="str">
        <f t="shared" si="158"/>
        <v/>
      </c>
      <c r="W91" s="130" t="str">
        <f t="shared" si="152"/>
        <v>0</v>
      </c>
      <c r="X91" s="127" t="str">
        <f>IF(OR(R91="",R91=0),"",ORDER!H110)</f>
        <v/>
      </c>
      <c r="Y91" s="63" t="str">
        <f t="shared" si="153"/>
        <v>..</v>
      </c>
      <c r="AB91" s="33">
        <f t="shared" si="154"/>
        <v>0</v>
      </c>
      <c r="AC91" s="71">
        <f t="shared" si="155"/>
        <v>1</v>
      </c>
      <c r="AD91" s="62">
        <f t="shared" si="150"/>
        <v>0</v>
      </c>
      <c r="AE91" s="63" t="e">
        <f>VLOOKUP(AD91,Лист1!$C:$C,1,0)</f>
        <v>#N/A</v>
      </c>
      <c r="AF91" s="52" t="e">
        <f t="shared" si="156"/>
        <v>#N/A</v>
      </c>
      <c r="AG91" s="34" t="str">
        <f t="shared" si="157"/>
        <v>0</v>
      </c>
    </row>
    <row r="92" spans="1:58" ht="13.5" x14ac:dyDescent="0.25">
      <c r="A92" s="24" t="str">
        <f t="shared" si="149"/>
        <v/>
      </c>
      <c r="B92" s="81">
        <v>9</v>
      </c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435"/>
      <c r="P92" s="469"/>
      <c r="Q92" s="469"/>
      <c r="R92" s="199"/>
      <c r="S92" s="110"/>
      <c r="T92" s="197" t="str">
        <f t="shared" si="151"/>
        <v/>
      </c>
      <c r="U92" s="201" t="str">
        <f t="shared" si="158"/>
        <v/>
      </c>
      <c r="W92" s="130" t="str">
        <f t="shared" si="152"/>
        <v>0</v>
      </c>
      <c r="X92" s="127" t="str">
        <f>IF(OR(R92="",R92=0),"",ORDER!H111)</f>
        <v/>
      </c>
      <c r="Y92" s="63" t="str">
        <f t="shared" si="153"/>
        <v>..</v>
      </c>
      <c r="AB92" s="33">
        <f t="shared" si="154"/>
        <v>0</v>
      </c>
      <c r="AC92" s="71">
        <f t="shared" si="155"/>
        <v>1</v>
      </c>
      <c r="AD92" s="62">
        <f t="shared" si="150"/>
        <v>0</v>
      </c>
      <c r="AE92" s="63" t="e">
        <f>VLOOKUP(AD92,Лист1!$C:$C,1,0)</f>
        <v>#N/A</v>
      </c>
      <c r="AF92" s="52" t="e">
        <f t="shared" si="156"/>
        <v>#N/A</v>
      </c>
      <c r="AG92" s="34" t="str">
        <f t="shared" si="157"/>
        <v>0</v>
      </c>
    </row>
    <row r="93" spans="1:58" ht="13.5" x14ac:dyDescent="0.25">
      <c r="A93" s="24" t="str">
        <f t="shared" si="149"/>
        <v/>
      </c>
      <c r="B93" s="81">
        <v>10</v>
      </c>
      <c r="C93" s="926"/>
      <c r="D93" s="913"/>
      <c r="E93" s="913"/>
      <c r="F93" s="913"/>
      <c r="G93" s="913"/>
      <c r="H93" s="913"/>
      <c r="I93" s="913"/>
      <c r="J93" s="913"/>
      <c r="K93" s="913"/>
      <c r="L93" s="913"/>
      <c r="M93" s="913"/>
      <c r="N93" s="913"/>
      <c r="O93" s="446"/>
      <c r="P93" s="463"/>
      <c r="Q93" s="463"/>
      <c r="R93" s="200"/>
      <c r="S93" s="186"/>
      <c r="T93" s="196" t="str">
        <f t="shared" si="151"/>
        <v/>
      </c>
      <c r="U93" s="203" t="str">
        <f t="shared" si="158"/>
        <v/>
      </c>
      <c r="W93" s="130" t="str">
        <f t="shared" si="152"/>
        <v>0</v>
      </c>
      <c r="X93" s="127" t="str">
        <f>IF(OR(R93="",R93=0),"",ORDER!H112)</f>
        <v/>
      </c>
      <c r="Y93" s="63" t="str">
        <f t="shared" si="153"/>
        <v>..</v>
      </c>
      <c r="AB93" s="33">
        <f t="shared" si="154"/>
        <v>0</v>
      </c>
      <c r="AC93" s="71">
        <f t="shared" si="155"/>
        <v>1</v>
      </c>
      <c r="AD93" s="62">
        <f t="shared" si="150"/>
        <v>0</v>
      </c>
      <c r="AE93" s="63" t="e">
        <f>VLOOKUP(AD93,Лист1!$C:$C,1,0)</f>
        <v>#N/A</v>
      </c>
      <c r="AF93" s="52" t="e">
        <f t="shared" si="156"/>
        <v>#N/A</v>
      </c>
      <c r="AG93" s="34" t="str">
        <f t="shared" si="157"/>
        <v>0</v>
      </c>
    </row>
    <row r="94" spans="1:58" x14ac:dyDescent="0.2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W94" s="131"/>
      <c r="X94" s="127"/>
    </row>
    <row r="95" spans="1:58" x14ac:dyDescent="0.2">
      <c r="B95" s="5" t="s">
        <v>5065</v>
      </c>
      <c r="D95" s="927"/>
      <c r="E95" s="927"/>
      <c r="F95" s="84"/>
      <c r="G95" s="13"/>
      <c r="J95" s="915"/>
      <c r="K95" s="915"/>
      <c r="L95" s="87"/>
      <c r="M95" s="87"/>
      <c r="N95" s="88"/>
      <c r="O95" s="208"/>
      <c r="P95" s="208"/>
      <c r="Q95" s="208"/>
      <c r="R95" s="14" t="s">
        <v>87</v>
      </c>
      <c r="W95" s="131"/>
      <c r="X95" s="129">
        <f>SUM(W10:W96)</f>
        <v>0</v>
      </c>
    </row>
    <row r="96" spans="1:58" x14ac:dyDescent="0.2">
      <c r="B96" s="5"/>
      <c r="D96" s="924" t="s">
        <v>426</v>
      </c>
      <c r="E96" s="924"/>
      <c r="F96" s="924"/>
      <c r="G96" s="15"/>
      <c r="J96" s="924" t="s">
        <v>5066</v>
      </c>
      <c r="K96" s="924"/>
      <c r="L96" s="924"/>
      <c r="M96" s="924"/>
      <c r="N96" s="924"/>
      <c r="O96" s="209"/>
      <c r="P96" s="209"/>
      <c r="Q96" s="209"/>
    </row>
    <row r="97" spans="2:21" ht="13.5" thickBot="1" x14ac:dyDescent="0.25">
      <c r="B97" s="16"/>
      <c r="C97" s="6"/>
      <c r="D97" s="6"/>
      <c r="E97" s="6"/>
      <c r="F97" s="6"/>
      <c r="G97" s="6"/>
      <c r="H97" s="17"/>
      <c r="I97" s="1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 ht="5.0999999999999996" customHeight="1" x14ac:dyDescent="0.2">
      <c r="B98" s="18"/>
      <c r="C98" s="8"/>
      <c r="D98" s="8"/>
      <c r="E98" s="8"/>
      <c r="F98" s="8"/>
      <c r="G98" s="8"/>
      <c r="H98" s="19"/>
      <c r="I98" s="1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">
      <c r="C99" s="5"/>
      <c r="E99" s="5"/>
      <c r="F99" s="5"/>
      <c r="G99" s="5"/>
      <c r="H99" s="5"/>
      <c r="I99" s="5"/>
      <c r="K99" s="5"/>
      <c r="L99" s="5"/>
      <c r="M99" s="5"/>
      <c r="N99" s="5"/>
      <c r="O99" s="5"/>
      <c r="P99" s="5"/>
      <c r="Q99" s="5"/>
    </row>
  </sheetData>
  <sheetCalcPr fullCalcOnLoad="1"/>
  <sheetProtection sheet="1" objects="1" scenarios="1"/>
  <mergeCells count="144">
    <mergeCell ref="CB46:CE46"/>
    <mergeCell ref="AD46:AG46"/>
    <mergeCell ref="AI46:AL46"/>
    <mergeCell ref="AN46:AQ46"/>
    <mergeCell ref="AS46:AV46"/>
    <mergeCell ref="AX46:BA46"/>
    <mergeCell ref="BR46:BU46"/>
    <mergeCell ref="BC46:BF46"/>
    <mergeCell ref="CB28:CE28"/>
    <mergeCell ref="BH28:BK28"/>
    <mergeCell ref="BM28:BP28"/>
    <mergeCell ref="BR28:BU28"/>
    <mergeCell ref="BW28:BZ28"/>
    <mergeCell ref="AS28:AV28"/>
    <mergeCell ref="AX28:BA28"/>
    <mergeCell ref="BC28:BF28"/>
    <mergeCell ref="BM64:BP64"/>
    <mergeCell ref="BC64:BF64"/>
    <mergeCell ref="I64:J64"/>
    <mergeCell ref="L59:M59"/>
    <mergeCell ref="AX64:BA64"/>
    <mergeCell ref="AI28:AL28"/>
    <mergeCell ref="I59:K59"/>
    <mergeCell ref="L61:M61"/>
    <mergeCell ref="I60:K60"/>
    <mergeCell ref="L60:M60"/>
    <mergeCell ref="AN10:AQ10"/>
    <mergeCell ref="AS10:AV10"/>
    <mergeCell ref="AX10:BA10"/>
    <mergeCell ref="I53:K53"/>
    <mergeCell ref="O6:Q6"/>
    <mergeCell ref="O5:Q5"/>
    <mergeCell ref="T6:U6"/>
    <mergeCell ref="AD10:AG10"/>
    <mergeCell ref="AD28:AG28"/>
    <mergeCell ref="AN28:AQ28"/>
    <mergeCell ref="L53:M53"/>
    <mergeCell ref="I48:K48"/>
    <mergeCell ref="L48:M48"/>
    <mergeCell ref="I52:K52"/>
    <mergeCell ref="I49:K49"/>
    <mergeCell ref="L52:M52"/>
    <mergeCell ref="AI10:AL10"/>
    <mergeCell ref="B2:D2"/>
    <mergeCell ref="G2:J2"/>
    <mergeCell ref="G4:H4"/>
    <mergeCell ref="G6:H6"/>
    <mergeCell ref="G5:H5"/>
    <mergeCell ref="T5:U5"/>
    <mergeCell ref="L6:M6"/>
    <mergeCell ref="L46:M46"/>
    <mergeCell ref="L50:M50"/>
    <mergeCell ref="L51:M51"/>
    <mergeCell ref="I6:K6"/>
    <mergeCell ref="L47:M47"/>
    <mergeCell ref="I47:K47"/>
    <mergeCell ref="I46:K46"/>
    <mergeCell ref="L49:M49"/>
    <mergeCell ref="I61:K61"/>
    <mergeCell ref="T2:U2"/>
    <mergeCell ref="I51:K51"/>
    <mergeCell ref="I50:K50"/>
    <mergeCell ref="L57:M57"/>
    <mergeCell ref="O2:R2"/>
    <mergeCell ref="I5:K5"/>
    <mergeCell ref="I4:R4"/>
    <mergeCell ref="L5:M5"/>
    <mergeCell ref="T4:U4"/>
    <mergeCell ref="AS72:AV72"/>
    <mergeCell ref="AD64:AG64"/>
    <mergeCell ref="AN72:AQ72"/>
    <mergeCell ref="I65:J65"/>
    <mergeCell ref="AI72:AL72"/>
    <mergeCell ref="I72:N72"/>
    <mergeCell ref="I67:J67"/>
    <mergeCell ref="K69:N69"/>
    <mergeCell ref="K64:N64"/>
    <mergeCell ref="I68:J68"/>
    <mergeCell ref="I55:K55"/>
    <mergeCell ref="I54:K54"/>
    <mergeCell ref="K68:N68"/>
    <mergeCell ref="I69:J69"/>
    <mergeCell ref="I56:K56"/>
    <mergeCell ref="L56:M56"/>
    <mergeCell ref="BC72:BF72"/>
    <mergeCell ref="AI64:AL64"/>
    <mergeCell ref="AN64:AQ64"/>
    <mergeCell ref="AS64:AV64"/>
    <mergeCell ref="L55:M55"/>
    <mergeCell ref="L54:M54"/>
    <mergeCell ref="K65:N65"/>
    <mergeCell ref="K66:N66"/>
    <mergeCell ref="I57:K57"/>
    <mergeCell ref="AX72:BA72"/>
    <mergeCell ref="C73:D73"/>
    <mergeCell ref="I75:N75"/>
    <mergeCell ref="I79:N79"/>
    <mergeCell ref="C74:D74"/>
    <mergeCell ref="I74:N74"/>
    <mergeCell ref="C78:D78"/>
    <mergeCell ref="C77:D77"/>
    <mergeCell ref="I78:N78"/>
    <mergeCell ref="C79:D79"/>
    <mergeCell ref="C76:D76"/>
    <mergeCell ref="C91:N91"/>
    <mergeCell ref="C89:N89"/>
    <mergeCell ref="C92:N92"/>
    <mergeCell ref="C84:N84"/>
    <mergeCell ref="C83:G83"/>
    <mergeCell ref="C85:N85"/>
    <mergeCell ref="C88:N88"/>
    <mergeCell ref="C93:N93"/>
    <mergeCell ref="C86:N86"/>
    <mergeCell ref="C87:N87"/>
    <mergeCell ref="I66:J66"/>
    <mergeCell ref="L58:M58"/>
    <mergeCell ref="C72:D72"/>
    <mergeCell ref="I73:N73"/>
    <mergeCell ref="D96:F96"/>
    <mergeCell ref="J96:N96"/>
    <mergeCell ref="I81:N81"/>
    <mergeCell ref="C82:D82"/>
    <mergeCell ref="C81:D81"/>
    <mergeCell ref="D95:E95"/>
    <mergeCell ref="BM10:BP10"/>
    <mergeCell ref="BR10:BU10"/>
    <mergeCell ref="CL10:CO10"/>
    <mergeCell ref="I77:N77"/>
    <mergeCell ref="C75:D75"/>
    <mergeCell ref="C80:D80"/>
    <mergeCell ref="I80:N80"/>
    <mergeCell ref="I76:N76"/>
    <mergeCell ref="I58:K58"/>
    <mergeCell ref="K67:N67"/>
    <mergeCell ref="AD83:AG83"/>
    <mergeCell ref="I82:N82"/>
    <mergeCell ref="J95:K95"/>
    <mergeCell ref="C90:N90"/>
    <mergeCell ref="CQ10:CT10"/>
    <mergeCell ref="BW10:BZ10"/>
    <mergeCell ref="CB10:CE10"/>
    <mergeCell ref="CG10:CJ10"/>
    <mergeCell ref="BC10:BF10"/>
    <mergeCell ref="BH10:BK10"/>
  </mergeCells>
  <phoneticPr fontId="0" type="noConversion"/>
  <conditionalFormatting sqref="F65:G69">
    <cfRule type="expression" dxfId="7265" priority="8208" stopIfTrue="1">
      <formula>AND(NOT($C65=""),F65="")</formula>
    </cfRule>
  </conditionalFormatting>
  <conditionalFormatting sqref="M29:M43 M11 M19:M25 M14">
    <cfRule type="expression" dxfId="7264" priority="8209" stopIfTrue="1">
      <formula>BZ11="0"</formula>
    </cfRule>
  </conditionalFormatting>
  <conditionalFormatting sqref="D29:D43 D11 D65:D69 D19:D25 D14 D47:D61">
    <cfRule type="expression" dxfId="7263" priority="8210" stopIfTrue="1">
      <formula>AND(NOT($C11=""),D11="")</formula>
    </cfRule>
    <cfRule type="expression" dxfId="7262" priority="8211" stopIfTrue="1">
      <formula>AG11="0"</formula>
    </cfRule>
  </conditionalFormatting>
  <conditionalFormatting sqref="E73 E75:E82 E29:E43 E11 E65:E69 E19:E25 E14 E47:E61">
    <cfRule type="expression" dxfId="7261" priority="8212" stopIfTrue="1">
      <formula>AND(NOT($C11=""),E11="")</formula>
    </cfRule>
    <cfRule type="expression" dxfId="7260" priority="8213" stopIfTrue="1">
      <formula>AL11="0"</formula>
    </cfRule>
  </conditionalFormatting>
  <conditionalFormatting sqref="F73 F75:F82 F29:F43 F11 F19:F25 F14 F47:F61">
    <cfRule type="expression" dxfId="7259" priority="8214" stopIfTrue="1">
      <formula>AND(NOT($C11=""),F11="")</formula>
    </cfRule>
    <cfRule type="expression" dxfId="7258" priority="8215" stopIfTrue="1">
      <formula>AQ11="0"</formula>
    </cfRule>
  </conditionalFormatting>
  <conditionalFormatting sqref="G73:G82 G29:G43 G11 G19:G25 G14 G47:G61">
    <cfRule type="expression" dxfId="7257" priority="8216" stopIfTrue="1">
      <formula>AND(NOT($C11=""),G11="")</formula>
    </cfRule>
    <cfRule type="expression" dxfId="7256" priority="8217" stopIfTrue="1">
      <formula>AV11="0"</formula>
    </cfRule>
  </conditionalFormatting>
  <conditionalFormatting sqref="H73:H82 H29:H43 H11 H65:H69 H19:H25 H14 H47:H61">
    <cfRule type="expression" dxfId="7255" priority="8218" stopIfTrue="1">
      <formula>AND(NOT($C11=""),H11="")</formula>
    </cfRule>
    <cfRule type="expression" dxfId="7254" priority="8219" stopIfTrue="1">
      <formula>BA11="0"</formula>
    </cfRule>
  </conditionalFormatting>
  <conditionalFormatting sqref="I73:I82 I29:I43 I11 I65:I69 I19:I25 I14 I47:I61">
    <cfRule type="expression" dxfId="7253" priority="8220" stopIfTrue="1">
      <formula>AND(NOT($C11=""),I11="")</formula>
    </cfRule>
    <cfRule type="expression" dxfId="7252" priority="8221" stopIfTrue="1">
      <formula>BF11="0"</formula>
    </cfRule>
  </conditionalFormatting>
  <conditionalFormatting sqref="J29:J43 J11 J19:J25 J14">
    <cfRule type="expression" dxfId="7251" priority="8222" stopIfTrue="1">
      <formula>AND(NOT($C11=""),J11="")</formula>
    </cfRule>
    <cfRule type="expression" dxfId="7250" priority="8223" stopIfTrue="1">
      <formula>BK11="0"</formula>
    </cfRule>
  </conditionalFormatting>
  <conditionalFormatting sqref="K29:K43 K11 K65:K69 K19:K25 K14">
    <cfRule type="expression" dxfId="7249" priority="8224" stopIfTrue="1">
      <formula>AND(NOT($C11=""),K11="")</formula>
    </cfRule>
    <cfRule type="expression" dxfId="7248" priority="8225" stopIfTrue="1">
      <formula>BP11="0"</formula>
    </cfRule>
  </conditionalFormatting>
  <conditionalFormatting sqref="L29:L43 L11 L19:L25 L14 L47:L61">
    <cfRule type="expression" dxfId="7247" priority="8226" stopIfTrue="1">
      <formula>AND(NOT($C11=""),L11="")</formula>
    </cfRule>
    <cfRule type="expression" dxfId="7246" priority="8227" stopIfTrue="1">
      <formula>BU11="0"</formula>
    </cfRule>
  </conditionalFormatting>
  <conditionalFormatting sqref="N29:N43 N11 N19:N25 N14 N47:N61">
    <cfRule type="expression" dxfId="7245" priority="8228" stopIfTrue="1">
      <formula>AND(NOT($C11=""),N11="")</formula>
    </cfRule>
    <cfRule type="expression" dxfId="7244" priority="8229" stopIfTrue="1">
      <formula>CE11="0"</formula>
    </cfRule>
  </conditionalFormatting>
  <conditionalFormatting sqref="O11 O19:O25 O14">
    <cfRule type="expression" dxfId="7243" priority="8230" stopIfTrue="1">
      <formula>AND(NOT($C11=""),O11="")</formula>
    </cfRule>
    <cfRule type="expression" dxfId="7242" priority="8231" stopIfTrue="1">
      <formula>CJ11="0"</formula>
    </cfRule>
  </conditionalFormatting>
  <conditionalFormatting sqref="P11 P19:P25 P14">
    <cfRule type="expression" dxfId="7241" priority="8232" stopIfTrue="1">
      <formula>AND(NOT($C11=""),P11="")</formula>
    </cfRule>
    <cfRule type="expression" dxfId="7240" priority="8233" stopIfTrue="1">
      <formula>CO11="0"</formula>
    </cfRule>
  </conditionalFormatting>
  <conditionalFormatting sqref="Q11 Q19:Q25 Q14">
    <cfRule type="expression" dxfId="7239" priority="8234" stopIfTrue="1">
      <formula>AND(NOT($C11=""),Q11="")</formula>
    </cfRule>
    <cfRule type="expression" dxfId="7238" priority="8235" stopIfTrue="1">
      <formula>CT11="0"</formula>
    </cfRule>
  </conditionalFormatting>
  <conditionalFormatting sqref="T5">
    <cfRule type="expression" dxfId="7237" priority="8236" stopIfTrue="1">
      <formula>T5=0</formula>
    </cfRule>
  </conditionalFormatting>
  <conditionalFormatting sqref="S4:S6 I5:K6 I4">
    <cfRule type="expression" dxfId="7236" priority="8237" stopIfTrue="1">
      <formula>I4=""</formula>
    </cfRule>
  </conditionalFormatting>
  <conditionalFormatting sqref="N6">
    <cfRule type="expression" dxfId="7235" priority="8238" stopIfTrue="1">
      <formula>N6=""</formula>
    </cfRule>
  </conditionalFormatting>
  <conditionalFormatting sqref="N5">
    <cfRule type="expression" dxfId="7234" priority="8239" stopIfTrue="1">
      <formula>N5=""</formula>
    </cfRule>
    <cfRule type="expression" dxfId="7233" priority="8240" stopIfTrue="1">
      <formula>N5="нет"</formula>
    </cfRule>
  </conditionalFormatting>
  <conditionalFormatting sqref="E74">
    <cfRule type="expression" dxfId="7232" priority="8243" stopIfTrue="1">
      <formula>AND(NOT($C74=""),E74="")</formula>
    </cfRule>
    <cfRule type="expression" dxfId="7231" priority="8244" stopIfTrue="1">
      <formula>AQ74="0"</formula>
    </cfRule>
  </conditionalFormatting>
  <conditionalFormatting sqref="E74">
    <cfRule type="expression" dxfId="7230" priority="8206" stopIfTrue="1">
      <formula>AND(NOT($C74=""),E74="")</formula>
    </cfRule>
    <cfRule type="expression" dxfId="7229" priority="8207" stopIfTrue="1">
      <formula>AL74="0"</formula>
    </cfRule>
  </conditionalFormatting>
  <conditionalFormatting sqref="E74">
    <cfRule type="expression" dxfId="7228" priority="8204" stopIfTrue="1">
      <formula>AND(NOT($C74=""),E74="")</formula>
    </cfRule>
    <cfRule type="expression" dxfId="7227" priority="8205" stopIfTrue="1">
      <formula>AL74="0"</formula>
    </cfRule>
  </conditionalFormatting>
  <conditionalFormatting sqref="F74">
    <cfRule type="expression" dxfId="7226" priority="8202" stopIfTrue="1">
      <formula>AND(NOT($C74=""),F74="")</formula>
    </cfRule>
    <cfRule type="expression" dxfId="7225" priority="8203" stopIfTrue="1">
      <formula>AQ74="0"</formula>
    </cfRule>
  </conditionalFormatting>
  <conditionalFormatting sqref="E74">
    <cfRule type="expression" dxfId="7224" priority="8200" stopIfTrue="1">
      <formula>AND(NOT($C74=""),E74="")</formula>
    </cfRule>
    <cfRule type="expression" dxfId="7223" priority="8201" stopIfTrue="1">
      <formula>AL74="0"</formula>
    </cfRule>
  </conditionalFormatting>
  <conditionalFormatting sqref="E74">
    <cfRule type="expression" dxfId="7222" priority="8198" stopIfTrue="1">
      <formula>AND(NOT($C74=""),E74="")</formula>
    </cfRule>
    <cfRule type="expression" dxfId="7221" priority="8199" stopIfTrue="1">
      <formula>AL74="0"</formula>
    </cfRule>
  </conditionalFormatting>
  <conditionalFormatting sqref="F74">
    <cfRule type="expression" dxfId="7220" priority="8196" stopIfTrue="1">
      <formula>AND(NOT($C74=""),F74="")</formula>
    </cfRule>
    <cfRule type="expression" dxfId="7219" priority="8197" stopIfTrue="1">
      <formula>AQ74="0"</formula>
    </cfRule>
  </conditionalFormatting>
  <conditionalFormatting sqref="E75">
    <cfRule type="expression" dxfId="7218" priority="8194" stopIfTrue="1">
      <formula>AND(NOT($C75=""),E75="")</formula>
    </cfRule>
    <cfRule type="expression" dxfId="7217" priority="8195" stopIfTrue="1">
      <formula>AQ75="0"</formula>
    </cfRule>
  </conditionalFormatting>
  <conditionalFormatting sqref="E75">
    <cfRule type="expression" dxfId="7216" priority="8192" stopIfTrue="1">
      <formula>AND(NOT($C75=""),E75="")</formula>
    </cfRule>
    <cfRule type="expression" dxfId="7215" priority="8193" stopIfTrue="1">
      <formula>AL75="0"</formula>
    </cfRule>
  </conditionalFormatting>
  <conditionalFormatting sqref="E75">
    <cfRule type="expression" dxfId="7214" priority="8190" stopIfTrue="1">
      <formula>AND(NOT($C75=""),E75="")</formula>
    </cfRule>
    <cfRule type="expression" dxfId="7213" priority="8191" stopIfTrue="1">
      <formula>AL75="0"</formula>
    </cfRule>
  </conditionalFormatting>
  <conditionalFormatting sqref="F75">
    <cfRule type="expression" dxfId="7212" priority="8188" stopIfTrue="1">
      <formula>AND(NOT($C75=""),F75="")</formula>
    </cfRule>
    <cfRule type="expression" dxfId="7211" priority="8189" stopIfTrue="1">
      <formula>AQ75="0"</formula>
    </cfRule>
  </conditionalFormatting>
  <conditionalFormatting sqref="E75">
    <cfRule type="expression" dxfId="7210" priority="8186" stopIfTrue="1">
      <formula>AND(NOT($C75=""),E75="")</formula>
    </cfRule>
    <cfRule type="expression" dxfId="7209" priority="8187" stopIfTrue="1">
      <formula>AL75="0"</formula>
    </cfRule>
  </conditionalFormatting>
  <conditionalFormatting sqref="E75">
    <cfRule type="expression" dxfId="7208" priority="8184" stopIfTrue="1">
      <formula>AND(NOT($C75=""),E75="")</formula>
    </cfRule>
    <cfRule type="expression" dxfId="7207" priority="8185" stopIfTrue="1">
      <formula>AL75="0"</formula>
    </cfRule>
  </conditionalFormatting>
  <conditionalFormatting sqref="F75">
    <cfRule type="expression" dxfId="7206" priority="8182" stopIfTrue="1">
      <formula>AND(NOT($C75=""),F75="")</formula>
    </cfRule>
    <cfRule type="expression" dxfId="7205" priority="8183" stopIfTrue="1">
      <formula>AQ75="0"</formula>
    </cfRule>
  </conditionalFormatting>
  <conditionalFormatting sqref="E74">
    <cfRule type="expression" dxfId="7204" priority="8180" stopIfTrue="1">
      <formula>AND(NOT($C74=""),E74="")</formula>
    </cfRule>
    <cfRule type="expression" dxfId="7203" priority="8181" stopIfTrue="1">
      <formula>AL74="0"</formula>
    </cfRule>
  </conditionalFormatting>
  <conditionalFormatting sqref="F74">
    <cfRule type="expression" dxfId="7202" priority="8178" stopIfTrue="1">
      <formula>AND(NOT($C74=""),F74="")</formula>
    </cfRule>
    <cfRule type="expression" dxfId="7201" priority="8179" stopIfTrue="1">
      <formula>AQ74="0"</formula>
    </cfRule>
  </conditionalFormatting>
  <conditionalFormatting sqref="E74">
    <cfRule type="expression" dxfId="7200" priority="8176" stopIfTrue="1">
      <formula>AND(NOT($C74=""),E74="")</formula>
    </cfRule>
    <cfRule type="expression" dxfId="7199" priority="8177" stopIfTrue="1">
      <formula>AL74="0"</formula>
    </cfRule>
  </conditionalFormatting>
  <conditionalFormatting sqref="F74">
    <cfRule type="expression" dxfId="7198" priority="8174" stopIfTrue="1">
      <formula>AND(NOT($C74=""),F74="")</formula>
    </cfRule>
    <cfRule type="expression" dxfId="7197" priority="8175" stopIfTrue="1">
      <formula>AQ74="0"</formula>
    </cfRule>
  </conditionalFormatting>
  <conditionalFormatting sqref="M29">
    <cfRule type="expression" dxfId="7196" priority="8173" stopIfTrue="1">
      <formula>BZ29="0"</formula>
    </cfRule>
  </conditionalFormatting>
  <conditionalFormatting sqref="D29">
    <cfRule type="expression" dxfId="7195" priority="8171" stopIfTrue="1">
      <formula>AND(NOT($C29=""),D29="")</formula>
    </cfRule>
    <cfRule type="expression" dxfId="7194" priority="8172" stopIfTrue="1">
      <formula>AG29="0"</formula>
    </cfRule>
  </conditionalFormatting>
  <conditionalFormatting sqref="E29">
    <cfRule type="expression" dxfId="7193" priority="8169" stopIfTrue="1">
      <formula>AND(NOT($C29=""),E29="")</formula>
    </cfRule>
    <cfRule type="expression" dxfId="7192" priority="8170" stopIfTrue="1">
      <formula>AL29="0"</formula>
    </cfRule>
  </conditionalFormatting>
  <conditionalFormatting sqref="F29">
    <cfRule type="expression" dxfId="7191" priority="8167" stopIfTrue="1">
      <formula>AND(NOT($C29=""),F29="")</formula>
    </cfRule>
    <cfRule type="expression" dxfId="7190" priority="8168" stopIfTrue="1">
      <formula>AQ29="0"</formula>
    </cfRule>
  </conditionalFormatting>
  <conditionalFormatting sqref="G29">
    <cfRule type="expression" dxfId="7189" priority="8165" stopIfTrue="1">
      <formula>AND(NOT($C29=""),G29="")</formula>
    </cfRule>
    <cfRule type="expression" dxfId="7188" priority="8166" stopIfTrue="1">
      <formula>AV29="0"</formula>
    </cfRule>
  </conditionalFormatting>
  <conditionalFormatting sqref="H29">
    <cfRule type="expression" dxfId="7187" priority="8163" stopIfTrue="1">
      <formula>AND(NOT($C29=""),H29="")</formula>
    </cfRule>
    <cfRule type="expression" dxfId="7186" priority="8164" stopIfTrue="1">
      <formula>BA29="0"</formula>
    </cfRule>
  </conditionalFormatting>
  <conditionalFormatting sqref="I29">
    <cfRule type="expression" dxfId="7185" priority="8161" stopIfTrue="1">
      <formula>AND(NOT($C29=""),I29="")</formula>
    </cfRule>
    <cfRule type="expression" dxfId="7184" priority="8162" stopIfTrue="1">
      <formula>BF29="0"</formula>
    </cfRule>
  </conditionalFormatting>
  <conditionalFormatting sqref="J29">
    <cfRule type="expression" dxfId="7183" priority="8159" stopIfTrue="1">
      <formula>AND(NOT($C29=""),J29="")</formula>
    </cfRule>
    <cfRule type="expression" dxfId="7182" priority="8160" stopIfTrue="1">
      <formula>BK29="0"</formula>
    </cfRule>
  </conditionalFormatting>
  <conditionalFormatting sqref="K29">
    <cfRule type="expression" dxfId="7181" priority="8157" stopIfTrue="1">
      <formula>AND(NOT($C29=""),K29="")</formula>
    </cfRule>
    <cfRule type="expression" dxfId="7180" priority="8158" stopIfTrue="1">
      <formula>BP29="0"</formula>
    </cfRule>
  </conditionalFormatting>
  <conditionalFormatting sqref="L29">
    <cfRule type="expression" dxfId="7179" priority="8155" stopIfTrue="1">
      <formula>AND(NOT($C29=""),L29="")</formula>
    </cfRule>
    <cfRule type="expression" dxfId="7178" priority="8156" stopIfTrue="1">
      <formula>BU29="0"</formula>
    </cfRule>
  </conditionalFormatting>
  <conditionalFormatting sqref="N29">
    <cfRule type="expression" dxfId="7177" priority="8153" stopIfTrue="1">
      <formula>AND(NOT($C29=""),N29="")</formula>
    </cfRule>
    <cfRule type="expression" dxfId="7176" priority="8154" stopIfTrue="1">
      <formula>CE29="0"</formula>
    </cfRule>
  </conditionalFormatting>
  <conditionalFormatting sqref="M30">
    <cfRule type="expression" dxfId="7175" priority="8152" stopIfTrue="1">
      <formula>BZ30="0"</formula>
    </cfRule>
  </conditionalFormatting>
  <conditionalFormatting sqref="D30">
    <cfRule type="expression" dxfId="7174" priority="8150" stopIfTrue="1">
      <formula>AND(NOT($C30=""),D30="")</formula>
    </cfRule>
    <cfRule type="expression" dxfId="7173" priority="8151" stopIfTrue="1">
      <formula>AG30="0"</formula>
    </cfRule>
  </conditionalFormatting>
  <conditionalFormatting sqref="E30">
    <cfRule type="expression" dxfId="7172" priority="8148" stopIfTrue="1">
      <formula>AND(NOT($C30=""),E30="")</formula>
    </cfRule>
    <cfRule type="expression" dxfId="7171" priority="8149" stopIfTrue="1">
      <formula>AL30="0"</formula>
    </cfRule>
  </conditionalFormatting>
  <conditionalFormatting sqref="F30">
    <cfRule type="expression" dxfId="7170" priority="8146" stopIfTrue="1">
      <formula>AND(NOT($C30=""),F30="")</formula>
    </cfRule>
    <cfRule type="expression" dxfId="7169" priority="8147" stopIfTrue="1">
      <formula>AQ30="0"</formula>
    </cfRule>
  </conditionalFormatting>
  <conditionalFormatting sqref="G30">
    <cfRule type="expression" dxfId="7168" priority="8144" stopIfTrue="1">
      <formula>AND(NOT($C30=""),G30="")</formula>
    </cfRule>
    <cfRule type="expression" dxfId="7167" priority="8145" stopIfTrue="1">
      <formula>AV30="0"</formula>
    </cfRule>
  </conditionalFormatting>
  <conditionalFormatting sqref="H30">
    <cfRule type="expression" dxfId="7166" priority="8142" stopIfTrue="1">
      <formula>AND(NOT($C30=""),H30="")</formula>
    </cfRule>
    <cfRule type="expression" dxfId="7165" priority="8143" stopIfTrue="1">
      <formula>BA30="0"</formula>
    </cfRule>
  </conditionalFormatting>
  <conditionalFormatting sqref="I30">
    <cfRule type="expression" dxfId="7164" priority="8140" stopIfTrue="1">
      <formula>AND(NOT($C30=""),I30="")</formula>
    </cfRule>
    <cfRule type="expression" dxfId="7163" priority="8141" stopIfTrue="1">
      <formula>BF30="0"</formula>
    </cfRule>
  </conditionalFormatting>
  <conditionalFormatting sqref="J30">
    <cfRule type="expression" dxfId="7162" priority="8138" stopIfTrue="1">
      <formula>AND(NOT($C30=""),J30="")</formula>
    </cfRule>
    <cfRule type="expression" dxfId="7161" priority="8139" stopIfTrue="1">
      <formula>BK30="0"</formula>
    </cfRule>
  </conditionalFormatting>
  <conditionalFormatting sqref="K30">
    <cfRule type="expression" dxfId="7160" priority="8136" stopIfTrue="1">
      <formula>AND(NOT($C30=""),K30="")</formula>
    </cfRule>
    <cfRule type="expression" dxfId="7159" priority="8137" stopIfTrue="1">
      <formula>BP30="0"</formula>
    </cfRule>
  </conditionalFormatting>
  <conditionalFormatting sqref="L30">
    <cfRule type="expression" dxfId="7158" priority="8134" stopIfTrue="1">
      <formula>AND(NOT($C30=""),L30="")</formula>
    </cfRule>
    <cfRule type="expression" dxfId="7157" priority="8135" stopIfTrue="1">
      <formula>BU30="0"</formula>
    </cfRule>
  </conditionalFormatting>
  <conditionalFormatting sqref="N30">
    <cfRule type="expression" dxfId="7156" priority="8132" stopIfTrue="1">
      <formula>AND(NOT($C30=""),N30="")</formula>
    </cfRule>
    <cfRule type="expression" dxfId="7155" priority="8133" stopIfTrue="1">
      <formula>CE30="0"</formula>
    </cfRule>
  </conditionalFormatting>
  <conditionalFormatting sqref="M11">
    <cfRule type="expression" dxfId="7154" priority="8131" stopIfTrue="1">
      <formula>BZ11="0"</formula>
    </cfRule>
  </conditionalFormatting>
  <conditionalFormatting sqref="D11">
    <cfRule type="expression" dxfId="7153" priority="8129" stopIfTrue="1">
      <formula>AND(NOT($C11=""),D11="")</formula>
    </cfRule>
    <cfRule type="expression" dxfId="7152" priority="8130" stopIfTrue="1">
      <formula>AG11="0"</formula>
    </cfRule>
  </conditionalFormatting>
  <conditionalFormatting sqref="E11">
    <cfRule type="expression" dxfId="7151" priority="8127" stopIfTrue="1">
      <formula>AND(NOT($C11=""),E11="")</formula>
    </cfRule>
    <cfRule type="expression" dxfId="7150" priority="8128" stopIfTrue="1">
      <formula>AL11="0"</formula>
    </cfRule>
  </conditionalFormatting>
  <conditionalFormatting sqref="F11">
    <cfRule type="expression" dxfId="7149" priority="8125" stopIfTrue="1">
      <formula>AND(NOT($C11=""),F11="")</formula>
    </cfRule>
    <cfRule type="expression" dxfId="7148" priority="8126" stopIfTrue="1">
      <formula>AQ11="0"</formula>
    </cfRule>
  </conditionalFormatting>
  <conditionalFormatting sqref="G11">
    <cfRule type="expression" dxfId="7147" priority="8123" stopIfTrue="1">
      <formula>AND(NOT($C11=""),G11="")</formula>
    </cfRule>
    <cfRule type="expression" dxfId="7146" priority="8124" stopIfTrue="1">
      <formula>AV11="0"</formula>
    </cfRule>
  </conditionalFormatting>
  <conditionalFormatting sqref="H11">
    <cfRule type="expression" dxfId="7145" priority="8121" stopIfTrue="1">
      <formula>AND(NOT($C11=""),H11="")</formula>
    </cfRule>
    <cfRule type="expression" dxfId="7144" priority="8122" stopIfTrue="1">
      <formula>BA11="0"</formula>
    </cfRule>
  </conditionalFormatting>
  <conditionalFormatting sqref="I11">
    <cfRule type="expression" dxfId="7143" priority="8119" stopIfTrue="1">
      <formula>AND(NOT($C11=""),I11="")</formula>
    </cfRule>
    <cfRule type="expression" dxfId="7142" priority="8120" stopIfTrue="1">
      <formula>BF11="0"</formula>
    </cfRule>
  </conditionalFormatting>
  <conditionalFormatting sqref="J11">
    <cfRule type="expression" dxfId="7141" priority="8117" stopIfTrue="1">
      <formula>AND(NOT($C11=""),J11="")</formula>
    </cfRule>
    <cfRule type="expression" dxfId="7140" priority="8118" stopIfTrue="1">
      <formula>BK11="0"</formula>
    </cfRule>
  </conditionalFormatting>
  <conditionalFormatting sqref="K11">
    <cfRule type="expression" dxfId="7139" priority="8115" stopIfTrue="1">
      <formula>AND(NOT($C11=""),K11="")</formula>
    </cfRule>
    <cfRule type="expression" dxfId="7138" priority="8116" stopIfTrue="1">
      <formula>BP11="0"</formula>
    </cfRule>
  </conditionalFormatting>
  <conditionalFormatting sqref="L11">
    <cfRule type="expression" dxfId="7137" priority="8113" stopIfTrue="1">
      <formula>AND(NOT($C11=""),L11="")</formula>
    </cfRule>
    <cfRule type="expression" dxfId="7136" priority="8114" stopIfTrue="1">
      <formula>BU11="0"</formula>
    </cfRule>
  </conditionalFormatting>
  <conditionalFormatting sqref="N11">
    <cfRule type="expression" dxfId="7135" priority="8111" stopIfTrue="1">
      <formula>AND(NOT($C11=""),N11="")</formula>
    </cfRule>
    <cfRule type="expression" dxfId="7134" priority="8112" stopIfTrue="1">
      <formula>CE11="0"</formula>
    </cfRule>
  </conditionalFormatting>
  <conditionalFormatting sqref="M29">
    <cfRule type="expression" dxfId="7133" priority="8089" stopIfTrue="1">
      <formula>BZ29="0"</formula>
    </cfRule>
  </conditionalFormatting>
  <conditionalFormatting sqref="D29">
    <cfRule type="expression" dxfId="7132" priority="8087" stopIfTrue="1">
      <formula>AND(NOT($C29=""),D29="")</formula>
    </cfRule>
    <cfRule type="expression" dxfId="7131" priority="8088" stopIfTrue="1">
      <formula>AG29="0"</formula>
    </cfRule>
  </conditionalFormatting>
  <conditionalFormatting sqref="E29">
    <cfRule type="expression" dxfId="7130" priority="8085" stopIfTrue="1">
      <formula>AND(NOT($C29=""),E29="")</formula>
    </cfRule>
    <cfRule type="expression" dxfId="7129" priority="8086" stopIfTrue="1">
      <formula>AL29="0"</formula>
    </cfRule>
  </conditionalFormatting>
  <conditionalFormatting sqref="F29">
    <cfRule type="expression" dxfId="7128" priority="8083" stopIfTrue="1">
      <formula>AND(NOT($C29=""),F29="")</formula>
    </cfRule>
    <cfRule type="expression" dxfId="7127" priority="8084" stopIfTrue="1">
      <formula>AQ29="0"</formula>
    </cfRule>
  </conditionalFormatting>
  <conditionalFormatting sqref="G29">
    <cfRule type="expression" dxfId="7126" priority="8081" stopIfTrue="1">
      <formula>AND(NOT($C29=""),G29="")</formula>
    </cfRule>
    <cfRule type="expression" dxfId="7125" priority="8082" stopIfTrue="1">
      <formula>AV29="0"</formula>
    </cfRule>
  </conditionalFormatting>
  <conditionalFormatting sqref="H29">
    <cfRule type="expression" dxfId="7124" priority="8079" stopIfTrue="1">
      <formula>AND(NOT($C29=""),H29="")</formula>
    </cfRule>
    <cfRule type="expression" dxfId="7123" priority="8080" stopIfTrue="1">
      <formula>BA29="0"</formula>
    </cfRule>
  </conditionalFormatting>
  <conditionalFormatting sqref="I29">
    <cfRule type="expression" dxfId="7122" priority="8077" stopIfTrue="1">
      <formula>AND(NOT($C29=""),I29="")</formula>
    </cfRule>
    <cfRule type="expression" dxfId="7121" priority="8078" stopIfTrue="1">
      <formula>BF29="0"</formula>
    </cfRule>
  </conditionalFormatting>
  <conditionalFormatting sqref="J29">
    <cfRule type="expression" dxfId="7120" priority="8075" stopIfTrue="1">
      <formula>AND(NOT($C29=""),J29="")</formula>
    </cfRule>
    <cfRule type="expression" dxfId="7119" priority="8076" stopIfTrue="1">
      <formula>BK29="0"</formula>
    </cfRule>
  </conditionalFormatting>
  <conditionalFormatting sqref="K29">
    <cfRule type="expression" dxfId="7118" priority="8073" stopIfTrue="1">
      <formula>AND(NOT($C29=""),K29="")</formula>
    </cfRule>
    <cfRule type="expression" dxfId="7117" priority="8074" stopIfTrue="1">
      <formula>BP29="0"</formula>
    </cfRule>
  </conditionalFormatting>
  <conditionalFormatting sqref="L29">
    <cfRule type="expression" dxfId="7116" priority="8071" stopIfTrue="1">
      <formula>AND(NOT($C29=""),L29="")</formula>
    </cfRule>
    <cfRule type="expression" dxfId="7115" priority="8072" stopIfTrue="1">
      <formula>BU29="0"</formula>
    </cfRule>
  </conditionalFormatting>
  <conditionalFormatting sqref="N29">
    <cfRule type="expression" dxfId="7114" priority="8069" stopIfTrue="1">
      <formula>AND(NOT($C29=""),N29="")</formula>
    </cfRule>
    <cfRule type="expression" dxfId="7113" priority="8070" stopIfTrue="1">
      <formula>CE29="0"</formula>
    </cfRule>
  </conditionalFormatting>
  <conditionalFormatting sqref="M14">
    <cfRule type="expression" dxfId="7112" priority="8068" stopIfTrue="1">
      <formula>BZ14="0"</formula>
    </cfRule>
  </conditionalFormatting>
  <conditionalFormatting sqref="E14">
    <cfRule type="expression" dxfId="7111" priority="8066" stopIfTrue="1">
      <formula>AND(NOT($C14=""),E14="")</formula>
    </cfRule>
    <cfRule type="expression" dxfId="7110" priority="8067" stopIfTrue="1">
      <formula>AL14="0"</formula>
    </cfRule>
  </conditionalFormatting>
  <conditionalFormatting sqref="F14">
    <cfRule type="expression" dxfId="7109" priority="8064" stopIfTrue="1">
      <formula>AND(NOT($C14=""),F14="")</formula>
    </cfRule>
    <cfRule type="expression" dxfId="7108" priority="8065" stopIfTrue="1">
      <formula>AQ14="0"</formula>
    </cfRule>
  </conditionalFormatting>
  <conditionalFormatting sqref="G14">
    <cfRule type="expression" dxfId="7107" priority="8062" stopIfTrue="1">
      <formula>AND(NOT($C14=""),G14="")</formula>
    </cfRule>
    <cfRule type="expression" dxfId="7106" priority="8063" stopIfTrue="1">
      <formula>AV14="0"</formula>
    </cfRule>
  </conditionalFormatting>
  <conditionalFormatting sqref="H14">
    <cfRule type="expression" dxfId="7105" priority="8060" stopIfTrue="1">
      <formula>AND(NOT($C14=""),H14="")</formula>
    </cfRule>
    <cfRule type="expression" dxfId="7104" priority="8061" stopIfTrue="1">
      <formula>BA14="0"</formula>
    </cfRule>
  </conditionalFormatting>
  <conditionalFormatting sqref="I14">
    <cfRule type="expression" dxfId="7103" priority="8058" stopIfTrue="1">
      <formula>AND(NOT($C14=""),I14="")</formula>
    </cfRule>
    <cfRule type="expression" dxfId="7102" priority="8059" stopIfTrue="1">
      <formula>BF14="0"</formula>
    </cfRule>
  </conditionalFormatting>
  <conditionalFormatting sqref="J14">
    <cfRule type="expression" dxfId="7101" priority="8056" stopIfTrue="1">
      <formula>AND(NOT($C14=""),J14="")</formula>
    </cfRule>
    <cfRule type="expression" dxfId="7100" priority="8057" stopIfTrue="1">
      <formula>BK14="0"</formula>
    </cfRule>
  </conditionalFormatting>
  <conditionalFormatting sqref="K14">
    <cfRule type="expression" dxfId="7099" priority="8054" stopIfTrue="1">
      <formula>AND(NOT($C14=""),K14="")</formula>
    </cfRule>
    <cfRule type="expression" dxfId="7098" priority="8055" stopIfTrue="1">
      <formula>BP14="0"</formula>
    </cfRule>
  </conditionalFormatting>
  <conditionalFormatting sqref="L14">
    <cfRule type="expression" dxfId="7097" priority="8052" stopIfTrue="1">
      <formula>AND(NOT($C14=""),L14="")</formula>
    </cfRule>
    <cfRule type="expression" dxfId="7096" priority="8053" stopIfTrue="1">
      <formula>BU14="0"</formula>
    </cfRule>
  </conditionalFormatting>
  <conditionalFormatting sqref="N14">
    <cfRule type="expression" dxfId="7095" priority="8050" stopIfTrue="1">
      <formula>AND(NOT($C14=""),N14="")</formula>
    </cfRule>
    <cfRule type="expression" dxfId="7094" priority="8051" stopIfTrue="1">
      <formula>CE14="0"</formula>
    </cfRule>
  </conditionalFormatting>
  <conditionalFormatting sqref="M29">
    <cfRule type="expression" dxfId="7093" priority="8049" stopIfTrue="1">
      <formula>BZ29="0"</formula>
    </cfRule>
  </conditionalFormatting>
  <conditionalFormatting sqref="D29">
    <cfRule type="expression" dxfId="7092" priority="8047" stopIfTrue="1">
      <formula>AND(NOT($C29=""),D29="")</formula>
    </cfRule>
    <cfRule type="expression" dxfId="7091" priority="8048" stopIfTrue="1">
      <formula>AG29="0"</formula>
    </cfRule>
  </conditionalFormatting>
  <conditionalFormatting sqref="E29">
    <cfRule type="expression" dxfId="7090" priority="8045" stopIfTrue="1">
      <formula>AND(NOT($C29=""),E29="")</formula>
    </cfRule>
    <cfRule type="expression" dxfId="7089" priority="8046" stopIfTrue="1">
      <formula>AL29="0"</formula>
    </cfRule>
  </conditionalFormatting>
  <conditionalFormatting sqref="F29">
    <cfRule type="expression" dxfId="7088" priority="8043" stopIfTrue="1">
      <formula>AND(NOT($C29=""),F29="")</formula>
    </cfRule>
    <cfRule type="expression" dxfId="7087" priority="8044" stopIfTrue="1">
      <formula>AQ29="0"</formula>
    </cfRule>
  </conditionalFormatting>
  <conditionalFormatting sqref="G29">
    <cfRule type="expression" dxfId="7086" priority="8041" stopIfTrue="1">
      <formula>AND(NOT($C29=""),G29="")</formula>
    </cfRule>
    <cfRule type="expression" dxfId="7085" priority="8042" stopIfTrue="1">
      <formula>AV29="0"</formula>
    </cfRule>
  </conditionalFormatting>
  <conditionalFormatting sqref="H29">
    <cfRule type="expression" dxfId="7084" priority="8039" stopIfTrue="1">
      <formula>AND(NOT($C29=""),H29="")</formula>
    </cfRule>
    <cfRule type="expression" dxfId="7083" priority="8040" stopIfTrue="1">
      <formula>BA29="0"</formula>
    </cfRule>
  </conditionalFormatting>
  <conditionalFormatting sqref="I29">
    <cfRule type="expression" dxfId="7082" priority="8037" stopIfTrue="1">
      <formula>AND(NOT($C29=""),I29="")</formula>
    </cfRule>
    <cfRule type="expression" dxfId="7081" priority="8038" stopIfTrue="1">
      <formula>BF29="0"</formula>
    </cfRule>
  </conditionalFormatting>
  <conditionalFormatting sqref="J29">
    <cfRule type="expression" dxfId="7080" priority="8035" stopIfTrue="1">
      <formula>AND(NOT($C29=""),J29="")</formula>
    </cfRule>
    <cfRule type="expression" dxfId="7079" priority="8036" stopIfTrue="1">
      <formula>BK29="0"</formula>
    </cfRule>
  </conditionalFormatting>
  <conditionalFormatting sqref="K29">
    <cfRule type="expression" dxfId="7078" priority="8033" stopIfTrue="1">
      <formula>AND(NOT($C29=""),K29="")</formula>
    </cfRule>
    <cfRule type="expression" dxfId="7077" priority="8034" stopIfTrue="1">
      <formula>BP29="0"</formula>
    </cfRule>
  </conditionalFormatting>
  <conditionalFormatting sqref="L29">
    <cfRule type="expression" dxfId="7076" priority="8031" stopIfTrue="1">
      <formula>AND(NOT($C29=""),L29="")</formula>
    </cfRule>
    <cfRule type="expression" dxfId="7075" priority="8032" stopIfTrue="1">
      <formula>BU29="0"</formula>
    </cfRule>
  </conditionalFormatting>
  <conditionalFormatting sqref="N29">
    <cfRule type="expression" dxfId="7074" priority="8029" stopIfTrue="1">
      <formula>AND(NOT($C29=""),N29="")</formula>
    </cfRule>
    <cfRule type="expression" dxfId="7073" priority="8030" stopIfTrue="1">
      <formula>CE29="0"</formula>
    </cfRule>
  </conditionalFormatting>
  <conditionalFormatting sqref="M30">
    <cfRule type="expression" dxfId="7072" priority="8028" stopIfTrue="1">
      <formula>BZ30="0"</formula>
    </cfRule>
  </conditionalFormatting>
  <conditionalFormatting sqref="D30">
    <cfRule type="expression" dxfId="7071" priority="8026" stopIfTrue="1">
      <formula>AND(NOT($C30=""),D30="")</formula>
    </cfRule>
    <cfRule type="expression" dxfId="7070" priority="8027" stopIfTrue="1">
      <formula>AG30="0"</formula>
    </cfRule>
  </conditionalFormatting>
  <conditionalFormatting sqref="E30">
    <cfRule type="expression" dxfId="7069" priority="8024" stopIfTrue="1">
      <formula>AND(NOT($C30=""),E30="")</formula>
    </cfRule>
    <cfRule type="expression" dxfId="7068" priority="8025" stopIfTrue="1">
      <formula>AL30="0"</formula>
    </cfRule>
  </conditionalFormatting>
  <conditionalFormatting sqref="F30">
    <cfRule type="expression" dxfId="7067" priority="8022" stopIfTrue="1">
      <formula>AND(NOT($C30=""),F30="")</formula>
    </cfRule>
    <cfRule type="expression" dxfId="7066" priority="8023" stopIfTrue="1">
      <formula>AQ30="0"</formula>
    </cfRule>
  </conditionalFormatting>
  <conditionalFormatting sqref="G30">
    <cfRule type="expression" dxfId="7065" priority="8020" stopIfTrue="1">
      <formula>AND(NOT($C30=""),G30="")</formula>
    </cfRule>
    <cfRule type="expression" dxfId="7064" priority="8021" stopIfTrue="1">
      <formula>AV30="0"</formula>
    </cfRule>
  </conditionalFormatting>
  <conditionalFormatting sqref="H30">
    <cfRule type="expression" dxfId="7063" priority="8018" stopIfTrue="1">
      <formula>AND(NOT($C30=""),H30="")</formula>
    </cfRule>
    <cfRule type="expression" dxfId="7062" priority="8019" stopIfTrue="1">
      <formula>BA30="0"</formula>
    </cfRule>
  </conditionalFormatting>
  <conditionalFormatting sqref="I30">
    <cfRule type="expression" dxfId="7061" priority="8016" stopIfTrue="1">
      <formula>AND(NOT($C30=""),I30="")</formula>
    </cfRule>
    <cfRule type="expression" dxfId="7060" priority="8017" stopIfTrue="1">
      <formula>BF30="0"</formula>
    </cfRule>
  </conditionalFormatting>
  <conditionalFormatting sqref="J30">
    <cfRule type="expression" dxfId="7059" priority="8014" stopIfTrue="1">
      <formula>AND(NOT($C30=""),J30="")</formula>
    </cfRule>
    <cfRule type="expression" dxfId="7058" priority="8015" stopIfTrue="1">
      <formula>BK30="0"</formula>
    </cfRule>
  </conditionalFormatting>
  <conditionalFormatting sqref="K30">
    <cfRule type="expression" dxfId="7057" priority="8012" stopIfTrue="1">
      <formula>AND(NOT($C30=""),K30="")</formula>
    </cfRule>
    <cfRule type="expression" dxfId="7056" priority="8013" stopIfTrue="1">
      <formula>BP30="0"</formula>
    </cfRule>
  </conditionalFormatting>
  <conditionalFormatting sqref="L30">
    <cfRule type="expression" dxfId="7055" priority="8010" stopIfTrue="1">
      <formula>AND(NOT($C30=""),L30="")</formula>
    </cfRule>
    <cfRule type="expression" dxfId="7054" priority="8011" stopIfTrue="1">
      <formula>BU30="0"</formula>
    </cfRule>
  </conditionalFormatting>
  <conditionalFormatting sqref="N30">
    <cfRule type="expression" dxfId="7053" priority="8008" stopIfTrue="1">
      <formula>AND(NOT($C30=""),N30="")</formula>
    </cfRule>
    <cfRule type="expression" dxfId="7052" priority="8009" stopIfTrue="1">
      <formula>CE30="0"</formula>
    </cfRule>
  </conditionalFormatting>
  <conditionalFormatting sqref="M30:M34">
    <cfRule type="expression" dxfId="7051" priority="8007" stopIfTrue="1">
      <formula>BZ30="0"</formula>
    </cfRule>
  </conditionalFormatting>
  <conditionalFormatting sqref="E30:E34">
    <cfRule type="expression" dxfId="7050" priority="8005" stopIfTrue="1">
      <formula>AND(NOT($C30=""),E30="")</formula>
    </cfRule>
    <cfRule type="expression" dxfId="7049" priority="8006" stopIfTrue="1">
      <formula>AL30="0"</formula>
    </cfRule>
  </conditionalFormatting>
  <conditionalFormatting sqref="F30:F34">
    <cfRule type="expression" dxfId="7048" priority="8003" stopIfTrue="1">
      <formula>AND(NOT($C30=""),F30="")</formula>
    </cfRule>
    <cfRule type="expression" dxfId="7047" priority="8004" stopIfTrue="1">
      <formula>AQ30="0"</formula>
    </cfRule>
  </conditionalFormatting>
  <conditionalFormatting sqref="G30:G34">
    <cfRule type="expression" dxfId="7046" priority="8001" stopIfTrue="1">
      <formula>AND(NOT($C30=""),G30="")</formula>
    </cfRule>
    <cfRule type="expression" dxfId="7045" priority="8002" stopIfTrue="1">
      <formula>AV30="0"</formula>
    </cfRule>
  </conditionalFormatting>
  <conditionalFormatting sqref="H30:H34">
    <cfRule type="expression" dxfId="7044" priority="7999" stopIfTrue="1">
      <formula>AND(NOT($C30=""),H30="")</formula>
    </cfRule>
    <cfRule type="expression" dxfId="7043" priority="8000" stopIfTrue="1">
      <formula>BA30="0"</formula>
    </cfRule>
  </conditionalFormatting>
  <conditionalFormatting sqref="I30:I34">
    <cfRule type="expression" dxfId="7042" priority="7997" stopIfTrue="1">
      <formula>AND(NOT($C30=""),I30="")</formula>
    </cfRule>
    <cfRule type="expression" dxfId="7041" priority="7998" stopIfTrue="1">
      <formula>BF30="0"</formula>
    </cfRule>
  </conditionalFormatting>
  <conditionalFormatting sqref="J30:J34">
    <cfRule type="expression" dxfId="7040" priority="7995" stopIfTrue="1">
      <formula>AND(NOT($C30=""),J30="")</formula>
    </cfRule>
    <cfRule type="expression" dxfId="7039" priority="7996" stopIfTrue="1">
      <formula>BK30="0"</formula>
    </cfRule>
  </conditionalFormatting>
  <conditionalFormatting sqref="K30:K34">
    <cfRule type="expression" dxfId="7038" priority="7993" stopIfTrue="1">
      <formula>AND(NOT($C30=""),K30="")</formula>
    </cfRule>
    <cfRule type="expression" dxfId="7037" priority="7994" stopIfTrue="1">
      <formula>BP30="0"</formula>
    </cfRule>
  </conditionalFormatting>
  <conditionalFormatting sqref="L30:L34">
    <cfRule type="expression" dxfId="7036" priority="7991" stopIfTrue="1">
      <formula>AND(NOT($C30=""),L30="")</formula>
    </cfRule>
    <cfRule type="expression" dxfId="7035" priority="7992" stopIfTrue="1">
      <formula>BU30="0"</formula>
    </cfRule>
  </conditionalFormatting>
  <conditionalFormatting sqref="N30:N34">
    <cfRule type="expression" dxfId="7034" priority="7989" stopIfTrue="1">
      <formula>AND(NOT($C30=""),N30="")</formula>
    </cfRule>
    <cfRule type="expression" dxfId="7033" priority="7990" stopIfTrue="1">
      <formula>CE30="0"</formula>
    </cfRule>
  </conditionalFormatting>
  <conditionalFormatting sqref="M31">
    <cfRule type="expression" dxfId="7032" priority="7988" stopIfTrue="1">
      <formula>BZ31="0"</formula>
    </cfRule>
  </conditionalFormatting>
  <conditionalFormatting sqref="D31">
    <cfRule type="expression" dxfId="7031" priority="7986" stopIfTrue="1">
      <formula>AND(NOT($C31=""),D31="")</formula>
    </cfRule>
    <cfRule type="expression" dxfId="7030" priority="7987" stopIfTrue="1">
      <formula>AG31="0"</formula>
    </cfRule>
  </conditionalFormatting>
  <conditionalFormatting sqref="E31">
    <cfRule type="expression" dxfId="7029" priority="7984" stopIfTrue="1">
      <formula>AND(NOT($C31=""),E31="")</formula>
    </cfRule>
    <cfRule type="expression" dxfId="7028" priority="7985" stopIfTrue="1">
      <formula>AL31="0"</formula>
    </cfRule>
  </conditionalFormatting>
  <conditionalFormatting sqref="F31">
    <cfRule type="expression" dxfId="7027" priority="7982" stopIfTrue="1">
      <formula>AND(NOT($C31=""),F31="")</formula>
    </cfRule>
    <cfRule type="expression" dxfId="7026" priority="7983" stopIfTrue="1">
      <formula>AQ31="0"</formula>
    </cfRule>
  </conditionalFormatting>
  <conditionalFormatting sqref="G31">
    <cfRule type="expression" dxfId="7025" priority="7980" stopIfTrue="1">
      <formula>AND(NOT($C31=""),G31="")</formula>
    </cfRule>
    <cfRule type="expression" dxfId="7024" priority="7981" stopIfTrue="1">
      <formula>AV31="0"</formula>
    </cfRule>
  </conditionalFormatting>
  <conditionalFormatting sqref="H31">
    <cfRule type="expression" dxfId="7023" priority="7978" stopIfTrue="1">
      <formula>AND(NOT($C31=""),H31="")</formula>
    </cfRule>
    <cfRule type="expression" dxfId="7022" priority="7979" stopIfTrue="1">
      <formula>BA31="0"</formula>
    </cfRule>
  </conditionalFormatting>
  <conditionalFormatting sqref="I31">
    <cfRule type="expression" dxfId="7021" priority="7976" stopIfTrue="1">
      <formula>AND(NOT($C31=""),I31="")</formula>
    </cfRule>
    <cfRule type="expression" dxfId="7020" priority="7977" stopIfTrue="1">
      <formula>BF31="0"</formula>
    </cfRule>
  </conditionalFormatting>
  <conditionalFormatting sqref="J31">
    <cfRule type="expression" dxfId="7019" priority="7974" stopIfTrue="1">
      <formula>AND(NOT($C31=""),J31="")</formula>
    </cfRule>
    <cfRule type="expression" dxfId="7018" priority="7975" stopIfTrue="1">
      <formula>BK31="0"</formula>
    </cfRule>
  </conditionalFormatting>
  <conditionalFormatting sqref="K31">
    <cfRule type="expression" dxfId="7017" priority="7972" stopIfTrue="1">
      <formula>AND(NOT($C31=""),K31="")</formula>
    </cfRule>
    <cfRule type="expression" dxfId="7016" priority="7973" stopIfTrue="1">
      <formula>BP31="0"</formula>
    </cfRule>
  </conditionalFormatting>
  <conditionalFormatting sqref="L31">
    <cfRule type="expression" dxfId="7015" priority="7970" stopIfTrue="1">
      <formula>AND(NOT($C31=""),L31="")</formula>
    </cfRule>
    <cfRule type="expression" dxfId="7014" priority="7971" stopIfTrue="1">
      <formula>BU31="0"</formula>
    </cfRule>
  </conditionalFormatting>
  <conditionalFormatting sqref="N31">
    <cfRule type="expression" dxfId="7013" priority="7968" stopIfTrue="1">
      <formula>AND(NOT($C31=""),N31="")</formula>
    </cfRule>
    <cfRule type="expression" dxfId="7012" priority="7969" stopIfTrue="1">
      <formula>CE31="0"</formula>
    </cfRule>
  </conditionalFormatting>
  <conditionalFormatting sqref="M31">
    <cfRule type="expression" dxfId="7011" priority="7967" stopIfTrue="1">
      <formula>BZ31="0"</formula>
    </cfRule>
  </conditionalFormatting>
  <conditionalFormatting sqref="D31">
    <cfRule type="expression" dxfId="7010" priority="7965" stopIfTrue="1">
      <formula>AND(NOT($C31=""),D31="")</formula>
    </cfRule>
    <cfRule type="expression" dxfId="7009" priority="7966" stopIfTrue="1">
      <formula>AG31="0"</formula>
    </cfRule>
  </conditionalFormatting>
  <conditionalFormatting sqref="E31">
    <cfRule type="expression" dxfId="7008" priority="7963" stopIfTrue="1">
      <formula>AND(NOT($C31=""),E31="")</formula>
    </cfRule>
    <cfRule type="expression" dxfId="7007" priority="7964" stopIfTrue="1">
      <formula>AL31="0"</formula>
    </cfRule>
  </conditionalFormatting>
  <conditionalFormatting sqref="F31">
    <cfRule type="expression" dxfId="7006" priority="7961" stopIfTrue="1">
      <formula>AND(NOT($C31=""),F31="")</formula>
    </cfRule>
    <cfRule type="expression" dxfId="7005" priority="7962" stopIfTrue="1">
      <formula>AQ31="0"</formula>
    </cfRule>
  </conditionalFormatting>
  <conditionalFormatting sqref="G31">
    <cfRule type="expression" dxfId="7004" priority="7959" stopIfTrue="1">
      <formula>AND(NOT($C31=""),G31="")</formula>
    </cfRule>
    <cfRule type="expression" dxfId="7003" priority="7960" stopIfTrue="1">
      <formula>AV31="0"</formula>
    </cfRule>
  </conditionalFormatting>
  <conditionalFormatting sqref="H31">
    <cfRule type="expression" dxfId="7002" priority="7957" stopIfTrue="1">
      <formula>AND(NOT($C31=""),H31="")</formula>
    </cfRule>
    <cfRule type="expression" dxfId="7001" priority="7958" stopIfTrue="1">
      <formula>BA31="0"</formula>
    </cfRule>
  </conditionalFormatting>
  <conditionalFormatting sqref="I31">
    <cfRule type="expression" dxfId="7000" priority="7955" stopIfTrue="1">
      <formula>AND(NOT($C31=""),I31="")</formula>
    </cfRule>
    <cfRule type="expression" dxfId="6999" priority="7956" stopIfTrue="1">
      <formula>BF31="0"</formula>
    </cfRule>
  </conditionalFormatting>
  <conditionalFormatting sqref="J31">
    <cfRule type="expression" dxfId="6998" priority="7953" stopIfTrue="1">
      <formula>AND(NOT($C31=""),J31="")</formula>
    </cfRule>
    <cfRule type="expression" dxfId="6997" priority="7954" stopIfTrue="1">
      <formula>BK31="0"</formula>
    </cfRule>
  </conditionalFormatting>
  <conditionalFormatting sqref="K31">
    <cfRule type="expression" dxfId="6996" priority="7951" stopIfTrue="1">
      <formula>AND(NOT($C31=""),K31="")</formula>
    </cfRule>
    <cfRule type="expression" dxfId="6995" priority="7952" stopIfTrue="1">
      <formula>BP31="0"</formula>
    </cfRule>
  </conditionalFormatting>
  <conditionalFormatting sqref="L31">
    <cfRule type="expression" dxfId="6994" priority="7949" stopIfTrue="1">
      <formula>AND(NOT($C31=""),L31="")</formula>
    </cfRule>
    <cfRule type="expression" dxfId="6993" priority="7950" stopIfTrue="1">
      <formula>BU31="0"</formula>
    </cfRule>
  </conditionalFormatting>
  <conditionalFormatting sqref="N31">
    <cfRule type="expression" dxfId="6992" priority="7947" stopIfTrue="1">
      <formula>AND(NOT($C31=""),N31="")</formula>
    </cfRule>
    <cfRule type="expression" dxfId="6991" priority="7948" stopIfTrue="1">
      <formula>CE31="0"</formula>
    </cfRule>
  </conditionalFormatting>
  <conditionalFormatting sqref="M31">
    <cfRule type="expression" dxfId="6990" priority="7946" stopIfTrue="1">
      <formula>BZ31="0"</formula>
    </cfRule>
  </conditionalFormatting>
  <conditionalFormatting sqref="D31">
    <cfRule type="expression" dxfId="6989" priority="7944" stopIfTrue="1">
      <formula>AND(NOT($C31=""),D31="")</formula>
    </cfRule>
    <cfRule type="expression" dxfId="6988" priority="7945" stopIfTrue="1">
      <formula>AG31="0"</formula>
    </cfRule>
  </conditionalFormatting>
  <conditionalFormatting sqref="E31">
    <cfRule type="expression" dxfId="6987" priority="7942" stopIfTrue="1">
      <formula>AND(NOT($C31=""),E31="")</formula>
    </cfRule>
    <cfRule type="expression" dxfId="6986" priority="7943" stopIfTrue="1">
      <formula>AL31="0"</formula>
    </cfRule>
  </conditionalFormatting>
  <conditionalFormatting sqref="F31">
    <cfRule type="expression" dxfId="6985" priority="7940" stopIfTrue="1">
      <formula>AND(NOT($C31=""),F31="")</formula>
    </cfRule>
    <cfRule type="expression" dxfId="6984" priority="7941" stopIfTrue="1">
      <formula>AQ31="0"</formula>
    </cfRule>
  </conditionalFormatting>
  <conditionalFormatting sqref="G31">
    <cfRule type="expression" dxfId="6983" priority="7938" stopIfTrue="1">
      <formula>AND(NOT($C31=""),G31="")</formula>
    </cfRule>
    <cfRule type="expression" dxfId="6982" priority="7939" stopIfTrue="1">
      <formula>AV31="0"</formula>
    </cfRule>
  </conditionalFormatting>
  <conditionalFormatting sqref="H31">
    <cfRule type="expression" dxfId="6981" priority="7936" stopIfTrue="1">
      <formula>AND(NOT($C31=""),H31="")</formula>
    </cfRule>
    <cfRule type="expression" dxfId="6980" priority="7937" stopIfTrue="1">
      <formula>BA31="0"</formula>
    </cfRule>
  </conditionalFormatting>
  <conditionalFormatting sqref="I31">
    <cfRule type="expression" dxfId="6979" priority="7934" stopIfTrue="1">
      <formula>AND(NOT($C31=""),I31="")</formula>
    </cfRule>
    <cfRule type="expression" dxfId="6978" priority="7935" stopIfTrue="1">
      <formula>BF31="0"</formula>
    </cfRule>
  </conditionalFormatting>
  <conditionalFormatting sqref="J31">
    <cfRule type="expression" dxfId="6977" priority="7932" stopIfTrue="1">
      <formula>AND(NOT($C31=""),J31="")</formula>
    </cfRule>
    <cfRule type="expression" dxfId="6976" priority="7933" stopIfTrue="1">
      <formula>BK31="0"</formula>
    </cfRule>
  </conditionalFormatting>
  <conditionalFormatting sqref="K31">
    <cfRule type="expression" dxfId="6975" priority="7930" stopIfTrue="1">
      <formula>AND(NOT($C31=""),K31="")</formula>
    </cfRule>
    <cfRule type="expression" dxfId="6974" priority="7931" stopIfTrue="1">
      <formula>BP31="0"</formula>
    </cfRule>
  </conditionalFormatting>
  <conditionalFormatting sqref="L31">
    <cfRule type="expression" dxfId="6973" priority="7928" stopIfTrue="1">
      <formula>AND(NOT($C31=""),L31="")</formula>
    </cfRule>
    <cfRule type="expression" dxfId="6972" priority="7929" stopIfTrue="1">
      <formula>BU31="0"</formula>
    </cfRule>
  </conditionalFormatting>
  <conditionalFormatting sqref="N31">
    <cfRule type="expression" dxfId="6971" priority="7926" stopIfTrue="1">
      <formula>AND(NOT($C31=""),N31="")</formula>
    </cfRule>
    <cfRule type="expression" dxfId="6970" priority="7927" stopIfTrue="1">
      <formula>CE31="0"</formula>
    </cfRule>
  </conditionalFormatting>
  <conditionalFormatting sqref="M33">
    <cfRule type="expression" dxfId="6969" priority="7925" stopIfTrue="1">
      <formula>BZ33="0"</formula>
    </cfRule>
  </conditionalFormatting>
  <conditionalFormatting sqref="D33">
    <cfRule type="expression" dxfId="6968" priority="7923" stopIfTrue="1">
      <formula>AND(NOT($C33=""),D33="")</formula>
    </cfRule>
    <cfRule type="expression" dxfId="6967" priority="7924" stopIfTrue="1">
      <formula>AG33="0"</formula>
    </cfRule>
  </conditionalFormatting>
  <conditionalFormatting sqref="E33">
    <cfRule type="expression" dxfId="6966" priority="7921" stopIfTrue="1">
      <formula>AND(NOT($C33=""),E33="")</formula>
    </cfRule>
    <cfRule type="expression" dxfId="6965" priority="7922" stopIfTrue="1">
      <formula>AL33="0"</formula>
    </cfRule>
  </conditionalFormatting>
  <conditionalFormatting sqref="F33">
    <cfRule type="expression" dxfId="6964" priority="7919" stopIfTrue="1">
      <formula>AND(NOT($C33=""),F33="")</formula>
    </cfRule>
    <cfRule type="expression" dxfId="6963" priority="7920" stopIfTrue="1">
      <formula>AQ33="0"</formula>
    </cfRule>
  </conditionalFormatting>
  <conditionalFormatting sqref="G33">
    <cfRule type="expression" dxfId="6962" priority="7917" stopIfTrue="1">
      <formula>AND(NOT($C33=""),G33="")</formula>
    </cfRule>
    <cfRule type="expression" dxfId="6961" priority="7918" stopIfTrue="1">
      <formula>AV33="0"</formula>
    </cfRule>
  </conditionalFormatting>
  <conditionalFormatting sqref="H33">
    <cfRule type="expression" dxfId="6960" priority="7915" stopIfTrue="1">
      <formula>AND(NOT($C33=""),H33="")</formula>
    </cfRule>
    <cfRule type="expression" dxfId="6959" priority="7916" stopIfTrue="1">
      <formula>BA33="0"</formula>
    </cfRule>
  </conditionalFormatting>
  <conditionalFormatting sqref="I33">
    <cfRule type="expression" dxfId="6958" priority="7913" stopIfTrue="1">
      <formula>AND(NOT($C33=""),I33="")</formula>
    </cfRule>
    <cfRule type="expression" dxfId="6957" priority="7914" stopIfTrue="1">
      <formula>BF33="0"</formula>
    </cfRule>
  </conditionalFormatting>
  <conditionalFormatting sqref="J33">
    <cfRule type="expression" dxfId="6956" priority="7911" stopIfTrue="1">
      <formula>AND(NOT($C33=""),J33="")</formula>
    </cfRule>
    <cfRule type="expression" dxfId="6955" priority="7912" stopIfTrue="1">
      <formula>BK33="0"</formula>
    </cfRule>
  </conditionalFormatting>
  <conditionalFormatting sqref="K33">
    <cfRule type="expression" dxfId="6954" priority="7909" stopIfTrue="1">
      <formula>AND(NOT($C33=""),K33="")</formula>
    </cfRule>
    <cfRule type="expression" dxfId="6953" priority="7910" stopIfTrue="1">
      <formula>BP33="0"</formula>
    </cfRule>
  </conditionalFormatting>
  <conditionalFormatting sqref="L33">
    <cfRule type="expression" dxfId="6952" priority="7907" stopIfTrue="1">
      <formula>AND(NOT($C33=""),L33="")</formula>
    </cfRule>
    <cfRule type="expression" dxfId="6951" priority="7908" stopIfTrue="1">
      <formula>BU33="0"</formula>
    </cfRule>
  </conditionalFormatting>
  <conditionalFormatting sqref="N33">
    <cfRule type="expression" dxfId="6950" priority="7905" stopIfTrue="1">
      <formula>AND(NOT($C33=""),N33="")</formula>
    </cfRule>
    <cfRule type="expression" dxfId="6949" priority="7906" stopIfTrue="1">
      <formula>CE33="0"</formula>
    </cfRule>
  </conditionalFormatting>
  <conditionalFormatting sqref="M33">
    <cfRule type="expression" dxfId="6948" priority="7904" stopIfTrue="1">
      <formula>BZ33="0"</formula>
    </cfRule>
  </conditionalFormatting>
  <conditionalFormatting sqref="D33">
    <cfRule type="expression" dxfId="6947" priority="7902" stopIfTrue="1">
      <formula>AND(NOT($C33=""),D33="")</formula>
    </cfRule>
    <cfRule type="expression" dxfId="6946" priority="7903" stopIfTrue="1">
      <formula>AG33="0"</formula>
    </cfRule>
  </conditionalFormatting>
  <conditionalFormatting sqref="E33">
    <cfRule type="expression" dxfId="6945" priority="7900" stopIfTrue="1">
      <formula>AND(NOT($C33=""),E33="")</formula>
    </cfRule>
    <cfRule type="expression" dxfId="6944" priority="7901" stopIfTrue="1">
      <formula>AL33="0"</formula>
    </cfRule>
  </conditionalFormatting>
  <conditionalFormatting sqref="F33">
    <cfRule type="expression" dxfId="6943" priority="7898" stopIfTrue="1">
      <formula>AND(NOT($C33=""),F33="")</formula>
    </cfRule>
    <cfRule type="expression" dxfId="6942" priority="7899" stopIfTrue="1">
      <formula>AQ33="0"</formula>
    </cfRule>
  </conditionalFormatting>
  <conditionalFormatting sqref="G33">
    <cfRule type="expression" dxfId="6941" priority="7896" stopIfTrue="1">
      <formula>AND(NOT($C33=""),G33="")</formula>
    </cfRule>
    <cfRule type="expression" dxfId="6940" priority="7897" stopIfTrue="1">
      <formula>AV33="0"</formula>
    </cfRule>
  </conditionalFormatting>
  <conditionalFormatting sqref="H33">
    <cfRule type="expression" dxfId="6939" priority="7894" stopIfTrue="1">
      <formula>AND(NOT($C33=""),H33="")</formula>
    </cfRule>
    <cfRule type="expression" dxfId="6938" priority="7895" stopIfTrue="1">
      <formula>BA33="0"</formula>
    </cfRule>
  </conditionalFormatting>
  <conditionalFormatting sqref="I33">
    <cfRule type="expression" dxfId="6937" priority="7892" stopIfTrue="1">
      <formula>AND(NOT($C33=""),I33="")</formula>
    </cfRule>
    <cfRule type="expression" dxfId="6936" priority="7893" stopIfTrue="1">
      <formula>BF33="0"</formula>
    </cfRule>
  </conditionalFormatting>
  <conditionalFormatting sqref="J33">
    <cfRule type="expression" dxfId="6935" priority="7890" stopIfTrue="1">
      <formula>AND(NOT($C33=""),J33="")</formula>
    </cfRule>
    <cfRule type="expression" dxfId="6934" priority="7891" stopIfTrue="1">
      <formula>BK33="0"</formula>
    </cfRule>
  </conditionalFormatting>
  <conditionalFormatting sqref="K33">
    <cfRule type="expression" dxfId="6933" priority="7888" stopIfTrue="1">
      <formula>AND(NOT($C33=""),K33="")</formula>
    </cfRule>
    <cfRule type="expression" dxfId="6932" priority="7889" stopIfTrue="1">
      <formula>BP33="0"</formula>
    </cfRule>
  </conditionalFormatting>
  <conditionalFormatting sqref="L33">
    <cfRule type="expression" dxfId="6931" priority="7886" stopIfTrue="1">
      <formula>AND(NOT($C33=""),L33="")</formula>
    </cfRule>
    <cfRule type="expression" dxfId="6930" priority="7887" stopIfTrue="1">
      <formula>BU33="0"</formula>
    </cfRule>
  </conditionalFormatting>
  <conditionalFormatting sqref="N33">
    <cfRule type="expression" dxfId="6929" priority="7884" stopIfTrue="1">
      <formula>AND(NOT($C33=""),N33="")</formula>
    </cfRule>
    <cfRule type="expression" dxfId="6928" priority="7885" stopIfTrue="1">
      <formula>CE33="0"</formula>
    </cfRule>
  </conditionalFormatting>
  <conditionalFormatting sqref="M33">
    <cfRule type="expression" dxfId="6927" priority="7883" stopIfTrue="1">
      <formula>BZ33="0"</formula>
    </cfRule>
  </conditionalFormatting>
  <conditionalFormatting sqref="D33">
    <cfRule type="expression" dxfId="6926" priority="7881" stopIfTrue="1">
      <formula>AND(NOT($C33=""),D33="")</formula>
    </cfRule>
    <cfRule type="expression" dxfId="6925" priority="7882" stopIfTrue="1">
      <formula>AG33="0"</formula>
    </cfRule>
  </conditionalFormatting>
  <conditionalFormatting sqref="E33">
    <cfRule type="expression" dxfId="6924" priority="7879" stopIfTrue="1">
      <formula>AND(NOT($C33=""),E33="")</formula>
    </cfRule>
    <cfRule type="expression" dxfId="6923" priority="7880" stopIfTrue="1">
      <formula>AL33="0"</formula>
    </cfRule>
  </conditionalFormatting>
  <conditionalFormatting sqref="F33">
    <cfRule type="expression" dxfId="6922" priority="7877" stopIfTrue="1">
      <formula>AND(NOT($C33=""),F33="")</formula>
    </cfRule>
    <cfRule type="expression" dxfId="6921" priority="7878" stopIfTrue="1">
      <formula>AQ33="0"</formula>
    </cfRule>
  </conditionalFormatting>
  <conditionalFormatting sqref="G33">
    <cfRule type="expression" dxfId="6920" priority="7875" stopIfTrue="1">
      <formula>AND(NOT($C33=""),G33="")</formula>
    </cfRule>
    <cfRule type="expression" dxfId="6919" priority="7876" stopIfTrue="1">
      <formula>AV33="0"</formula>
    </cfRule>
  </conditionalFormatting>
  <conditionalFormatting sqref="H33">
    <cfRule type="expression" dxfId="6918" priority="7873" stopIfTrue="1">
      <formula>AND(NOT($C33=""),H33="")</formula>
    </cfRule>
    <cfRule type="expression" dxfId="6917" priority="7874" stopIfTrue="1">
      <formula>BA33="0"</formula>
    </cfRule>
  </conditionalFormatting>
  <conditionalFormatting sqref="I33">
    <cfRule type="expression" dxfId="6916" priority="7871" stopIfTrue="1">
      <formula>AND(NOT($C33=""),I33="")</formula>
    </cfRule>
    <cfRule type="expression" dxfId="6915" priority="7872" stopIfTrue="1">
      <formula>BF33="0"</formula>
    </cfRule>
  </conditionalFormatting>
  <conditionalFormatting sqref="J33">
    <cfRule type="expression" dxfId="6914" priority="7869" stopIfTrue="1">
      <formula>AND(NOT($C33=""),J33="")</formula>
    </cfRule>
    <cfRule type="expression" dxfId="6913" priority="7870" stopIfTrue="1">
      <formula>BK33="0"</formula>
    </cfRule>
  </conditionalFormatting>
  <conditionalFormatting sqref="K33">
    <cfRule type="expression" dxfId="6912" priority="7867" stopIfTrue="1">
      <formula>AND(NOT($C33=""),K33="")</formula>
    </cfRule>
    <cfRule type="expression" dxfId="6911" priority="7868" stopIfTrue="1">
      <formula>BP33="0"</formula>
    </cfRule>
  </conditionalFormatting>
  <conditionalFormatting sqref="L33">
    <cfRule type="expression" dxfId="6910" priority="7865" stopIfTrue="1">
      <formula>AND(NOT($C33=""),L33="")</formula>
    </cfRule>
    <cfRule type="expression" dxfId="6909" priority="7866" stopIfTrue="1">
      <formula>BU33="0"</formula>
    </cfRule>
  </conditionalFormatting>
  <conditionalFormatting sqref="N33">
    <cfRule type="expression" dxfId="6908" priority="7863" stopIfTrue="1">
      <formula>AND(NOT($C33=""),N33="")</formula>
    </cfRule>
    <cfRule type="expression" dxfId="6907" priority="7864" stopIfTrue="1">
      <formula>CE33="0"</formula>
    </cfRule>
  </conditionalFormatting>
  <conditionalFormatting sqref="M35">
    <cfRule type="expression" dxfId="6906" priority="7862" stopIfTrue="1">
      <formula>BZ35="0"</formula>
    </cfRule>
  </conditionalFormatting>
  <conditionalFormatting sqref="D35">
    <cfRule type="expression" dxfId="6905" priority="7860" stopIfTrue="1">
      <formula>AND(NOT($C35=""),D35="")</formula>
    </cfRule>
    <cfRule type="expression" dxfId="6904" priority="7861" stopIfTrue="1">
      <formula>AG35="0"</formula>
    </cfRule>
  </conditionalFormatting>
  <conditionalFormatting sqref="E35">
    <cfRule type="expression" dxfId="6903" priority="7858" stopIfTrue="1">
      <formula>AND(NOT($C35=""),E35="")</formula>
    </cfRule>
    <cfRule type="expression" dxfId="6902" priority="7859" stopIfTrue="1">
      <formula>AL35="0"</formula>
    </cfRule>
  </conditionalFormatting>
  <conditionalFormatting sqref="F35">
    <cfRule type="expression" dxfId="6901" priority="7856" stopIfTrue="1">
      <formula>AND(NOT($C35=""),F35="")</formula>
    </cfRule>
    <cfRule type="expression" dxfId="6900" priority="7857" stopIfTrue="1">
      <formula>AQ35="0"</formula>
    </cfRule>
  </conditionalFormatting>
  <conditionalFormatting sqref="G35">
    <cfRule type="expression" dxfId="6899" priority="7854" stopIfTrue="1">
      <formula>AND(NOT($C35=""),G35="")</formula>
    </cfRule>
    <cfRule type="expression" dxfId="6898" priority="7855" stopIfTrue="1">
      <formula>AV35="0"</formula>
    </cfRule>
  </conditionalFormatting>
  <conditionalFormatting sqref="H35">
    <cfRule type="expression" dxfId="6897" priority="7852" stopIfTrue="1">
      <formula>AND(NOT($C35=""),H35="")</formula>
    </cfRule>
    <cfRule type="expression" dxfId="6896" priority="7853" stopIfTrue="1">
      <formula>BA35="0"</formula>
    </cfRule>
  </conditionalFormatting>
  <conditionalFormatting sqref="I35">
    <cfRule type="expression" dxfId="6895" priority="7850" stopIfTrue="1">
      <formula>AND(NOT($C35=""),I35="")</formula>
    </cfRule>
    <cfRule type="expression" dxfId="6894" priority="7851" stopIfTrue="1">
      <formula>BF35="0"</formula>
    </cfRule>
  </conditionalFormatting>
  <conditionalFormatting sqref="J35">
    <cfRule type="expression" dxfId="6893" priority="7848" stopIfTrue="1">
      <formula>AND(NOT($C35=""),J35="")</formula>
    </cfRule>
    <cfRule type="expression" dxfId="6892" priority="7849" stopIfTrue="1">
      <formula>BK35="0"</formula>
    </cfRule>
  </conditionalFormatting>
  <conditionalFormatting sqref="K35">
    <cfRule type="expression" dxfId="6891" priority="7846" stopIfTrue="1">
      <formula>AND(NOT($C35=""),K35="")</formula>
    </cfRule>
    <cfRule type="expression" dxfId="6890" priority="7847" stopIfTrue="1">
      <formula>BP35="0"</formula>
    </cfRule>
  </conditionalFormatting>
  <conditionalFormatting sqref="L35">
    <cfRule type="expression" dxfId="6889" priority="7844" stopIfTrue="1">
      <formula>AND(NOT($C35=""),L35="")</formula>
    </cfRule>
    <cfRule type="expression" dxfId="6888" priority="7845" stopIfTrue="1">
      <formula>BU35="0"</formula>
    </cfRule>
  </conditionalFormatting>
  <conditionalFormatting sqref="N35">
    <cfRule type="expression" dxfId="6887" priority="7842" stopIfTrue="1">
      <formula>AND(NOT($C35=""),N35="")</formula>
    </cfRule>
    <cfRule type="expression" dxfId="6886" priority="7843" stopIfTrue="1">
      <formula>CE35="0"</formula>
    </cfRule>
  </conditionalFormatting>
  <conditionalFormatting sqref="M35">
    <cfRule type="expression" dxfId="6885" priority="7841" stopIfTrue="1">
      <formula>BZ35="0"</formula>
    </cfRule>
  </conditionalFormatting>
  <conditionalFormatting sqref="D35">
    <cfRule type="expression" dxfId="6884" priority="7839" stopIfTrue="1">
      <formula>AND(NOT($C35=""),D35="")</formula>
    </cfRule>
    <cfRule type="expression" dxfId="6883" priority="7840" stopIfTrue="1">
      <formula>AG35="0"</formula>
    </cfRule>
  </conditionalFormatting>
  <conditionalFormatting sqref="E35">
    <cfRule type="expression" dxfId="6882" priority="7837" stopIfTrue="1">
      <formula>AND(NOT($C35=""),E35="")</formula>
    </cfRule>
    <cfRule type="expression" dxfId="6881" priority="7838" stopIfTrue="1">
      <formula>AL35="0"</formula>
    </cfRule>
  </conditionalFormatting>
  <conditionalFormatting sqref="F35">
    <cfRule type="expression" dxfId="6880" priority="7835" stopIfTrue="1">
      <formula>AND(NOT($C35=""),F35="")</formula>
    </cfRule>
    <cfRule type="expression" dxfId="6879" priority="7836" stopIfTrue="1">
      <formula>AQ35="0"</formula>
    </cfRule>
  </conditionalFormatting>
  <conditionalFormatting sqref="G35">
    <cfRule type="expression" dxfId="6878" priority="7833" stopIfTrue="1">
      <formula>AND(NOT($C35=""),G35="")</formula>
    </cfRule>
    <cfRule type="expression" dxfId="6877" priority="7834" stopIfTrue="1">
      <formula>AV35="0"</formula>
    </cfRule>
  </conditionalFormatting>
  <conditionalFormatting sqref="H35">
    <cfRule type="expression" dxfId="6876" priority="7831" stopIfTrue="1">
      <formula>AND(NOT($C35=""),H35="")</formula>
    </cfRule>
    <cfRule type="expression" dxfId="6875" priority="7832" stopIfTrue="1">
      <formula>BA35="0"</formula>
    </cfRule>
  </conditionalFormatting>
  <conditionalFormatting sqref="I35">
    <cfRule type="expression" dxfId="6874" priority="7829" stopIfTrue="1">
      <formula>AND(NOT($C35=""),I35="")</formula>
    </cfRule>
    <cfRule type="expression" dxfId="6873" priority="7830" stopIfTrue="1">
      <formula>BF35="0"</formula>
    </cfRule>
  </conditionalFormatting>
  <conditionalFormatting sqref="J35">
    <cfRule type="expression" dxfId="6872" priority="7827" stopIfTrue="1">
      <formula>AND(NOT($C35=""),J35="")</formula>
    </cfRule>
    <cfRule type="expression" dxfId="6871" priority="7828" stopIfTrue="1">
      <formula>BK35="0"</formula>
    </cfRule>
  </conditionalFormatting>
  <conditionalFormatting sqref="K35">
    <cfRule type="expression" dxfId="6870" priority="7825" stopIfTrue="1">
      <formula>AND(NOT($C35=""),K35="")</formula>
    </cfRule>
    <cfRule type="expression" dxfId="6869" priority="7826" stopIfTrue="1">
      <formula>BP35="0"</formula>
    </cfRule>
  </conditionalFormatting>
  <conditionalFormatting sqref="L35">
    <cfRule type="expression" dxfId="6868" priority="7823" stopIfTrue="1">
      <formula>AND(NOT($C35=""),L35="")</formula>
    </cfRule>
    <cfRule type="expression" dxfId="6867" priority="7824" stopIfTrue="1">
      <formula>BU35="0"</formula>
    </cfRule>
  </conditionalFormatting>
  <conditionalFormatting sqref="N35">
    <cfRule type="expression" dxfId="6866" priority="7821" stopIfTrue="1">
      <formula>AND(NOT($C35=""),N35="")</formula>
    </cfRule>
    <cfRule type="expression" dxfId="6865" priority="7822" stopIfTrue="1">
      <formula>CE35="0"</formula>
    </cfRule>
  </conditionalFormatting>
  <conditionalFormatting sqref="M35">
    <cfRule type="expression" dxfId="6864" priority="7820" stopIfTrue="1">
      <formula>BZ35="0"</formula>
    </cfRule>
  </conditionalFormatting>
  <conditionalFormatting sqref="D35">
    <cfRule type="expression" dxfId="6863" priority="7818" stopIfTrue="1">
      <formula>AND(NOT($C35=""),D35="")</formula>
    </cfRule>
    <cfRule type="expression" dxfId="6862" priority="7819" stopIfTrue="1">
      <formula>AG35="0"</formula>
    </cfRule>
  </conditionalFormatting>
  <conditionalFormatting sqref="E35">
    <cfRule type="expression" dxfId="6861" priority="7816" stopIfTrue="1">
      <formula>AND(NOT($C35=""),E35="")</formula>
    </cfRule>
    <cfRule type="expression" dxfId="6860" priority="7817" stopIfTrue="1">
      <formula>AL35="0"</formula>
    </cfRule>
  </conditionalFormatting>
  <conditionalFormatting sqref="F35">
    <cfRule type="expression" dxfId="6859" priority="7814" stopIfTrue="1">
      <formula>AND(NOT($C35=""),F35="")</formula>
    </cfRule>
    <cfRule type="expression" dxfId="6858" priority="7815" stopIfTrue="1">
      <formula>AQ35="0"</formula>
    </cfRule>
  </conditionalFormatting>
  <conditionalFormatting sqref="G35">
    <cfRule type="expression" dxfId="6857" priority="7812" stopIfTrue="1">
      <formula>AND(NOT($C35=""),G35="")</formula>
    </cfRule>
    <cfRule type="expression" dxfId="6856" priority="7813" stopIfTrue="1">
      <formula>AV35="0"</formula>
    </cfRule>
  </conditionalFormatting>
  <conditionalFormatting sqref="H35">
    <cfRule type="expression" dxfId="6855" priority="7810" stopIfTrue="1">
      <formula>AND(NOT($C35=""),H35="")</formula>
    </cfRule>
    <cfRule type="expression" dxfId="6854" priority="7811" stopIfTrue="1">
      <formula>BA35="0"</formula>
    </cfRule>
  </conditionalFormatting>
  <conditionalFormatting sqref="I35">
    <cfRule type="expression" dxfId="6853" priority="7808" stopIfTrue="1">
      <formula>AND(NOT($C35=""),I35="")</formula>
    </cfRule>
    <cfRule type="expression" dxfId="6852" priority="7809" stopIfTrue="1">
      <formula>BF35="0"</formula>
    </cfRule>
  </conditionalFormatting>
  <conditionalFormatting sqref="J35">
    <cfRule type="expression" dxfId="6851" priority="7806" stopIfTrue="1">
      <formula>AND(NOT($C35=""),J35="")</formula>
    </cfRule>
    <cfRule type="expression" dxfId="6850" priority="7807" stopIfTrue="1">
      <formula>BK35="0"</formula>
    </cfRule>
  </conditionalFormatting>
  <conditionalFormatting sqref="K35">
    <cfRule type="expression" dxfId="6849" priority="7804" stopIfTrue="1">
      <formula>AND(NOT($C35=""),K35="")</formula>
    </cfRule>
    <cfRule type="expression" dxfId="6848" priority="7805" stopIfTrue="1">
      <formula>BP35="0"</formula>
    </cfRule>
  </conditionalFormatting>
  <conditionalFormatting sqref="L35">
    <cfRule type="expression" dxfId="6847" priority="7802" stopIfTrue="1">
      <formula>AND(NOT($C35=""),L35="")</formula>
    </cfRule>
    <cfRule type="expression" dxfId="6846" priority="7803" stopIfTrue="1">
      <formula>BU35="0"</formula>
    </cfRule>
  </conditionalFormatting>
  <conditionalFormatting sqref="N35">
    <cfRule type="expression" dxfId="6845" priority="7800" stopIfTrue="1">
      <formula>AND(NOT($C35=""),N35="")</formula>
    </cfRule>
    <cfRule type="expression" dxfId="6844" priority="7801" stopIfTrue="1">
      <formula>CE35="0"</formula>
    </cfRule>
  </conditionalFormatting>
  <conditionalFormatting sqref="M37">
    <cfRule type="expression" dxfId="6843" priority="7799" stopIfTrue="1">
      <formula>BZ37="0"</formula>
    </cfRule>
  </conditionalFormatting>
  <conditionalFormatting sqref="D37">
    <cfRule type="expression" dxfId="6842" priority="7797" stopIfTrue="1">
      <formula>AND(NOT($C37=""),D37="")</formula>
    </cfRule>
    <cfRule type="expression" dxfId="6841" priority="7798" stopIfTrue="1">
      <formula>AG37="0"</formula>
    </cfRule>
  </conditionalFormatting>
  <conditionalFormatting sqref="E37">
    <cfRule type="expression" dxfId="6840" priority="7795" stopIfTrue="1">
      <formula>AND(NOT($C37=""),E37="")</formula>
    </cfRule>
    <cfRule type="expression" dxfId="6839" priority="7796" stopIfTrue="1">
      <formula>AL37="0"</formula>
    </cfRule>
  </conditionalFormatting>
  <conditionalFormatting sqref="F37">
    <cfRule type="expression" dxfId="6838" priority="7793" stopIfTrue="1">
      <formula>AND(NOT($C37=""),F37="")</formula>
    </cfRule>
    <cfRule type="expression" dxfId="6837" priority="7794" stopIfTrue="1">
      <formula>AQ37="0"</formula>
    </cfRule>
  </conditionalFormatting>
  <conditionalFormatting sqref="G37">
    <cfRule type="expression" dxfId="6836" priority="7791" stopIfTrue="1">
      <formula>AND(NOT($C37=""),G37="")</formula>
    </cfRule>
    <cfRule type="expression" dxfId="6835" priority="7792" stopIfTrue="1">
      <formula>AV37="0"</formula>
    </cfRule>
  </conditionalFormatting>
  <conditionalFormatting sqref="H37">
    <cfRule type="expression" dxfId="6834" priority="7789" stopIfTrue="1">
      <formula>AND(NOT($C37=""),H37="")</formula>
    </cfRule>
    <cfRule type="expression" dxfId="6833" priority="7790" stopIfTrue="1">
      <formula>BA37="0"</formula>
    </cfRule>
  </conditionalFormatting>
  <conditionalFormatting sqref="I37">
    <cfRule type="expression" dxfId="6832" priority="7787" stopIfTrue="1">
      <formula>AND(NOT($C37=""),I37="")</formula>
    </cfRule>
    <cfRule type="expression" dxfId="6831" priority="7788" stopIfTrue="1">
      <formula>BF37="0"</formula>
    </cfRule>
  </conditionalFormatting>
  <conditionalFormatting sqref="J37">
    <cfRule type="expression" dxfId="6830" priority="7785" stopIfTrue="1">
      <formula>AND(NOT($C37=""),J37="")</formula>
    </cfRule>
    <cfRule type="expression" dxfId="6829" priority="7786" stopIfTrue="1">
      <formula>BK37="0"</formula>
    </cfRule>
  </conditionalFormatting>
  <conditionalFormatting sqref="K37">
    <cfRule type="expression" dxfId="6828" priority="7783" stopIfTrue="1">
      <formula>AND(NOT($C37=""),K37="")</formula>
    </cfRule>
    <cfRule type="expression" dxfId="6827" priority="7784" stopIfTrue="1">
      <formula>BP37="0"</formula>
    </cfRule>
  </conditionalFormatting>
  <conditionalFormatting sqref="L37">
    <cfRule type="expression" dxfId="6826" priority="7781" stopIfTrue="1">
      <formula>AND(NOT($C37=""),L37="")</formula>
    </cfRule>
    <cfRule type="expression" dxfId="6825" priority="7782" stopIfTrue="1">
      <formula>BU37="0"</formula>
    </cfRule>
  </conditionalFormatting>
  <conditionalFormatting sqref="N37">
    <cfRule type="expression" dxfId="6824" priority="7779" stopIfTrue="1">
      <formula>AND(NOT($C37=""),N37="")</formula>
    </cfRule>
    <cfRule type="expression" dxfId="6823" priority="7780" stopIfTrue="1">
      <formula>CE37="0"</formula>
    </cfRule>
  </conditionalFormatting>
  <conditionalFormatting sqref="M37">
    <cfRule type="expression" dxfId="6822" priority="7778" stopIfTrue="1">
      <formula>BZ37="0"</formula>
    </cfRule>
  </conditionalFormatting>
  <conditionalFormatting sqref="D37">
    <cfRule type="expression" dxfId="6821" priority="7776" stopIfTrue="1">
      <formula>AND(NOT($C37=""),D37="")</formula>
    </cfRule>
    <cfRule type="expression" dxfId="6820" priority="7777" stopIfTrue="1">
      <formula>AG37="0"</formula>
    </cfRule>
  </conditionalFormatting>
  <conditionalFormatting sqref="E37">
    <cfRule type="expression" dxfId="6819" priority="7774" stopIfTrue="1">
      <formula>AND(NOT($C37=""),E37="")</formula>
    </cfRule>
    <cfRule type="expression" dxfId="6818" priority="7775" stopIfTrue="1">
      <formula>AL37="0"</formula>
    </cfRule>
  </conditionalFormatting>
  <conditionalFormatting sqref="F37">
    <cfRule type="expression" dxfId="6817" priority="7772" stopIfTrue="1">
      <formula>AND(NOT($C37=""),F37="")</formula>
    </cfRule>
    <cfRule type="expression" dxfId="6816" priority="7773" stopIfTrue="1">
      <formula>AQ37="0"</formula>
    </cfRule>
  </conditionalFormatting>
  <conditionalFormatting sqref="G37">
    <cfRule type="expression" dxfId="6815" priority="7770" stopIfTrue="1">
      <formula>AND(NOT($C37=""),G37="")</formula>
    </cfRule>
    <cfRule type="expression" dxfId="6814" priority="7771" stopIfTrue="1">
      <formula>AV37="0"</formula>
    </cfRule>
  </conditionalFormatting>
  <conditionalFormatting sqref="H37">
    <cfRule type="expression" dxfId="6813" priority="7768" stopIfTrue="1">
      <formula>AND(NOT($C37=""),H37="")</formula>
    </cfRule>
    <cfRule type="expression" dxfId="6812" priority="7769" stopIfTrue="1">
      <formula>BA37="0"</formula>
    </cfRule>
  </conditionalFormatting>
  <conditionalFormatting sqref="I37">
    <cfRule type="expression" dxfId="6811" priority="7766" stopIfTrue="1">
      <formula>AND(NOT($C37=""),I37="")</formula>
    </cfRule>
    <cfRule type="expression" dxfId="6810" priority="7767" stopIfTrue="1">
      <formula>BF37="0"</formula>
    </cfRule>
  </conditionalFormatting>
  <conditionalFormatting sqref="J37">
    <cfRule type="expression" dxfId="6809" priority="7764" stopIfTrue="1">
      <formula>AND(NOT($C37=""),J37="")</formula>
    </cfRule>
    <cfRule type="expression" dxfId="6808" priority="7765" stopIfTrue="1">
      <formula>BK37="0"</formula>
    </cfRule>
  </conditionalFormatting>
  <conditionalFormatting sqref="K37">
    <cfRule type="expression" dxfId="6807" priority="7762" stopIfTrue="1">
      <formula>AND(NOT($C37=""),K37="")</formula>
    </cfRule>
    <cfRule type="expression" dxfId="6806" priority="7763" stopIfTrue="1">
      <formula>BP37="0"</formula>
    </cfRule>
  </conditionalFormatting>
  <conditionalFormatting sqref="L37">
    <cfRule type="expression" dxfId="6805" priority="7760" stopIfTrue="1">
      <formula>AND(NOT($C37=""),L37="")</formula>
    </cfRule>
    <cfRule type="expression" dxfId="6804" priority="7761" stopIfTrue="1">
      <formula>BU37="0"</formula>
    </cfRule>
  </conditionalFormatting>
  <conditionalFormatting sqref="N37">
    <cfRule type="expression" dxfId="6803" priority="7758" stopIfTrue="1">
      <formula>AND(NOT($C37=""),N37="")</formula>
    </cfRule>
    <cfRule type="expression" dxfId="6802" priority="7759" stopIfTrue="1">
      <formula>CE37="0"</formula>
    </cfRule>
  </conditionalFormatting>
  <conditionalFormatting sqref="M37">
    <cfRule type="expression" dxfId="6801" priority="7757" stopIfTrue="1">
      <formula>BZ37="0"</formula>
    </cfRule>
  </conditionalFormatting>
  <conditionalFormatting sqref="D37">
    <cfRule type="expression" dxfId="6800" priority="7755" stopIfTrue="1">
      <formula>AND(NOT($C37=""),D37="")</formula>
    </cfRule>
    <cfRule type="expression" dxfId="6799" priority="7756" stopIfTrue="1">
      <formula>AG37="0"</formula>
    </cfRule>
  </conditionalFormatting>
  <conditionalFormatting sqref="E37">
    <cfRule type="expression" dxfId="6798" priority="7753" stopIfTrue="1">
      <formula>AND(NOT($C37=""),E37="")</formula>
    </cfRule>
    <cfRule type="expression" dxfId="6797" priority="7754" stopIfTrue="1">
      <formula>AL37="0"</formula>
    </cfRule>
  </conditionalFormatting>
  <conditionalFormatting sqref="F37">
    <cfRule type="expression" dxfId="6796" priority="7751" stopIfTrue="1">
      <formula>AND(NOT($C37=""),F37="")</formula>
    </cfRule>
    <cfRule type="expression" dxfId="6795" priority="7752" stopIfTrue="1">
      <formula>AQ37="0"</formula>
    </cfRule>
  </conditionalFormatting>
  <conditionalFormatting sqref="G37">
    <cfRule type="expression" dxfId="6794" priority="7749" stopIfTrue="1">
      <formula>AND(NOT($C37=""),G37="")</formula>
    </cfRule>
    <cfRule type="expression" dxfId="6793" priority="7750" stopIfTrue="1">
      <formula>AV37="0"</formula>
    </cfRule>
  </conditionalFormatting>
  <conditionalFormatting sqref="H37">
    <cfRule type="expression" dxfId="6792" priority="7747" stopIfTrue="1">
      <formula>AND(NOT($C37=""),H37="")</formula>
    </cfRule>
    <cfRule type="expression" dxfId="6791" priority="7748" stopIfTrue="1">
      <formula>BA37="0"</formula>
    </cfRule>
  </conditionalFormatting>
  <conditionalFormatting sqref="I37">
    <cfRule type="expression" dxfId="6790" priority="7745" stopIfTrue="1">
      <formula>AND(NOT($C37=""),I37="")</formula>
    </cfRule>
    <cfRule type="expression" dxfId="6789" priority="7746" stopIfTrue="1">
      <formula>BF37="0"</formula>
    </cfRule>
  </conditionalFormatting>
  <conditionalFormatting sqref="J37">
    <cfRule type="expression" dxfId="6788" priority="7743" stopIfTrue="1">
      <formula>AND(NOT($C37=""),J37="")</formula>
    </cfRule>
    <cfRule type="expression" dxfId="6787" priority="7744" stopIfTrue="1">
      <formula>BK37="0"</formula>
    </cfRule>
  </conditionalFormatting>
  <conditionalFormatting sqref="K37">
    <cfRule type="expression" dxfId="6786" priority="7741" stopIfTrue="1">
      <formula>AND(NOT($C37=""),K37="")</formula>
    </cfRule>
    <cfRule type="expression" dxfId="6785" priority="7742" stopIfTrue="1">
      <formula>BP37="0"</formula>
    </cfRule>
  </conditionalFormatting>
  <conditionalFormatting sqref="L37">
    <cfRule type="expression" dxfId="6784" priority="7739" stopIfTrue="1">
      <formula>AND(NOT($C37=""),L37="")</formula>
    </cfRule>
    <cfRule type="expression" dxfId="6783" priority="7740" stopIfTrue="1">
      <formula>BU37="0"</formula>
    </cfRule>
  </conditionalFormatting>
  <conditionalFormatting sqref="N37">
    <cfRule type="expression" dxfId="6782" priority="7737" stopIfTrue="1">
      <formula>AND(NOT($C37=""),N37="")</formula>
    </cfRule>
    <cfRule type="expression" dxfId="6781" priority="7738" stopIfTrue="1">
      <formula>CE37="0"</formula>
    </cfRule>
  </conditionalFormatting>
  <conditionalFormatting sqref="M39">
    <cfRule type="expression" dxfId="6780" priority="7736" stopIfTrue="1">
      <formula>BZ39="0"</formula>
    </cfRule>
  </conditionalFormatting>
  <conditionalFormatting sqref="D39">
    <cfRule type="expression" dxfId="6779" priority="7734" stopIfTrue="1">
      <formula>AND(NOT($C39=""),D39="")</formula>
    </cfRule>
    <cfRule type="expression" dxfId="6778" priority="7735" stopIfTrue="1">
      <formula>AG39="0"</formula>
    </cfRule>
  </conditionalFormatting>
  <conditionalFormatting sqref="E39">
    <cfRule type="expression" dxfId="6777" priority="7732" stopIfTrue="1">
      <formula>AND(NOT($C39=""),E39="")</formula>
    </cfRule>
    <cfRule type="expression" dxfId="6776" priority="7733" stopIfTrue="1">
      <formula>AL39="0"</formula>
    </cfRule>
  </conditionalFormatting>
  <conditionalFormatting sqref="F39">
    <cfRule type="expression" dxfId="6775" priority="7730" stopIfTrue="1">
      <formula>AND(NOT($C39=""),F39="")</formula>
    </cfRule>
    <cfRule type="expression" dxfId="6774" priority="7731" stopIfTrue="1">
      <formula>AQ39="0"</formula>
    </cfRule>
  </conditionalFormatting>
  <conditionalFormatting sqref="G39">
    <cfRule type="expression" dxfId="6773" priority="7728" stopIfTrue="1">
      <formula>AND(NOT($C39=""),G39="")</formula>
    </cfRule>
    <cfRule type="expression" dxfId="6772" priority="7729" stopIfTrue="1">
      <formula>AV39="0"</formula>
    </cfRule>
  </conditionalFormatting>
  <conditionalFormatting sqref="H39">
    <cfRule type="expression" dxfId="6771" priority="7726" stopIfTrue="1">
      <formula>AND(NOT($C39=""),H39="")</formula>
    </cfRule>
    <cfRule type="expression" dxfId="6770" priority="7727" stopIfTrue="1">
      <formula>BA39="0"</formula>
    </cfRule>
  </conditionalFormatting>
  <conditionalFormatting sqref="I39">
    <cfRule type="expression" dxfId="6769" priority="7724" stopIfTrue="1">
      <formula>AND(NOT($C39=""),I39="")</formula>
    </cfRule>
    <cfRule type="expression" dxfId="6768" priority="7725" stopIfTrue="1">
      <formula>BF39="0"</formula>
    </cfRule>
  </conditionalFormatting>
  <conditionalFormatting sqref="J39">
    <cfRule type="expression" dxfId="6767" priority="7722" stopIfTrue="1">
      <formula>AND(NOT($C39=""),J39="")</formula>
    </cfRule>
    <cfRule type="expression" dxfId="6766" priority="7723" stopIfTrue="1">
      <formula>BK39="0"</formula>
    </cfRule>
  </conditionalFormatting>
  <conditionalFormatting sqref="K39">
    <cfRule type="expression" dxfId="6765" priority="7720" stopIfTrue="1">
      <formula>AND(NOT($C39=""),K39="")</formula>
    </cfRule>
    <cfRule type="expression" dxfId="6764" priority="7721" stopIfTrue="1">
      <formula>BP39="0"</formula>
    </cfRule>
  </conditionalFormatting>
  <conditionalFormatting sqref="L39">
    <cfRule type="expression" dxfId="6763" priority="7718" stopIfTrue="1">
      <formula>AND(NOT($C39=""),L39="")</formula>
    </cfRule>
    <cfRule type="expression" dxfId="6762" priority="7719" stopIfTrue="1">
      <formula>BU39="0"</formula>
    </cfRule>
  </conditionalFormatting>
  <conditionalFormatting sqref="N39">
    <cfRule type="expression" dxfId="6761" priority="7716" stopIfTrue="1">
      <formula>AND(NOT($C39=""),N39="")</formula>
    </cfRule>
    <cfRule type="expression" dxfId="6760" priority="7717" stopIfTrue="1">
      <formula>CE39="0"</formula>
    </cfRule>
  </conditionalFormatting>
  <conditionalFormatting sqref="M39">
    <cfRule type="expression" dxfId="6759" priority="7715" stopIfTrue="1">
      <formula>BZ39="0"</formula>
    </cfRule>
  </conditionalFormatting>
  <conditionalFormatting sqref="D39">
    <cfRule type="expression" dxfId="6758" priority="7713" stopIfTrue="1">
      <formula>AND(NOT($C39=""),D39="")</formula>
    </cfRule>
    <cfRule type="expression" dxfId="6757" priority="7714" stopIfTrue="1">
      <formula>AG39="0"</formula>
    </cfRule>
  </conditionalFormatting>
  <conditionalFormatting sqref="E39">
    <cfRule type="expression" dxfId="6756" priority="7711" stopIfTrue="1">
      <formula>AND(NOT($C39=""),E39="")</formula>
    </cfRule>
    <cfRule type="expression" dxfId="6755" priority="7712" stopIfTrue="1">
      <formula>AL39="0"</formula>
    </cfRule>
  </conditionalFormatting>
  <conditionalFormatting sqref="F39">
    <cfRule type="expression" dxfId="6754" priority="7709" stopIfTrue="1">
      <formula>AND(NOT($C39=""),F39="")</formula>
    </cfRule>
    <cfRule type="expression" dxfId="6753" priority="7710" stopIfTrue="1">
      <formula>AQ39="0"</formula>
    </cfRule>
  </conditionalFormatting>
  <conditionalFormatting sqref="G39">
    <cfRule type="expression" dxfId="6752" priority="7707" stopIfTrue="1">
      <formula>AND(NOT($C39=""),G39="")</formula>
    </cfRule>
    <cfRule type="expression" dxfId="6751" priority="7708" stopIfTrue="1">
      <formula>AV39="0"</formula>
    </cfRule>
  </conditionalFormatting>
  <conditionalFormatting sqref="H39">
    <cfRule type="expression" dxfId="6750" priority="7705" stopIfTrue="1">
      <formula>AND(NOT($C39=""),H39="")</formula>
    </cfRule>
    <cfRule type="expression" dxfId="6749" priority="7706" stopIfTrue="1">
      <formula>BA39="0"</formula>
    </cfRule>
  </conditionalFormatting>
  <conditionalFormatting sqref="I39">
    <cfRule type="expression" dxfId="6748" priority="7703" stopIfTrue="1">
      <formula>AND(NOT($C39=""),I39="")</formula>
    </cfRule>
    <cfRule type="expression" dxfId="6747" priority="7704" stopIfTrue="1">
      <formula>BF39="0"</formula>
    </cfRule>
  </conditionalFormatting>
  <conditionalFormatting sqref="J39">
    <cfRule type="expression" dxfId="6746" priority="7701" stopIfTrue="1">
      <formula>AND(NOT($C39=""),J39="")</formula>
    </cfRule>
    <cfRule type="expression" dxfId="6745" priority="7702" stopIfTrue="1">
      <formula>BK39="0"</formula>
    </cfRule>
  </conditionalFormatting>
  <conditionalFormatting sqref="K39">
    <cfRule type="expression" dxfId="6744" priority="7699" stopIfTrue="1">
      <formula>AND(NOT($C39=""),K39="")</formula>
    </cfRule>
    <cfRule type="expression" dxfId="6743" priority="7700" stopIfTrue="1">
      <formula>BP39="0"</formula>
    </cfRule>
  </conditionalFormatting>
  <conditionalFormatting sqref="L39">
    <cfRule type="expression" dxfId="6742" priority="7697" stopIfTrue="1">
      <formula>AND(NOT($C39=""),L39="")</formula>
    </cfRule>
    <cfRule type="expression" dxfId="6741" priority="7698" stopIfTrue="1">
      <formula>BU39="0"</formula>
    </cfRule>
  </conditionalFormatting>
  <conditionalFormatting sqref="N39">
    <cfRule type="expression" dxfId="6740" priority="7695" stopIfTrue="1">
      <formula>AND(NOT($C39=""),N39="")</formula>
    </cfRule>
    <cfRule type="expression" dxfId="6739" priority="7696" stopIfTrue="1">
      <formula>CE39="0"</formula>
    </cfRule>
  </conditionalFormatting>
  <conditionalFormatting sqref="M39">
    <cfRule type="expression" dxfId="6738" priority="7694" stopIfTrue="1">
      <formula>BZ39="0"</formula>
    </cfRule>
  </conditionalFormatting>
  <conditionalFormatting sqref="D39">
    <cfRule type="expression" dxfId="6737" priority="7692" stopIfTrue="1">
      <formula>AND(NOT($C39=""),D39="")</formula>
    </cfRule>
    <cfRule type="expression" dxfId="6736" priority="7693" stopIfTrue="1">
      <formula>AG39="0"</formula>
    </cfRule>
  </conditionalFormatting>
  <conditionalFormatting sqref="E39">
    <cfRule type="expression" dxfId="6735" priority="7690" stopIfTrue="1">
      <formula>AND(NOT($C39=""),E39="")</formula>
    </cfRule>
    <cfRule type="expression" dxfId="6734" priority="7691" stopIfTrue="1">
      <formula>AL39="0"</formula>
    </cfRule>
  </conditionalFormatting>
  <conditionalFormatting sqref="F39">
    <cfRule type="expression" dxfId="6733" priority="7688" stopIfTrue="1">
      <formula>AND(NOT($C39=""),F39="")</formula>
    </cfRule>
    <cfRule type="expression" dxfId="6732" priority="7689" stopIfTrue="1">
      <formula>AQ39="0"</formula>
    </cfRule>
  </conditionalFormatting>
  <conditionalFormatting sqref="G39">
    <cfRule type="expression" dxfId="6731" priority="7686" stopIfTrue="1">
      <formula>AND(NOT($C39=""),G39="")</formula>
    </cfRule>
    <cfRule type="expression" dxfId="6730" priority="7687" stopIfTrue="1">
      <formula>AV39="0"</formula>
    </cfRule>
  </conditionalFormatting>
  <conditionalFormatting sqref="H39">
    <cfRule type="expression" dxfId="6729" priority="7684" stopIfTrue="1">
      <formula>AND(NOT($C39=""),H39="")</formula>
    </cfRule>
    <cfRule type="expression" dxfId="6728" priority="7685" stopIfTrue="1">
      <formula>BA39="0"</formula>
    </cfRule>
  </conditionalFormatting>
  <conditionalFormatting sqref="I39">
    <cfRule type="expression" dxfId="6727" priority="7682" stopIfTrue="1">
      <formula>AND(NOT($C39=""),I39="")</formula>
    </cfRule>
    <cfRule type="expression" dxfId="6726" priority="7683" stopIfTrue="1">
      <formula>BF39="0"</formula>
    </cfRule>
  </conditionalFormatting>
  <conditionalFormatting sqref="J39">
    <cfRule type="expression" dxfId="6725" priority="7680" stopIfTrue="1">
      <formula>AND(NOT($C39=""),J39="")</formula>
    </cfRule>
    <cfRule type="expression" dxfId="6724" priority="7681" stopIfTrue="1">
      <formula>BK39="0"</formula>
    </cfRule>
  </conditionalFormatting>
  <conditionalFormatting sqref="K39">
    <cfRule type="expression" dxfId="6723" priority="7678" stopIfTrue="1">
      <formula>AND(NOT($C39=""),K39="")</formula>
    </cfRule>
    <cfRule type="expression" dxfId="6722" priority="7679" stopIfTrue="1">
      <formula>BP39="0"</formula>
    </cfRule>
  </conditionalFormatting>
  <conditionalFormatting sqref="L39">
    <cfRule type="expression" dxfId="6721" priority="7676" stopIfTrue="1">
      <formula>AND(NOT($C39=""),L39="")</formula>
    </cfRule>
    <cfRule type="expression" dxfId="6720" priority="7677" stopIfTrue="1">
      <formula>BU39="0"</formula>
    </cfRule>
  </conditionalFormatting>
  <conditionalFormatting sqref="N39">
    <cfRule type="expression" dxfId="6719" priority="7674" stopIfTrue="1">
      <formula>AND(NOT($C39=""),N39="")</formula>
    </cfRule>
    <cfRule type="expression" dxfId="6718" priority="7675" stopIfTrue="1">
      <formula>CE39="0"</formula>
    </cfRule>
  </conditionalFormatting>
  <conditionalFormatting sqref="M31">
    <cfRule type="expression" dxfId="6717" priority="7673" stopIfTrue="1">
      <formula>BZ31="0"</formula>
    </cfRule>
  </conditionalFormatting>
  <conditionalFormatting sqref="D31">
    <cfRule type="expression" dxfId="6716" priority="7671" stopIfTrue="1">
      <formula>AND(NOT($C31=""),D31="")</formula>
    </cfRule>
    <cfRule type="expression" dxfId="6715" priority="7672" stopIfTrue="1">
      <formula>AG31="0"</formula>
    </cfRule>
  </conditionalFormatting>
  <conditionalFormatting sqref="E31">
    <cfRule type="expression" dxfId="6714" priority="7669" stopIfTrue="1">
      <formula>AND(NOT($C31=""),E31="")</formula>
    </cfRule>
    <cfRule type="expression" dxfId="6713" priority="7670" stopIfTrue="1">
      <formula>AL31="0"</formula>
    </cfRule>
  </conditionalFormatting>
  <conditionalFormatting sqref="F31">
    <cfRule type="expression" dxfId="6712" priority="7667" stopIfTrue="1">
      <formula>AND(NOT($C31=""),F31="")</formula>
    </cfRule>
    <cfRule type="expression" dxfId="6711" priority="7668" stopIfTrue="1">
      <formula>AQ31="0"</formula>
    </cfRule>
  </conditionalFormatting>
  <conditionalFormatting sqref="G31">
    <cfRule type="expression" dxfId="6710" priority="7665" stopIfTrue="1">
      <formula>AND(NOT($C31=""),G31="")</formula>
    </cfRule>
    <cfRule type="expression" dxfId="6709" priority="7666" stopIfTrue="1">
      <formula>AV31="0"</formula>
    </cfRule>
  </conditionalFormatting>
  <conditionalFormatting sqref="H31">
    <cfRule type="expression" dxfId="6708" priority="7663" stopIfTrue="1">
      <formula>AND(NOT($C31=""),H31="")</formula>
    </cfRule>
    <cfRule type="expression" dxfId="6707" priority="7664" stopIfTrue="1">
      <formula>BA31="0"</formula>
    </cfRule>
  </conditionalFormatting>
  <conditionalFormatting sqref="I31">
    <cfRule type="expression" dxfId="6706" priority="7661" stopIfTrue="1">
      <formula>AND(NOT($C31=""),I31="")</formula>
    </cfRule>
    <cfRule type="expression" dxfId="6705" priority="7662" stopIfTrue="1">
      <formula>BF31="0"</formula>
    </cfRule>
  </conditionalFormatting>
  <conditionalFormatting sqref="J31">
    <cfRule type="expression" dxfId="6704" priority="7659" stopIfTrue="1">
      <formula>AND(NOT($C31=""),J31="")</formula>
    </cfRule>
    <cfRule type="expression" dxfId="6703" priority="7660" stopIfTrue="1">
      <formula>BK31="0"</formula>
    </cfRule>
  </conditionalFormatting>
  <conditionalFormatting sqref="K31">
    <cfRule type="expression" dxfId="6702" priority="7657" stopIfTrue="1">
      <formula>AND(NOT($C31=""),K31="")</formula>
    </cfRule>
    <cfRule type="expression" dxfId="6701" priority="7658" stopIfTrue="1">
      <formula>BP31="0"</formula>
    </cfRule>
  </conditionalFormatting>
  <conditionalFormatting sqref="L31">
    <cfRule type="expression" dxfId="6700" priority="7655" stopIfTrue="1">
      <formula>AND(NOT($C31=""),L31="")</formula>
    </cfRule>
    <cfRule type="expression" dxfId="6699" priority="7656" stopIfTrue="1">
      <formula>BU31="0"</formula>
    </cfRule>
  </conditionalFormatting>
  <conditionalFormatting sqref="N31">
    <cfRule type="expression" dxfId="6698" priority="7653" stopIfTrue="1">
      <formula>AND(NOT($C31=""),N31="")</formula>
    </cfRule>
    <cfRule type="expression" dxfId="6697" priority="7654" stopIfTrue="1">
      <formula>CE31="0"</formula>
    </cfRule>
  </conditionalFormatting>
  <conditionalFormatting sqref="M31">
    <cfRule type="expression" dxfId="6696" priority="7652" stopIfTrue="1">
      <formula>BZ31="0"</formula>
    </cfRule>
  </conditionalFormatting>
  <conditionalFormatting sqref="E31">
    <cfRule type="expression" dxfId="6695" priority="7650" stopIfTrue="1">
      <formula>AND(NOT($C31=""),E31="")</formula>
    </cfRule>
    <cfRule type="expression" dxfId="6694" priority="7651" stopIfTrue="1">
      <formula>AL31="0"</formula>
    </cfRule>
  </conditionalFormatting>
  <conditionalFormatting sqref="F31">
    <cfRule type="expression" dxfId="6693" priority="7648" stopIfTrue="1">
      <formula>AND(NOT($C31=""),F31="")</formula>
    </cfRule>
    <cfRule type="expression" dxfId="6692" priority="7649" stopIfTrue="1">
      <formula>AQ31="0"</formula>
    </cfRule>
  </conditionalFormatting>
  <conditionalFormatting sqref="G31">
    <cfRule type="expression" dxfId="6691" priority="7646" stopIfTrue="1">
      <formula>AND(NOT($C31=""),G31="")</formula>
    </cfRule>
    <cfRule type="expression" dxfId="6690" priority="7647" stopIfTrue="1">
      <formula>AV31="0"</formula>
    </cfRule>
  </conditionalFormatting>
  <conditionalFormatting sqref="H31">
    <cfRule type="expression" dxfId="6689" priority="7644" stopIfTrue="1">
      <formula>AND(NOT($C31=""),H31="")</formula>
    </cfRule>
    <cfRule type="expression" dxfId="6688" priority="7645" stopIfTrue="1">
      <formula>BA31="0"</formula>
    </cfRule>
  </conditionalFormatting>
  <conditionalFormatting sqref="I31">
    <cfRule type="expression" dxfId="6687" priority="7642" stopIfTrue="1">
      <formula>AND(NOT($C31=""),I31="")</formula>
    </cfRule>
    <cfRule type="expression" dxfId="6686" priority="7643" stopIfTrue="1">
      <formula>BF31="0"</formula>
    </cfRule>
  </conditionalFormatting>
  <conditionalFormatting sqref="J31">
    <cfRule type="expression" dxfId="6685" priority="7640" stopIfTrue="1">
      <formula>AND(NOT($C31=""),J31="")</formula>
    </cfRule>
    <cfRule type="expression" dxfId="6684" priority="7641" stopIfTrue="1">
      <formula>BK31="0"</formula>
    </cfRule>
  </conditionalFormatting>
  <conditionalFormatting sqref="K31">
    <cfRule type="expression" dxfId="6683" priority="7638" stopIfTrue="1">
      <formula>AND(NOT($C31=""),K31="")</formula>
    </cfRule>
    <cfRule type="expression" dxfId="6682" priority="7639" stopIfTrue="1">
      <formula>BP31="0"</formula>
    </cfRule>
  </conditionalFormatting>
  <conditionalFormatting sqref="L31">
    <cfRule type="expression" dxfId="6681" priority="7636" stopIfTrue="1">
      <formula>AND(NOT($C31=""),L31="")</formula>
    </cfRule>
    <cfRule type="expression" dxfId="6680" priority="7637" stopIfTrue="1">
      <formula>BU31="0"</formula>
    </cfRule>
  </conditionalFormatting>
  <conditionalFormatting sqref="N31">
    <cfRule type="expression" dxfId="6679" priority="7634" stopIfTrue="1">
      <formula>AND(NOT($C31=""),N31="")</formula>
    </cfRule>
    <cfRule type="expression" dxfId="6678" priority="7635" stopIfTrue="1">
      <formula>CE31="0"</formula>
    </cfRule>
  </conditionalFormatting>
  <conditionalFormatting sqref="M29">
    <cfRule type="expression" dxfId="6677" priority="7633" stopIfTrue="1">
      <formula>BZ29="0"</formula>
    </cfRule>
  </conditionalFormatting>
  <conditionalFormatting sqref="D29">
    <cfRule type="expression" dxfId="6676" priority="7631" stopIfTrue="1">
      <formula>AND(NOT($C29=""),D29="")</formula>
    </cfRule>
    <cfRule type="expression" dxfId="6675" priority="7632" stopIfTrue="1">
      <formula>AG29="0"</formula>
    </cfRule>
  </conditionalFormatting>
  <conditionalFormatting sqref="E29">
    <cfRule type="expression" dxfId="6674" priority="7629" stopIfTrue="1">
      <formula>AND(NOT($C29=""),E29="")</formula>
    </cfRule>
    <cfRule type="expression" dxfId="6673" priority="7630" stopIfTrue="1">
      <formula>AL29="0"</formula>
    </cfRule>
  </conditionalFormatting>
  <conditionalFormatting sqref="F29">
    <cfRule type="expression" dxfId="6672" priority="7627" stopIfTrue="1">
      <formula>AND(NOT($C29=""),F29="")</formula>
    </cfRule>
    <cfRule type="expression" dxfId="6671" priority="7628" stopIfTrue="1">
      <formula>AQ29="0"</formula>
    </cfRule>
  </conditionalFormatting>
  <conditionalFormatting sqref="G29">
    <cfRule type="expression" dxfId="6670" priority="7625" stopIfTrue="1">
      <formula>AND(NOT($C29=""),G29="")</formula>
    </cfRule>
    <cfRule type="expression" dxfId="6669" priority="7626" stopIfTrue="1">
      <formula>AV29="0"</formula>
    </cfRule>
  </conditionalFormatting>
  <conditionalFormatting sqref="H29">
    <cfRule type="expression" dxfId="6668" priority="7623" stopIfTrue="1">
      <formula>AND(NOT($C29=""),H29="")</formula>
    </cfRule>
    <cfRule type="expression" dxfId="6667" priority="7624" stopIfTrue="1">
      <formula>BA29="0"</formula>
    </cfRule>
  </conditionalFormatting>
  <conditionalFormatting sqref="I29">
    <cfRule type="expression" dxfId="6666" priority="7621" stopIfTrue="1">
      <formula>AND(NOT($C29=""),I29="")</formula>
    </cfRule>
    <cfRule type="expression" dxfId="6665" priority="7622" stopIfTrue="1">
      <formula>BF29="0"</formula>
    </cfRule>
  </conditionalFormatting>
  <conditionalFormatting sqref="J29">
    <cfRule type="expression" dxfId="6664" priority="7619" stopIfTrue="1">
      <formula>AND(NOT($C29=""),J29="")</formula>
    </cfRule>
    <cfRule type="expression" dxfId="6663" priority="7620" stopIfTrue="1">
      <formula>BK29="0"</formula>
    </cfRule>
  </conditionalFormatting>
  <conditionalFormatting sqref="K29">
    <cfRule type="expression" dxfId="6662" priority="7617" stopIfTrue="1">
      <formula>AND(NOT($C29=""),K29="")</formula>
    </cfRule>
    <cfRule type="expression" dxfId="6661" priority="7618" stopIfTrue="1">
      <formula>BP29="0"</formula>
    </cfRule>
  </conditionalFormatting>
  <conditionalFormatting sqref="L29">
    <cfRule type="expression" dxfId="6660" priority="7615" stopIfTrue="1">
      <formula>AND(NOT($C29=""),L29="")</formula>
    </cfRule>
    <cfRule type="expression" dxfId="6659" priority="7616" stopIfTrue="1">
      <formula>BU29="0"</formula>
    </cfRule>
  </conditionalFormatting>
  <conditionalFormatting sqref="N29">
    <cfRule type="expression" dxfId="6658" priority="7613" stopIfTrue="1">
      <formula>AND(NOT($C29=""),N29="")</formula>
    </cfRule>
    <cfRule type="expression" dxfId="6657" priority="7614" stopIfTrue="1">
      <formula>CE29="0"</formula>
    </cfRule>
  </conditionalFormatting>
  <conditionalFormatting sqref="M11">
    <cfRule type="expression" dxfId="6656" priority="7612" stopIfTrue="1">
      <formula>BZ11="0"</formula>
    </cfRule>
  </conditionalFormatting>
  <conditionalFormatting sqref="D11">
    <cfRule type="expression" dxfId="6655" priority="7610" stopIfTrue="1">
      <formula>AND(NOT($C11=""),D11="")</formula>
    </cfRule>
    <cfRule type="expression" dxfId="6654" priority="7611" stopIfTrue="1">
      <formula>AG11="0"</formula>
    </cfRule>
  </conditionalFormatting>
  <conditionalFormatting sqref="E11">
    <cfRule type="expression" dxfId="6653" priority="7608" stopIfTrue="1">
      <formula>AND(NOT($C11=""),E11="")</formula>
    </cfRule>
    <cfRule type="expression" dxfId="6652" priority="7609" stopIfTrue="1">
      <formula>AL11="0"</formula>
    </cfRule>
  </conditionalFormatting>
  <conditionalFormatting sqref="F11">
    <cfRule type="expression" dxfId="6651" priority="7606" stopIfTrue="1">
      <formula>AND(NOT($C11=""),F11="")</formula>
    </cfRule>
    <cfRule type="expression" dxfId="6650" priority="7607" stopIfTrue="1">
      <formula>AQ11="0"</formula>
    </cfRule>
  </conditionalFormatting>
  <conditionalFormatting sqref="G11">
    <cfRule type="expression" dxfId="6649" priority="7604" stopIfTrue="1">
      <formula>AND(NOT($C11=""),G11="")</formula>
    </cfRule>
    <cfRule type="expression" dxfId="6648" priority="7605" stopIfTrue="1">
      <formula>AV11="0"</formula>
    </cfRule>
  </conditionalFormatting>
  <conditionalFormatting sqref="H11">
    <cfRule type="expression" dxfId="6647" priority="7602" stopIfTrue="1">
      <formula>AND(NOT($C11=""),H11="")</formula>
    </cfRule>
    <cfRule type="expression" dxfId="6646" priority="7603" stopIfTrue="1">
      <formula>BA11="0"</formula>
    </cfRule>
  </conditionalFormatting>
  <conditionalFormatting sqref="I11">
    <cfRule type="expression" dxfId="6645" priority="7600" stopIfTrue="1">
      <formula>AND(NOT($C11=""),I11="")</formula>
    </cfRule>
    <cfRule type="expression" dxfId="6644" priority="7601" stopIfTrue="1">
      <formula>BF11="0"</formula>
    </cfRule>
  </conditionalFormatting>
  <conditionalFormatting sqref="J11">
    <cfRule type="expression" dxfId="6643" priority="7598" stopIfTrue="1">
      <formula>AND(NOT($C11=""),J11="")</formula>
    </cfRule>
    <cfRule type="expression" dxfId="6642" priority="7599" stopIfTrue="1">
      <formula>BK11="0"</formula>
    </cfRule>
  </conditionalFormatting>
  <conditionalFormatting sqref="K11">
    <cfRule type="expression" dxfId="6641" priority="7596" stopIfTrue="1">
      <formula>AND(NOT($C11=""),K11="")</formula>
    </cfRule>
    <cfRule type="expression" dxfId="6640" priority="7597" stopIfTrue="1">
      <formula>BP11="0"</formula>
    </cfRule>
  </conditionalFormatting>
  <conditionalFormatting sqref="L11">
    <cfRule type="expression" dxfId="6639" priority="7594" stopIfTrue="1">
      <formula>AND(NOT($C11=""),L11="")</formula>
    </cfRule>
    <cfRule type="expression" dxfId="6638" priority="7595" stopIfTrue="1">
      <formula>BU11="0"</formula>
    </cfRule>
  </conditionalFormatting>
  <conditionalFormatting sqref="N11">
    <cfRule type="expression" dxfId="6637" priority="7592" stopIfTrue="1">
      <formula>AND(NOT($C11=""),N11="")</formula>
    </cfRule>
    <cfRule type="expression" dxfId="6636" priority="7593" stopIfTrue="1">
      <formula>CE11="0"</formula>
    </cfRule>
  </conditionalFormatting>
  <conditionalFormatting sqref="M11">
    <cfRule type="expression" dxfId="6635" priority="7591" stopIfTrue="1">
      <formula>BZ11="0"</formula>
    </cfRule>
  </conditionalFormatting>
  <conditionalFormatting sqref="D11">
    <cfRule type="expression" dxfId="6634" priority="7589" stopIfTrue="1">
      <formula>AND(NOT($C11=""),D11="")</formula>
    </cfRule>
    <cfRule type="expression" dxfId="6633" priority="7590" stopIfTrue="1">
      <formula>AG11="0"</formula>
    </cfRule>
  </conditionalFormatting>
  <conditionalFormatting sqref="E11">
    <cfRule type="expression" dxfId="6632" priority="7587" stopIfTrue="1">
      <formula>AND(NOT($C11=""),E11="")</formula>
    </cfRule>
    <cfRule type="expression" dxfId="6631" priority="7588" stopIfTrue="1">
      <formula>AL11="0"</formula>
    </cfRule>
  </conditionalFormatting>
  <conditionalFormatting sqref="F11">
    <cfRule type="expression" dxfId="6630" priority="7585" stopIfTrue="1">
      <formula>AND(NOT($C11=""),F11="")</formula>
    </cfRule>
    <cfRule type="expression" dxfId="6629" priority="7586" stopIfTrue="1">
      <formula>AQ11="0"</formula>
    </cfRule>
  </conditionalFormatting>
  <conditionalFormatting sqref="G11">
    <cfRule type="expression" dxfId="6628" priority="7583" stopIfTrue="1">
      <formula>AND(NOT($C11=""),G11="")</formula>
    </cfRule>
    <cfRule type="expression" dxfId="6627" priority="7584" stopIfTrue="1">
      <formula>AV11="0"</formula>
    </cfRule>
  </conditionalFormatting>
  <conditionalFormatting sqref="H11">
    <cfRule type="expression" dxfId="6626" priority="7581" stopIfTrue="1">
      <formula>AND(NOT($C11=""),H11="")</formula>
    </cfRule>
    <cfRule type="expression" dxfId="6625" priority="7582" stopIfTrue="1">
      <formula>BA11="0"</formula>
    </cfRule>
  </conditionalFormatting>
  <conditionalFormatting sqref="I11">
    <cfRule type="expression" dxfId="6624" priority="7579" stopIfTrue="1">
      <formula>AND(NOT($C11=""),I11="")</formula>
    </cfRule>
    <cfRule type="expression" dxfId="6623" priority="7580" stopIfTrue="1">
      <formula>BF11="0"</formula>
    </cfRule>
  </conditionalFormatting>
  <conditionalFormatting sqref="J11">
    <cfRule type="expression" dxfId="6622" priority="7577" stopIfTrue="1">
      <formula>AND(NOT($C11=""),J11="")</formula>
    </cfRule>
    <cfRule type="expression" dxfId="6621" priority="7578" stopIfTrue="1">
      <formula>BK11="0"</formula>
    </cfRule>
  </conditionalFormatting>
  <conditionalFormatting sqref="K11">
    <cfRule type="expression" dxfId="6620" priority="7575" stopIfTrue="1">
      <formula>AND(NOT($C11=""),K11="")</formula>
    </cfRule>
    <cfRule type="expression" dxfId="6619" priority="7576" stopIfTrue="1">
      <formula>BP11="0"</formula>
    </cfRule>
  </conditionalFormatting>
  <conditionalFormatting sqref="L11">
    <cfRule type="expression" dxfId="6618" priority="7573" stopIfTrue="1">
      <formula>AND(NOT($C11=""),L11="")</formula>
    </cfRule>
    <cfRule type="expression" dxfId="6617" priority="7574" stopIfTrue="1">
      <formula>BU11="0"</formula>
    </cfRule>
  </conditionalFormatting>
  <conditionalFormatting sqref="N11">
    <cfRule type="expression" dxfId="6616" priority="7571" stopIfTrue="1">
      <formula>AND(NOT($C11=""),N11="")</formula>
    </cfRule>
    <cfRule type="expression" dxfId="6615" priority="7572" stopIfTrue="1">
      <formula>CE11="0"</formula>
    </cfRule>
  </conditionalFormatting>
  <conditionalFormatting sqref="M11">
    <cfRule type="expression" dxfId="6614" priority="7570" stopIfTrue="1">
      <formula>BZ11="0"</formula>
    </cfRule>
  </conditionalFormatting>
  <conditionalFormatting sqref="D11">
    <cfRule type="expression" dxfId="6613" priority="7568" stopIfTrue="1">
      <formula>AND(NOT($C11=""),D11="")</formula>
    </cfRule>
    <cfRule type="expression" dxfId="6612" priority="7569" stopIfTrue="1">
      <formula>AG11="0"</formula>
    </cfRule>
  </conditionalFormatting>
  <conditionalFormatting sqref="E11">
    <cfRule type="expression" dxfId="6611" priority="7566" stopIfTrue="1">
      <formula>AND(NOT($C11=""),E11="")</formula>
    </cfRule>
    <cfRule type="expression" dxfId="6610" priority="7567" stopIfTrue="1">
      <formula>AL11="0"</formula>
    </cfRule>
  </conditionalFormatting>
  <conditionalFormatting sqref="F11">
    <cfRule type="expression" dxfId="6609" priority="7564" stopIfTrue="1">
      <formula>AND(NOT($C11=""),F11="")</formula>
    </cfRule>
    <cfRule type="expression" dxfId="6608" priority="7565" stopIfTrue="1">
      <formula>AQ11="0"</formula>
    </cfRule>
  </conditionalFormatting>
  <conditionalFormatting sqref="G11">
    <cfRule type="expression" dxfId="6607" priority="7562" stopIfTrue="1">
      <formula>AND(NOT($C11=""),G11="")</formula>
    </cfRule>
    <cfRule type="expression" dxfId="6606" priority="7563" stopIfTrue="1">
      <formula>AV11="0"</formula>
    </cfRule>
  </conditionalFormatting>
  <conditionalFormatting sqref="H11">
    <cfRule type="expression" dxfId="6605" priority="7560" stopIfTrue="1">
      <formula>AND(NOT($C11=""),H11="")</formula>
    </cfRule>
    <cfRule type="expression" dxfId="6604" priority="7561" stopIfTrue="1">
      <formula>BA11="0"</formula>
    </cfRule>
  </conditionalFormatting>
  <conditionalFormatting sqref="I11">
    <cfRule type="expression" dxfId="6603" priority="7558" stopIfTrue="1">
      <formula>AND(NOT($C11=""),I11="")</formula>
    </cfRule>
    <cfRule type="expression" dxfId="6602" priority="7559" stopIfTrue="1">
      <formula>BF11="0"</formula>
    </cfRule>
  </conditionalFormatting>
  <conditionalFormatting sqref="J11">
    <cfRule type="expression" dxfId="6601" priority="7556" stopIfTrue="1">
      <formula>AND(NOT($C11=""),J11="")</formula>
    </cfRule>
    <cfRule type="expression" dxfId="6600" priority="7557" stopIfTrue="1">
      <formula>BK11="0"</formula>
    </cfRule>
  </conditionalFormatting>
  <conditionalFormatting sqref="K11">
    <cfRule type="expression" dxfId="6599" priority="7554" stopIfTrue="1">
      <formula>AND(NOT($C11=""),K11="")</formula>
    </cfRule>
    <cfRule type="expression" dxfId="6598" priority="7555" stopIfTrue="1">
      <formula>BP11="0"</formula>
    </cfRule>
  </conditionalFormatting>
  <conditionalFormatting sqref="L11">
    <cfRule type="expression" dxfId="6597" priority="7552" stopIfTrue="1">
      <formula>AND(NOT($C11=""),L11="")</formula>
    </cfRule>
    <cfRule type="expression" dxfId="6596" priority="7553" stopIfTrue="1">
      <formula>BU11="0"</formula>
    </cfRule>
  </conditionalFormatting>
  <conditionalFormatting sqref="N11">
    <cfRule type="expression" dxfId="6595" priority="7550" stopIfTrue="1">
      <formula>AND(NOT($C11=""),N11="")</formula>
    </cfRule>
    <cfRule type="expression" dxfId="6594" priority="7551" stopIfTrue="1">
      <formula>CE11="0"</formula>
    </cfRule>
  </conditionalFormatting>
  <conditionalFormatting sqref="M11">
    <cfRule type="expression" dxfId="6593" priority="7549" stopIfTrue="1">
      <formula>BZ11="0"</formula>
    </cfRule>
  </conditionalFormatting>
  <conditionalFormatting sqref="D11">
    <cfRule type="expression" dxfId="6592" priority="7547" stopIfTrue="1">
      <formula>AND(NOT($C11=""),D11="")</formula>
    </cfRule>
    <cfRule type="expression" dxfId="6591" priority="7548" stopIfTrue="1">
      <formula>AG11="0"</formula>
    </cfRule>
  </conditionalFormatting>
  <conditionalFormatting sqref="E11">
    <cfRule type="expression" dxfId="6590" priority="7545" stopIfTrue="1">
      <formula>AND(NOT($C11=""),E11="")</formula>
    </cfRule>
    <cfRule type="expression" dxfId="6589" priority="7546" stopIfTrue="1">
      <formula>AL11="0"</formula>
    </cfRule>
  </conditionalFormatting>
  <conditionalFormatting sqref="F11">
    <cfRule type="expression" dxfId="6588" priority="7543" stopIfTrue="1">
      <formula>AND(NOT($C11=""),F11="")</formula>
    </cfRule>
    <cfRule type="expression" dxfId="6587" priority="7544" stopIfTrue="1">
      <formula>AQ11="0"</formula>
    </cfRule>
  </conditionalFormatting>
  <conditionalFormatting sqref="G11">
    <cfRule type="expression" dxfId="6586" priority="7541" stopIfTrue="1">
      <formula>AND(NOT($C11=""),G11="")</formula>
    </cfRule>
    <cfRule type="expression" dxfId="6585" priority="7542" stopIfTrue="1">
      <formula>AV11="0"</formula>
    </cfRule>
  </conditionalFormatting>
  <conditionalFormatting sqref="H11">
    <cfRule type="expression" dxfId="6584" priority="7539" stopIfTrue="1">
      <formula>AND(NOT($C11=""),H11="")</formula>
    </cfRule>
    <cfRule type="expression" dxfId="6583" priority="7540" stopIfTrue="1">
      <formula>BA11="0"</formula>
    </cfRule>
  </conditionalFormatting>
  <conditionalFormatting sqref="I11">
    <cfRule type="expression" dxfId="6582" priority="7537" stopIfTrue="1">
      <formula>AND(NOT($C11=""),I11="")</formula>
    </cfRule>
    <cfRule type="expression" dxfId="6581" priority="7538" stopIfTrue="1">
      <formula>BF11="0"</formula>
    </cfRule>
  </conditionalFormatting>
  <conditionalFormatting sqref="J11">
    <cfRule type="expression" dxfId="6580" priority="7535" stopIfTrue="1">
      <formula>AND(NOT($C11=""),J11="")</formula>
    </cfRule>
    <cfRule type="expression" dxfId="6579" priority="7536" stopIfTrue="1">
      <formula>BK11="0"</formula>
    </cfRule>
  </conditionalFormatting>
  <conditionalFormatting sqref="K11">
    <cfRule type="expression" dxfId="6578" priority="7533" stopIfTrue="1">
      <formula>AND(NOT($C11=""),K11="")</formula>
    </cfRule>
    <cfRule type="expression" dxfId="6577" priority="7534" stopIfTrue="1">
      <formula>BP11="0"</formula>
    </cfRule>
  </conditionalFormatting>
  <conditionalFormatting sqref="L11">
    <cfRule type="expression" dxfId="6576" priority="7531" stopIfTrue="1">
      <formula>AND(NOT($C11=""),L11="")</formula>
    </cfRule>
    <cfRule type="expression" dxfId="6575" priority="7532" stopIfTrue="1">
      <formula>BU11="0"</formula>
    </cfRule>
  </conditionalFormatting>
  <conditionalFormatting sqref="N11">
    <cfRule type="expression" dxfId="6574" priority="7529" stopIfTrue="1">
      <formula>AND(NOT($C11=""),N11="")</formula>
    </cfRule>
    <cfRule type="expression" dxfId="6573" priority="7530" stopIfTrue="1">
      <formula>CE11="0"</formula>
    </cfRule>
  </conditionalFormatting>
  <conditionalFormatting sqref="M29">
    <cfRule type="expression" dxfId="6572" priority="7528" stopIfTrue="1">
      <formula>BZ29="0"</formula>
    </cfRule>
  </conditionalFormatting>
  <conditionalFormatting sqref="D29">
    <cfRule type="expression" dxfId="6571" priority="7526" stopIfTrue="1">
      <formula>AND(NOT($C29=""),D29="")</formula>
    </cfRule>
    <cfRule type="expression" dxfId="6570" priority="7527" stopIfTrue="1">
      <formula>AG29="0"</formula>
    </cfRule>
  </conditionalFormatting>
  <conditionalFormatting sqref="E29">
    <cfRule type="expression" dxfId="6569" priority="7524" stopIfTrue="1">
      <formula>AND(NOT($C29=""),E29="")</formula>
    </cfRule>
    <cfRule type="expression" dxfId="6568" priority="7525" stopIfTrue="1">
      <formula>AL29="0"</formula>
    </cfRule>
  </conditionalFormatting>
  <conditionalFormatting sqref="F29">
    <cfRule type="expression" dxfId="6567" priority="7522" stopIfTrue="1">
      <formula>AND(NOT($C29=""),F29="")</formula>
    </cfRule>
    <cfRule type="expression" dxfId="6566" priority="7523" stopIfTrue="1">
      <formula>AQ29="0"</formula>
    </cfRule>
  </conditionalFormatting>
  <conditionalFormatting sqref="G29">
    <cfRule type="expression" dxfId="6565" priority="7520" stopIfTrue="1">
      <formula>AND(NOT($C29=""),G29="")</formula>
    </cfRule>
    <cfRule type="expression" dxfId="6564" priority="7521" stopIfTrue="1">
      <formula>AV29="0"</formula>
    </cfRule>
  </conditionalFormatting>
  <conditionalFormatting sqref="H29">
    <cfRule type="expression" dxfId="6563" priority="7518" stopIfTrue="1">
      <formula>AND(NOT($C29=""),H29="")</formula>
    </cfRule>
    <cfRule type="expression" dxfId="6562" priority="7519" stopIfTrue="1">
      <formula>BA29="0"</formula>
    </cfRule>
  </conditionalFormatting>
  <conditionalFormatting sqref="I29">
    <cfRule type="expression" dxfId="6561" priority="7516" stopIfTrue="1">
      <formula>AND(NOT($C29=""),I29="")</formula>
    </cfRule>
    <cfRule type="expression" dxfId="6560" priority="7517" stopIfTrue="1">
      <formula>BF29="0"</formula>
    </cfRule>
  </conditionalFormatting>
  <conditionalFormatting sqref="J29">
    <cfRule type="expression" dxfId="6559" priority="7514" stopIfTrue="1">
      <formula>AND(NOT($C29=""),J29="")</formula>
    </cfRule>
    <cfRule type="expression" dxfId="6558" priority="7515" stopIfTrue="1">
      <formula>BK29="0"</formula>
    </cfRule>
  </conditionalFormatting>
  <conditionalFormatting sqref="K29">
    <cfRule type="expression" dxfId="6557" priority="7512" stopIfTrue="1">
      <formula>AND(NOT($C29=""),K29="")</formula>
    </cfRule>
    <cfRule type="expression" dxfId="6556" priority="7513" stopIfTrue="1">
      <formula>BP29="0"</formula>
    </cfRule>
  </conditionalFormatting>
  <conditionalFormatting sqref="L29">
    <cfRule type="expression" dxfId="6555" priority="7510" stopIfTrue="1">
      <formula>AND(NOT($C29=""),L29="")</formula>
    </cfRule>
    <cfRule type="expression" dxfId="6554" priority="7511" stopIfTrue="1">
      <formula>BU29="0"</formula>
    </cfRule>
  </conditionalFormatting>
  <conditionalFormatting sqref="N29">
    <cfRule type="expression" dxfId="6553" priority="7508" stopIfTrue="1">
      <formula>AND(NOT($C29=""),N29="")</formula>
    </cfRule>
    <cfRule type="expression" dxfId="6552" priority="7509" stopIfTrue="1">
      <formula>CE29="0"</formula>
    </cfRule>
  </conditionalFormatting>
  <conditionalFormatting sqref="M29">
    <cfRule type="expression" dxfId="6551" priority="7507" stopIfTrue="1">
      <formula>BZ29="0"</formula>
    </cfRule>
  </conditionalFormatting>
  <conditionalFormatting sqref="D29">
    <cfRule type="expression" dxfId="6550" priority="7505" stopIfTrue="1">
      <formula>AND(NOT($C29=""),D29="")</formula>
    </cfRule>
    <cfRule type="expression" dxfId="6549" priority="7506" stopIfTrue="1">
      <formula>AG29="0"</formula>
    </cfRule>
  </conditionalFormatting>
  <conditionalFormatting sqref="E29">
    <cfRule type="expression" dxfId="6548" priority="7503" stopIfTrue="1">
      <formula>AND(NOT($C29=""),E29="")</formula>
    </cfRule>
    <cfRule type="expression" dxfId="6547" priority="7504" stopIfTrue="1">
      <formula>AL29="0"</formula>
    </cfRule>
  </conditionalFormatting>
  <conditionalFormatting sqref="F29">
    <cfRule type="expression" dxfId="6546" priority="7501" stopIfTrue="1">
      <formula>AND(NOT($C29=""),F29="")</formula>
    </cfRule>
    <cfRule type="expression" dxfId="6545" priority="7502" stopIfTrue="1">
      <formula>AQ29="0"</formula>
    </cfRule>
  </conditionalFormatting>
  <conditionalFormatting sqref="G29">
    <cfRule type="expression" dxfId="6544" priority="7499" stopIfTrue="1">
      <formula>AND(NOT($C29=""),G29="")</formula>
    </cfRule>
    <cfRule type="expression" dxfId="6543" priority="7500" stopIfTrue="1">
      <formula>AV29="0"</formula>
    </cfRule>
  </conditionalFormatting>
  <conditionalFormatting sqref="H29">
    <cfRule type="expression" dxfId="6542" priority="7497" stopIfTrue="1">
      <formula>AND(NOT($C29=""),H29="")</formula>
    </cfRule>
    <cfRule type="expression" dxfId="6541" priority="7498" stopIfTrue="1">
      <formula>BA29="0"</formula>
    </cfRule>
  </conditionalFormatting>
  <conditionalFormatting sqref="I29">
    <cfRule type="expression" dxfId="6540" priority="7495" stopIfTrue="1">
      <formula>AND(NOT($C29=""),I29="")</formula>
    </cfRule>
    <cfRule type="expression" dxfId="6539" priority="7496" stopIfTrue="1">
      <formula>BF29="0"</formula>
    </cfRule>
  </conditionalFormatting>
  <conditionalFormatting sqref="J29">
    <cfRule type="expression" dxfId="6538" priority="7493" stopIfTrue="1">
      <formula>AND(NOT($C29=""),J29="")</formula>
    </cfRule>
    <cfRule type="expression" dxfId="6537" priority="7494" stopIfTrue="1">
      <formula>BK29="0"</formula>
    </cfRule>
  </conditionalFormatting>
  <conditionalFormatting sqref="K29">
    <cfRule type="expression" dxfId="6536" priority="7491" stopIfTrue="1">
      <formula>AND(NOT($C29=""),K29="")</formula>
    </cfRule>
    <cfRule type="expression" dxfId="6535" priority="7492" stopIfTrue="1">
      <formula>BP29="0"</formula>
    </cfRule>
  </conditionalFormatting>
  <conditionalFormatting sqref="L29">
    <cfRule type="expression" dxfId="6534" priority="7489" stopIfTrue="1">
      <formula>AND(NOT($C29=""),L29="")</formula>
    </cfRule>
    <cfRule type="expression" dxfId="6533" priority="7490" stopIfTrue="1">
      <formula>BU29="0"</formula>
    </cfRule>
  </conditionalFormatting>
  <conditionalFormatting sqref="N29">
    <cfRule type="expression" dxfId="6532" priority="7487" stopIfTrue="1">
      <formula>AND(NOT($C29=""),N29="")</formula>
    </cfRule>
    <cfRule type="expression" dxfId="6531" priority="7488" stopIfTrue="1">
      <formula>CE29="0"</formula>
    </cfRule>
  </conditionalFormatting>
  <conditionalFormatting sqref="M29">
    <cfRule type="expression" dxfId="6530" priority="7486" stopIfTrue="1">
      <formula>BZ29="0"</formula>
    </cfRule>
  </conditionalFormatting>
  <conditionalFormatting sqref="D29">
    <cfRule type="expression" dxfId="6529" priority="7484" stopIfTrue="1">
      <formula>AND(NOT($C29=""),D29="")</formula>
    </cfRule>
    <cfRule type="expression" dxfId="6528" priority="7485" stopIfTrue="1">
      <formula>AG29="0"</formula>
    </cfRule>
  </conditionalFormatting>
  <conditionalFormatting sqref="E29">
    <cfRule type="expression" dxfId="6527" priority="7482" stopIfTrue="1">
      <formula>AND(NOT($C29=""),E29="")</formula>
    </cfRule>
    <cfRule type="expression" dxfId="6526" priority="7483" stopIfTrue="1">
      <formula>AL29="0"</formula>
    </cfRule>
  </conditionalFormatting>
  <conditionalFormatting sqref="F29">
    <cfRule type="expression" dxfId="6525" priority="7480" stopIfTrue="1">
      <formula>AND(NOT($C29=""),F29="")</formula>
    </cfRule>
    <cfRule type="expression" dxfId="6524" priority="7481" stopIfTrue="1">
      <formula>AQ29="0"</formula>
    </cfRule>
  </conditionalFormatting>
  <conditionalFormatting sqref="G29">
    <cfRule type="expression" dxfId="6523" priority="7478" stopIfTrue="1">
      <formula>AND(NOT($C29=""),G29="")</formula>
    </cfRule>
    <cfRule type="expression" dxfId="6522" priority="7479" stopIfTrue="1">
      <formula>AV29="0"</formula>
    </cfRule>
  </conditionalFormatting>
  <conditionalFormatting sqref="H29">
    <cfRule type="expression" dxfId="6521" priority="7476" stopIfTrue="1">
      <formula>AND(NOT($C29=""),H29="")</formula>
    </cfRule>
    <cfRule type="expression" dxfId="6520" priority="7477" stopIfTrue="1">
      <formula>BA29="0"</formula>
    </cfRule>
  </conditionalFormatting>
  <conditionalFormatting sqref="I29">
    <cfRule type="expression" dxfId="6519" priority="7474" stopIfTrue="1">
      <formula>AND(NOT($C29=""),I29="")</formula>
    </cfRule>
    <cfRule type="expression" dxfId="6518" priority="7475" stopIfTrue="1">
      <formula>BF29="0"</formula>
    </cfRule>
  </conditionalFormatting>
  <conditionalFormatting sqref="J29">
    <cfRule type="expression" dxfId="6517" priority="7472" stopIfTrue="1">
      <formula>AND(NOT($C29=""),J29="")</formula>
    </cfRule>
    <cfRule type="expression" dxfId="6516" priority="7473" stopIfTrue="1">
      <formula>BK29="0"</formula>
    </cfRule>
  </conditionalFormatting>
  <conditionalFormatting sqref="K29">
    <cfRule type="expression" dxfId="6515" priority="7470" stopIfTrue="1">
      <formula>AND(NOT($C29=""),K29="")</formula>
    </cfRule>
    <cfRule type="expression" dxfId="6514" priority="7471" stopIfTrue="1">
      <formula>BP29="0"</formula>
    </cfRule>
  </conditionalFormatting>
  <conditionalFormatting sqref="L29">
    <cfRule type="expression" dxfId="6513" priority="7468" stopIfTrue="1">
      <formula>AND(NOT($C29=""),L29="")</formula>
    </cfRule>
    <cfRule type="expression" dxfId="6512" priority="7469" stopIfTrue="1">
      <formula>BU29="0"</formula>
    </cfRule>
  </conditionalFormatting>
  <conditionalFormatting sqref="N29">
    <cfRule type="expression" dxfId="6511" priority="7466" stopIfTrue="1">
      <formula>AND(NOT($C29=""),N29="")</formula>
    </cfRule>
    <cfRule type="expression" dxfId="6510" priority="7467" stopIfTrue="1">
      <formula>CE29="0"</formula>
    </cfRule>
  </conditionalFormatting>
  <conditionalFormatting sqref="M29">
    <cfRule type="expression" dxfId="6509" priority="7465" stopIfTrue="1">
      <formula>BZ29="0"</formula>
    </cfRule>
  </conditionalFormatting>
  <conditionalFormatting sqref="D29">
    <cfRule type="expression" dxfId="6508" priority="7463" stopIfTrue="1">
      <formula>AND(NOT($C29=""),D29="")</formula>
    </cfRule>
    <cfRule type="expression" dxfId="6507" priority="7464" stopIfTrue="1">
      <formula>AG29="0"</formula>
    </cfRule>
  </conditionalFormatting>
  <conditionalFormatting sqref="E29">
    <cfRule type="expression" dxfId="6506" priority="7461" stopIfTrue="1">
      <formula>AND(NOT($C29=""),E29="")</formula>
    </cfRule>
    <cfRule type="expression" dxfId="6505" priority="7462" stopIfTrue="1">
      <formula>AL29="0"</formula>
    </cfRule>
  </conditionalFormatting>
  <conditionalFormatting sqref="F29">
    <cfRule type="expression" dxfId="6504" priority="7459" stopIfTrue="1">
      <formula>AND(NOT($C29=""),F29="")</formula>
    </cfRule>
    <cfRule type="expression" dxfId="6503" priority="7460" stopIfTrue="1">
      <formula>AQ29="0"</formula>
    </cfRule>
  </conditionalFormatting>
  <conditionalFormatting sqref="G29">
    <cfRule type="expression" dxfId="6502" priority="7457" stopIfTrue="1">
      <formula>AND(NOT($C29=""),G29="")</formula>
    </cfRule>
    <cfRule type="expression" dxfId="6501" priority="7458" stopIfTrue="1">
      <formula>AV29="0"</formula>
    </cfRule>
  </conditionalFormatting>
  <conditionalFormatting sqref="H29">
    <cfRule type="expression" dxfId="6500" priority="7455" stopIfTrue="1">
      <formula>AND(NOT($C29=""),H29="")</formula>
    </cfRule>
    <cfRule type="expression" dxfId="6499" priority="7456" stopIfTrue="1">
      <formula>BA29="0"</formula>
    </cfRule>
  </conditionalFormatting>
  <conditionalFormatting sqref="I29">
    <cfRule type="expression" dxfId="6498" priority="7453" stopIfTrue="1">
      <formula>AND(NOT($C29=""),I29="")</formula>
    </cfRule>
    <cfRule type="expression" dxfId="6497" priority="7454" stopIfTrue="1">
      <formula>BF29="0"</formula>
    </cfRule>
  </conditionalFormatting>
  <conditionalFormatting sqref="J29">
    <cfRule type="expression" dxfId="6496" priority="7451" stopIfTrue="1">
      <formula>AND(NOT($C29=""),J29="")</formula>
    </cfRule>
    <cfRule type="expression" dxfId="6495" priority="7452" stopIfTrue="1">
      <formula>BK29="0"</formula>
    </cfRule>
  </conditionalFormatting>
  <conditionalFormatting sqref="K29">
    <cfRule type="expression" dxfId="6494" priority="7449" stopIfTrue="1">
      <formula>AND(NOT($C29=""),K29="")</formula>
    </cfRule>
    <cfRule type="expression" dxfId="6493" priority="7450" stopIfTrue="1">
      <formula>BP29="0"</formula>
    </cfRule>
  </conditionalFormatting>
  <conditionalFormatting sqref="L29">
    <cfRule type="expression" dxfId="6492" priority="7447" stopIfTrue="1">
      <formula>AND(NOT($C29=""),L29="")</formula>
    </cfRule>
    <cfRule type="expression" dxfId="6491" priority="7448" stopIfTrue="1">
      <formula>BU29="0"</formula>
    </cfRule>
  </conditionalFormatting>
  <conditionalFormatting sqref="N29">
    <cfRule type="expression" dxfId="6490" priority="7445" stopIfTrue="1">
      <formula>AND(NOT($C29=""),N29="")</formula>
    </cfRule>
    <cfRule type="expression" dxfId="6489" priority="7446" stopIfTrue="1">
      <formula>CE29="0"</formula>
    </cfRule>
  </conditionalFormatting>
  <conditionalFormatting sqref="M29">
    <cfRule type="expression" dxfId="6488" priority="7444" stopIfTrue="1">
      <formula>BZ29="0"</formula>
    </cfRule>
  </conditionalFormatting>
  <conditionalFormatting sqref="D29">
    <cfRule type="expression" dxfId="6487" priority="7442" stopIfTrue="1">
      <formula>AND(NOT($C29=""),D29="")</formula>
    </cfRule>
    <cfRule type="expression" dxfId="6486" priority="7443" stopIfTrue="1">
      <formula>AG29="0"</formula>
    </cfRule>
  </conditionalFormatting>
  <conditionalFormatting sqref="E29">
    <cfRule type="expression" dxfId="6485" priority="7440" stopIfTrue="1">
      <formula>AND(NOT($C29=""),E29="")</formula>
    </cfRule>
    <cfRule type="expression" dxfId="6484" priority="7441" stopIfTrue="1">
      <formula>AL29="0"</formula>
    </cfRule>
  </conditionalFormatting>
  <conditionalFormatting sqref="F29">
    <cfRule type="expression" dxfId="6483" priority="7438" stopIfTrue="1">
      <formula>AND(NOT($C29=""),F29="")</formula>
    </cfRule>
    <cfRule type="expression" dxfId="6482" priority="7439" stopIfTrue="1">
      <formula>AQ29="0"</formula>
    </cfRule>
  </conditionalFormatting>
  <conditionalFormatting sqref="G29">
    <cfRule type="expression" dxfId="6481" priority="7436" stopIfTrue="1">
      <formula>AND(NOT($C29=""),G29="")</formula>
    </cfRule>
    <cfRule type="expression" dxfId="6480" priority="7437" stopIfTrue="1">
      <formula>AV29="0"</formula>
    </cfRule>
  </conditionalFormatting>
  <conditionalFormatting sqref="H29">
    <cfRule type="expression" dxfId="6479" priority="7434" stopIfTrue="1">
      <formula>AND(NOT($C29=""),H29="")</formula>
    </cfRule>
    <cfRule type="expression" dxfId="6478" priority="7435" stopIfTrue="1">
      <formula>BA29="0"</formula>
    </cfRule>
  </conditionalFormatting>
  <conditionalFormatting sqref="I29">
    <cfRule type="expression" dxfId="6477" priority="7432" stopIfTrue="1">
      <formula>AND(NOT($C29=""),I29="")</formula>
    </cfRule>
    <cfRule type="expression" dxfId="6476" priority="7433" stopIfTrue="1">
      <formula>BF29="0"</formula>
    </cfRule>
  </conditionalFormatting>
  <conditionalFormatting sqref="J29">
    <cfRule type="expression" dxfId="6475" priority="7430" stopIfTrue="1">
      <formula>AND(NOT($C29=""),J29="")</formula>
    </cfRule>
    <cfRule type="expression" dxfId="6474" priority="7431" stopIfTrue="1">
      <formula>BK29="0"</formula>
    </cfRule>
  </conditionalFormatting>
  <conditionalFormatting sqref="K29">
    <cfRule type="expression" dxfId="6473" priority="7428" stopIfTrue="1">
      <formula>AND(NOT($C29=""),K29="")</formula>
    </cfRule>
    <cfRule type="expression" dxfId="6472" priority="7429" stopIfTrue="1">
      <formula>BP29="0"</formula>
    </cfRule>
  </conditionalFormatting>
  <conditionalFormatting sqref="L29">
    <cfRule type="expression" dxfId="6471" priority="7426" stopIfTrue="1">
      <formula>AND(NOT($C29=""),L29="")</formula>
    </cfRule>
    <cfRule type="expression" dxfId="6470" priority="7427" stopIfTrue="1">
      <formula>BU29="0"</formula>
    </cfRule>
  </conditionalFormatting>
  <conditionalFormatting sqref="N29">
    <cfRule type="expression" dxfId="6469" priority="7424" stopIfTrue="1">
      <formula>AND(NOT($C29=""),N29="")</formula>
    </cfRule>
    <cfRule type="expression" dxfId="6468" priority="7425" stopIfTrue="1">
      <formula>CE29="0"</formula>
    </cfRule>
  </conditionalFormatting>
  <conditionalFormatting sqref="M30">
    <cfRule type="expression" dxfId="6467" priority="7423" stopIfTrue="1">
      <formula>BZ30="0"</formula>
    </cfRule>
  </conditionalFormatting>
  <conditionalFormatting sqref="D30">
    <cfRule type="expression" dxfId="6466" priority="7421" stopIfTrue="1">
      <formula>AND(NOT($C30=""),D30="")</formula>
    </cfRule>
    <cfRule type="expression" dxfId="6465" priority="7422" stopIfTrue="1">
      <formula>AG30="0"</formula>
    </cfRule>
  </conditionalFormatting>
  <conditionalFormatting sqref="E30">
    <cfRule type="expression" dxfId="6464" priority="7419" stopIfTrue="1">
      <formula>AND(NOT($C30=""),E30="")</formula>
    </cfRule>
    <cfRule type="expression" dxfId="6463" priority="7420" stopIfTrue="1">
      <formula>AL30="0"</formula>
    </cfRule>
  </conditionalFormatting>
  <conditionalFormatting sqref="F30">
    <cfRule type="expression" dxfId="6462" priority="7417" stopIfTrue="1">
      <formula>AND(NOT($C30=""),F30="")</formula>
    </cfRule>
    <cfRule type="expression" dxfId="6461" priority="7418" stopIfTrue="1">
      <formula>AQ30="0"</formula>
    </cfRule>
  </conditionalFormatting>
  <conditionalFormatting sqref="G30">
    <cfRule type="expression" dxfId="6460" priority="7415" stopIfTrue="1">
      <formula>AND(NOT($C30=""),G30="")</formula>
    </cfRule>
    <cfRule type="expression" dxfId="6459" priority="7416" stopIfTrue="1">
      <formula>AV30="0"</formula>
    </cfRule>
  </conditionalFormatting>
  <conditionalFormatting sqref="H30">
    <cfRule type="expression" dxfId="6458" priority="7413" stopIfTrue="1">
      <formula>AND(NOT($C30=""),H30="")</formula>
    </cfRule>
    <cfRule type="expression" dxfId="6457" priority="7414" stopIfTrue="1">
      <formula>BA30="0"</formula>
    </cfRule>
  </conditionalFormatting>
  <conditionalFormatting sqref="I30">
    <cfRule type="expression" dxfId="6456" priority="7411" stopIfTrue="1">
      <formula>AND(NOT($C30=""),I30="")</formula>
    </cfRule>
    <cfRule type="expression" dxfId="6455" priority="7412" stopIfTrue="1">
      <formula>BF30="0"</formula>
    </cfRule>
  </conditionalFormatting>
  <conditionalFormatting sqref="J30">
    <cfRule type="expression" dxfId="6454" priority="7409" stopIfTrue="1">
      <formula>AND(NOT($C30=""),J30="")</formula>
    </cfRule>
    <cfRule type="expression" dxfId="6453" priority="7410" stopIfTrue="1">
      <formula>BK30="0"</formula>
    </cfRule>
  </conditionalFormatting>
  <conditionalFormatting sqref="K30">
    <cfRule type="expression" dxfId="6452" priority="7407" stopIfTrue="1">
      <formula>AND(NOT($C30=""),K30="")</formula>
    </cfRule>
    <cfRule type="expression" dxfId="6451" priority="7408" stopIfTrue="1">
      <formula>BP30="0"</formula>
    </cfRule>
  </conditionalFormatting>
  <conditionalFormatting sqref="L30">
    <cfRule type="expression" dxfId="6450" priority="7405" stopIfTrue="1">
      <formula>AND(NOT($C30=""),L30="")</formula>
    </cfRule>
    <cfRule type="expression" dxfId="6449" priority="7406" stopIfTrue="1">
      <formula>BU30="0"</formula>
    </cfRule>
  </conditionalFormatting>
  <conditionalFormatting sqref="N30">
    <cfRule type="expression" dxfId="6448" priority="7403" stopIfTrue="1">
      <formula>AND(NOT($C30=""),N30="")</formula>
    </cfRule>
    <cfRule type="expression" dxfId="6447" priority="7404" stopIfTrue="1">
      <formula>CE30="0"</formula>
    </cfRule>
  </conditionalFormatting>
  <conditionalFormatting sqref="M30">
    <cfRule type="expression" dxfId="6446" priority="7402" stopIfTrue="1">
      <formula>BZ30="0"</formula>
    </cfRule>
  </conditionalFormatting>
  <conditionalFormatting sqref="D30">
    <cfRule type="expression" dxfId="6445" priority="7400" stopIfTrue="1">
      <formula>AND(NOT($C30=""),D30="")</formula>
    </cfRule>
    <cfRule type="expression" dxfId="6444" priority="7401" stopIfTrue="1">
      <formula>AG30="0"</formula>
    </cfRule>
  </conditionalFormatting>
  <conditionalFormatting sqref="E30">
    <cfRule type="expression" dxfId="6443" priority="7398" stopIfTrue="1">
      <formula>AND(NOT($C30=""),E30="")</formula>
    </cfRule>
    <cfRule type="expression" dxfId="6442" priority="7399" stopIfTrue="1">
      <formula>AL30="0"</formula>
    </cfRule>
  </conditionalFormatting>
  <conditionalFormatting sqref="F30">
    <cfRule type="expression" dxfId="6441" priority="7396" stopIfTrue="1">
      <formula>AND(NOT($C30=""),F30="")</formula>
    </cfRule>
    <cfRule type="expression" dxfId="6440" priority="7397" stopIfTrue="1">
      <formula>AQ30="0"</formula>
    </cfRule>
  </conditionalFormatting>
  <conditionalFormatting sqref="G30">
    <cfRule type="expression" dxfId="6439" priority="7394" stopIfTrue="1">
      <formula>AND(NOT($C30=""),G30="")</formula>
    </cfRule>
    <cfRule type="expression" dxfId="6438" priority="7395" stopIfTrue="1">
      <formula>AV30="0"</formula>
    </cfRule>
  </conditionalFormatting>
  <conditionalFormatting sqref="H30">
    <cfRule type="expression" dxfId="6437" priority="7392" stopIfTrue="1">
      <formula>AND(NOT($C30=""),H30="")</formula>
    </cfRule>
    <cfRule type="expression" dxfId="6436" priority="7393" stopIfTrue="1">
      <formula>BA30="0"</formula>
    </cfRule>
  </conditionalFormatting>
  <conditionalFormatting sqref="I30">
    <cfRule type="expression" dxfId="6435" priority="7390" stopIfTrue="1">
      <formula>AND(NOT($C30=""),I30="")</formula>
    </cfRule>
    <cfRule type="expression" dxfId="6434" priority="7391" stopIfTrue="1">
      <formula>BF30="0"</formula>
    </cfRule>
  </conditionalFormatting>
  <conditionalFormatting sqref="J30">
    <cfRule type="expression" dxfId="6433" priority="7388" stopIfTrue="1">
      <formula>AND(NOT($C30=""),J30="")</formula>
    </cfRule>
    <cfRule type="expression" dxfId="6432" priority="7389" stopIfTrue="1">
      <formula>BK30="0"</formula>
    </cfRule>
  </conditionalFormatting>
  <conditionalFormatting sqref="K30">
    <cfRule type="expression" dxfId="6431" priority="7386" stopIfTrue="1">
      <formula>AND(NOT($C30=""),K30="")</formula>
    </cfRule>
    <cfRule type="expression" dxfId="6430" priority="7387" stopIfTrue="1">
      <formula>BP30="0"</formula>
    </cfRule>
  </conditionalFormatting>
  <conditionalFormatting sqref="L30">
    <cfRule type="expression" dxfId="6429" priority="7384" stopIfTrue="1">
      <formula>AND(NOT($C30=""),L30="")</formula>
    </cfRule>
    <cfRule type="expression" dxfId="6428" priority="7385" stopIfTrue="1">
      <formula>BU30="0"</formula>
    </cfRule>
  </conditionalFormatting>
  <conditionalFormatting sqref="N30">
    <cfRule type="expression" dxfId="6427" priority="7382" stopIfTrue="1">
      <formula>AND(NOT($C30=""),N30="")</formula>
    </cfRule>
    <cfRule type="expression" dxfId="6426" priority="7383" stopIfTrue="1">
      <formula>CE30="0"</formula>
    </cfRule>
  </conditionalFormatting>
  <conditionalFormatting sqref="M30">
    <cfRule type="expression" dxfId="6425" priority="7381" stopIfTrue="1">
      <formula>BZ30="0"</formula>
    </cfRule>
  </conditionalFormatting>
  <conditionalFormatting sqref="D30">
    <cfRule type="expression" dxfId="6424" priority="7379" stopIfTrue="1">
      <formula>AND(NOT($C30=""),D30="")</formula>
    </cfRule>
    <cfRule type="expression" dxfId="6423" priority="7380" stopIfTrue="1">
      <formula>AG30="0"</formula>
    </cfRule>
  </conditionalFormatting>
  <conditionalFormatting sqref="E30">
    <cfRule type="expression" dxfId="6422" priority="7377" stopIfTrue="1">
      <formula>AND(NOT($C30=""),E30="")</formula>
    </cfRule>
    <cfRule type="expression" dxfId="6421" priority="7378" stopIfTrue="1">
      <formula>AL30="0"</formula>
    </cfRule>
  </conditionalFormatting>
  <conditionalFormatting sqref="F30">
    <cfRule type="expression" dxfId="6420" priority="7375" stopIfTrue="1">
      <formula>AND(NOT($C30=""),F30="")</formula>
    </cfRule>
    <cfRule type="expression" dxfId="6419" priority="7376" stopIfTrue="1">
      <formula>AQ30="0"</formula>
    </cfRule>
  </conditionalFormatting>
  <conditionalFormatting sqref="G30">
    <cfRule type="expression" dxfId="6418" priority="7373" stopIfTrue="1">
      <formula>AND(NOT($C30=""),G30="")</formula>
    </cfRule>
    <cfRule type="expression" dxfId="6417" priority="7374" stopIfTrue="1">
      <formula>AV30="0"</formula>
    </cfRule>
  </conditionalFormatting>
  <conditionalFormatting sqref="H30">
    <cfRule type="expression" dxfId="6416" priority="7371" stopIfTrue="1">
      <formula>AND(NOT($C30=""),H30="")</formula>
    </cfRule>
    <cfRule type="expression" dxfId="6415" priority="7372" stopIfTrue="1">
      <formula>BA30="0"</formula>
    </cfRule>
  </conditionalFormatting>
  <conditionalFormatting sqref="I30">
    <cfRule type="expression" dxfId="6414" priority="7369" stopIfTrue="1">
      <formula>AND(NOT($C30=""),I30="")</formula>
    </cfRule>
    <cfRule type="expression" dxfId="6413" priority="7370" stopIfTrue="1">
      <formula>BF30="0"</formula>
    </cfRule>
  </conditionalFormatting>
  <conditionalFormatting sqref="J30">
    <cfRule type="expression" dxfId="6412" priority="7367" stopIfTrue="1">
      <formula>AND(NOT($C30=""),J30="")</formula>
    </cfRule>
    <cfRule type="expression" dxfId="6411" priority="7368" stopIfTrue="1">
      <formula>BK30="0"</formula>
    </cfRule>
  </conditionalFormatting>
  <conditionalFormatting sqref="K30">
    <cfRule type="expression" dxfId="6410" priority="7365" stopIfTrue="1">
      <formula>AND(NOT($C30=""),K30="")</formula>
    </cfRule>
    <cfRule type="expression" dxfId="6409" priority="7366" stopIfTrue="1">
      <formula>BP30="0"</formula>
    </cfRule>
  </conditionalFormatting>
  <conditionalFormatting sqref="L30">
    <cfRule type="expression" dxfId="6408" priority="7363" stopIfTrue="1">
      <formula>AND(NOT($C30=""),L30="")</formula>
    </cfRule>
    <cfRule type="expression" dxfId="6407" priority="7364" stopIfTrue="1">
      <formula>BU30="0"</formula>
    </cfRule>
  </conditionalFormatting>
  <conditionalFormatting sqref="N30">
    <cfRule type="expression" dxfId="6406" priority="7361" stopIfTrue="1">
      <formula>AND(NOT($C30=""),N30="")</formula>
    </cfRule>
    <cfRule type="expression" dxfId="6405" priority="7362" stopIfTrue="1">
      <formula>CE30="0"</formula>
    </cfRule>
  </conditionalFormatting>
  <conditionalFormatting sqref="M30">
    <cfRule type="expression" dxfId="6404" priority="7360" stopIfTrue="1">
      <formula>BZ30="0"</formula>
    </cfRule>
  </conditionalFormatting>
  <conditionalFormatting sqref="D30">
    <cfRule type="expression" dxfId="6403" priority="7358" stopIfTrue="1">
      <formula>AND(NOT($C30=""),D30="")</formula>
    </cfRule>
    <cfRule type="expression" dxfId="6402" priority="7359" stopIfTrue="1">
      <formula>AG30="0"</formula>
    </cfRule>
  </conditionalFormatting>
  <conditionalFormatting sqref="E30">
    <cfRule type="expression" dxfId="6401" priority="7356" stopIfTrue="1">
      <formula>AND(NOT($C30=""),E30="")</formula>
    </cfRule>
    <cfRule type="expression" dxfId="6400" priority="7357" stopIfTrue="1">
      <formula>AL30="0"</formula>
    </cfRule>
  </conditionalFormatting>
  <conditionalFormatting sqref="F30">
    <cfRule type="expression" dxfId="6399" priority="7354" stopIfTrue="1">
      <formula>AND(NOT($C30=""),F30="")</formula>
    </cfRule>
    <cfRule type="expression" dxfId="6398" priority="7355" stopIfTrue="1">
      <formula>AQ30="0"</formula>
    </cfRule>
  </conditionalFormatting>
  <conditionalFormatting sqref="G30">
    <cfRule type="expression" dxfId="6397" priority="7352" stopIfTrue="1">
      <formula>AND(NOT($C30=""),G30="")</formula>
    </cfRule>
    <cfRule type="expression" dxfId="6396" priority="7353" stopIfTrue="1">
      <formula>AV30="0"</formula>
    </cfRule>
  </conditionalFormatting>
  <conditionalFormatting sqref="H30">
    <cfRule type="expression" dxfId="6395" priority="7350" stopIfTrue="1">
      <formula>AND(NOT($C30=""),H30="")</formula>
    </cfRule>
    <cfRule type="expression" dxfId="6394" priority="7351" stopIfTrue="1">
      <formula>BA30="0"</formula>
    </cfRule>
  </conditionalFormatting>
  <conditionalFormatting sqref="I30">
    <cfRule type="expression" dxfId="6393" priority="7348" stopIfTrue="1">
      <formula>AND(NOT($C30=""),I30="")</formula>
    </cfRule>
    <cfRule type="expression" dxfId="6392" priority="7349" stopIfTrue="1">
      <formula>BF30="0"</formula>
    </cfRule>
  </conditionalFormatting>
  <conditionalFormatting sqref="J30">
    <cfRule type="expression" dxfId="6391" priority="7346" stopIfTrue="1">
      <formula>AND(NOT($C30=""),J30="")</formula>
    </cfRule>
    <cfRule type="expression" dxfId="6390" priority="7347" stopIfTrue="1">
      <formula>BK30="0"</formula>
    </cfRule>
  </conditionalFormatting>
  <conditionalFormatting sqref="K30">
    <cfRule type="expression" dxfId="6389" priority="7344" stopIfTrue="1">
      <formula>AND(NOT($C30=""),K30="")</formula>
    </cfRule>
    <cfRule type="expression" dxfId="6388" priority="7345" stopIfTrue="1">
      <formula>BP30="0"</formula>
    </cfRule>
  </conditionalFormatting>
  <conditionalFormatting sqref="L30">
    <cfRule type="expression" dxfId="6387" priority="7342" stopIfTrue="1">
      <formula>AND(NOT($C30=""),L30="")</formula>
    </cfRule>
    <cfRule type="expression" dxfId="6386" priority="7343" stopIfTrue="1">
      <formula>BU30="0"</formula>
    </cfRule>
  </conditionalFormatting>
  <conditionalFormatting sqref="N30">
    <cfRule type="expression" dxfId="6385" priority="7340" stopIfTrue="1">
      <formula>AND(NOT($C30=""),N30="")</formula>
    </cfRule>
    <cfRule type="expression" dxfId="6384" priority="7341" stopIfTrue="1">
      <formula>CE30="0"</formula>
    </cfRule>
  </conditionalFormatting>
  <conditionalFormatting sqref="M30">
    <cfRule type="expression" dxfId="6383" priority="7339" stopIfTrue="1">
      <formula>BZ30="0"</formula>
    </cfRule>
  </conditionalFormatting>
  <conditionalFormatting sqref="D30">
    <cfRule type="expression" dxfId="6382" priority="7337" stopIfTrue="1">
      <formula>AND(NOT($C30=""),D30="")</formula>
    </cfRule>
    <cfRule type="expression" dxfId="6381" priority="7338" stopIfTrue="1">
      <formula>AG30="0"</formula>
    </cfRule>
  </conditionalFormatting>
  <conditionalFormatting sqref="E30">
    <cfRule type="expression" dxfId="6380" priority="7335" stopIfTrue="1">
      <formula>AND(NOT($C30=""),E30="")</formula>
    </cfRule>
    <cfRule type="expression" dxfId="6379" priority="7336" stopIfTrue="1">
      <formula>AL30="0"</formula>
    </cfRule>
  </conditionalFormatting>
  <conditionalFormatting sqref="F30">
    <cfRule type="expression" dxfId="6378" priority="7333" stopIfTrue="1">
      <formula>AND(NOT($C30=""),F30="")</formula>
    </cfRule>
    <cfRule type="expression" dxfId="6377" priority="7334" stopIfTrue="1">
      <formula>AQ30="0"</formula>
    </cfRule>
  </conditionalFormatting>
  <conditionalFormatting sqref="G30">
    <cfRule type="expression" dxfId="6376" priority="7331" stopIfTrue="1">
      <formula>AND(NOT($C30=""),G30="")</formula>
    </cfRule>
    <cfRule type="expression" dxfId="6375" priority="7332" stopIfTrue="1">
      <formula>AV30="0"</formula>
    </cfRule>
  </conditionalFormatting>
  <conditionalFormatting sqref="H30">
    <cfRule type="expression" dxfId="6374" priority="7329" stopIfTrue="1">
      <formula>AND(NOT($C30=""),H30="")</formula>
    </cfRule>
    <cfRule type="expression" dxfId="6373" priority="7330" stopIfTrue="1">
      <formula>BA30="0"</formula>
    </cfRule>
  </conditionalFormatting>
  <conditionalFormatting sqref="I30">
    <cfRule type="expression" dxfId="6372" priority="7327" stopIfTrue="1">
      <formula>AND(NOT($C30=""),I30="")</formula>
    </cfRule>
    <cfRule type="expression" dxfId="6371" priority="7328" stopIfTrue="1">
      <formula>BF30="0"</formula>
    </cfRule>
  </conditionalFormatting>
  <conditionalFormatting sqref="J30">
    <cfRule type="expression" dxfId="6370" priority="7325" stopIfTrue="1">
      <formula>AND(NOT($C30=""),J30="")</formula>
    </cfRule>
    <cfRule type="expression" dxfId="6369" priority="7326" stopIfTrue="1">
      <formula>BK30="0"</formula>
    </cfRule>
  </conditionalFormatting>
  <conditionalFormatting sqref="K30">
    <cfRule type="expression" dxfId="6368" priority="7323" stopIfTrue="1">
      <formula>AND(NOT($C30=""),K30="")</formula>
    </cfRule>
    <cfRule type="expression" dxfId="6367" priority="7324" stopIfTrue="1">
      <formula>BP30="0"</formula>
    </cfRule>
  </conditionalFormatting>
  <conditionalFormatting sqref="L30">
    <cfRule type="expression" dxfId="6366" priority="7321" stopIfTrue="1">
      <formula>AND(NOT($C30=""),L30="")</formula>
    </cfRule>
    <cfRule type="expression" dxfId="6365" priority="7322" stopIfTrue="1">
      <formula>BU30="0"</formula>
    </cfRule>
  </conditionalFormatting>
  <conditionalFormatting sqref="N30">
    <cfRule type="expression" dxfId="6364" priority="7319" stopIfTrue="1">
      <formula>AND(NOT($C30=""),N30="")</formula>
    </cfRule>
    <cfRule type="expression" dxfId="6363" priority="7320" stopIfTrue="1">
      <formula>CE30="0"</formula>
    </cfRule>
  </conditionalFormatting>
  <conditionalFormatting sqref="M30">
    <cfRule type="expression" dxfId="6362" priority="7318" stopIfTrue="1">
      <formula>BZ30="0"</formula>
    </cfRule>
  </conditionalFormatting>
  <conditionalFormatting sqref="D30">
    <cfRule type="expression" dxfId="6361" priority="7316" stopIfTrue="1">
      <formula>AND(NOT($C30=""),D30="")</formula>
    </cfRule>
    <cfRule type="expression" dxfId="6360" priority="7317" stopIfTrue="1">
      <formula>AG30="0"</formula>
    </cfRule>
  </conditionalFormatting>
  <conditionalFormatting sqref="E30">
    <cfRule type="expression" dxfId="6359" priority="7314" stopIfTrue="1">
      <formula>AND(NOT($C30=""),E30="")</formula>
    </cfRule>
    <cfRule type="expression" dxfId="6358" priority="7315" stopIfTrue="1">
      <formula>AL30="0"</formula>
    </cfRule>
  </conditionalFormatting>
  <conditionalFormatting sqref="F30">
    <cfRule type="expression" dxfId="6357" priority="7312" stopIfTrue="1">
      <formula>AND(NOT($C30=""),F30="")</formula>
    </cfRule>
    <cfRule type="expression" dxfId="6356" priority="7313" stopIfTrue="1">
      <formula>AQ30="0"</formula>
    </cfRule>
  </conditionalFormatting>
  <conditionalFormatting sqref="G30">
    <cfRule type="expression" dxfId="6355" priority="7310" stopIfTrue="1">
      <formula>AND(NOT($C30=""),G30="")</formula>
    </cfRule>
    <cfRule type="expression" dxfId="6354" priority="7311" stopIfTrue="1">
      <formula>AV30="0"</formula>
    </cfRule>
  </conditionalFormatting>
  <conditionalFormatting sqref="H30">
    <cfRule type="expression" dxfId="6353" priority="7308" stopIfTrue="1">
      <formula>AND(NOT($C30=""),H30="")</formula>
    </cfRule>
    <cfRule type="expression" dxfId="6352" priority="7309" stopIfTrue="1">
      <formula>BA30="0"</formula>
    </cfRule>
  </conditionalFormatting>
  <conditionalFormatting sqref="I30">
    <cfRule type="expression" dxfId="6351" priority="7306" stopIfTrue="1">
      <formula>AND(NOT($C30=""),I30="")</formula>
    </cfRule>
    <cfRule type="expression" dxfId="6350" priority="7307" stopIfTrue="1">
      <formula>BF30="0"</formula>
    </cfRule>
  </conditionalFormatting>
  <conditionalFormatting sqref="J30">
    <cfRule type="expression" dxfId="6349" priority="7304" stopIfTrue="1">
      <formula>AND(NOT($C30=""),J30="")</formula>
    </cfRule>
    <cfRule type="expression" dxfId="6348" priority="7305" stopIfTrue="1">
      <formula>BK30="0"</formula>
    </cfRule>
  </conditionalFormatting>
  <conditionalFormatting sqref="K30">
    <cfRule type="expression" dxfId="6347" priority="7302" stopIfTrue="1">
      <formula>AND(NOT($C30=""),K30="")</formula>
    </cfRule>
    <cfRule type="expression" dxfId="6346" priority="7303" stopIfTrue="1">
      <formula>BP30="0"</formula>
    </cfRule>
  </conditionalFormatting>
  <conditionalFormatting sqref="L30">
    <cfRule type="expression" dxfId="6345" priority="7300" stopIfTrue="1">
      <formula>AND(NOT($C30=""),L30="")</formula>
    </cfRule>
    <cfRule type="expression" dxfId="6344" priority="7301" stopIfTrue="1">
      <formula>BU30="0"</formula>
    </cfRule>
  </conditionalFormatting>
  <conditionalFormatting sqref="N30">
    <cfRule type="expression" dxfId="6343" priority="7298" stopIfTrue="1">
      <formula>AND(NOT($C30=""),N30="")</formula>
    </cfRule>
    <cfRule type="expression" dxfId="6342" priority="7299" stopIfTrue="1">
      <formula>CE30="0"</formula>
    </cfRule>
  </conditionalFormatting>
  <conditionalFormatting sqref="M30">
    <cfRule type="expression" dxfId="6341" priority="7297" stopIfTrue="1">
      <formula>BZ30="0"</formula>
    </cfRule>
  </conditionalFormatting>
  <conditionalFormatting sqref="D30">
    <cfRule type="expression" dxfId="6340" priority="7295" stopIfTrue="1">
      <formula>AND(NOT($C30=""),D30="")</formula>
    </cfRule>
    <cfRule type="expression" dxfId="6339" priority="7296" stopIfTrue="1">
      <formula>AG30="0"</formula>
    </cfRule>
  </conditionalFormatting>
  <conditionalFormatting sqref="E30">
    <cfRule type="expression" dxfId="6338" priority="7293" stopIfTrue="1">
      <formula>AND(NOT($C30=""),E30="")</formula>
    </cfRule>
    <cfRule type="expression" dxfId="6337" priority="7294" stopIfTrue="1">
      <formula>AL30="0"</formula>
    </cfRule>
  </conditionalFormatting>
  <conditionalFormatting sqref="F30">
    <cfRule type="expression" dxfId="6336" priority="7291" stopIfTrue="1">
      <formula>AND(NOT($C30=""),F30="")</formula>
    </cfRule>
    <cfRule type="expression" dxfId="6335" priority="7292" stopIfTrue="1">
      <formula>AQ30="0"</formula>
    </cfRule>
  </conditionalFormatting>
  <conditionalFormatting sqref="G30">
    <cfRule type="expression" dxfId="6334" priority="7289" stopIfTrue="1">
      <formula>AND(NOT($C30=""),G30="")</formula>
    </cfRule>
    <cfRule type="expression" dxfId="6333" priority="7290" stopIfTrue="1">
      <formula>AV30="0"</formula>
    </cfRule>
  </conditionalFormatting>
  <conditionalFormatting sqref="H30">
    <cfRule type="expression" dxfId="6332" priority="7287" stopIfTrue="1">
      <formula>AND(NOT($C30=""),H30="")</formula>
    </cfRule>
    <cfRule type="expression" dxfId="6331" priority="7288" stopIfTrue="1">
      <formula>BA30="0"</formula>
    </cfRule>
  </conditionalFormatting>
  <conditionalFormatting sqref="I30">
    <cfRule type="expression" dxfId="6330" priority="7285" stopIfTrue="1">
      <formula>AND(NOT($C30=""),I30="")</formula>
    </cfRule>
    <cfRule type="expression" dxfId="6329" priority="7286" stopIfTrue="1">
      <formula>BF30="0"</formula>
    </cfRule>
  </conditionalFormatting>
  <conditionalFormatting sqref="J30">
    <cfRule type="expression" dxfId="6328" priority="7283" stopIfTrue="1">
      <formula>AND(NOT($C30=""),J30="")</formula>
    </cfRule>
    <cfRule type="expression" dxfId="6327" priority="7284" stopIfTrue="1">
      <formula>BK30="0"</formula>
    </cfRule>
  </conditionalFormatting>
  <conditionalFormatting sqref="K30">
    <cfRule type="expression" dxfId="6326" priority="7281" stopIfTrue="1">
      <formula>AND(NOT($C30=""),K30="")</formula>
    </cfRule>
    <cfRule type="expression" dxfId="6325" priority="7282" stopIfTrue="1">
      <formula>BP30="0"</formula>
    </cfRule>
  </conditionalFormatting>
  <conditionalFormatting sqref="L30">
    <cfRule type="expression" dxfId="6324" priority="7279" stopIfTrue="1">
      <formula>AND(NOT($C30=""),L30="")</formula>
    </cfRule>
    <cfRule type="expression" dxfId="6323" priority="7280" stopIfTrue="1">
      <formula>BU30="0"</formula>
    </cfRule>
  </conditionalFormatting>
  <conditionalFormatting sqref="N30">
    <cfRule type="expression" dxfId="6322" priority="7277" stopIfTrue="1">
      <formula>AND(NOT($C30=""),N30="")</formula>
    </cfRule>
    <cfRule type="expression" dxfId="6321" priority="7278" stopIfTrue="1">
      <formula>CE30="0"</formula>
    </cfRule>
  </conditionalFormatting>
  <conditionalFormatting sqref="M30">
    <cfRule type="expression" dxfId="6320" priority="7276" stopIfTrue="1">
      <formula>BZ30="0"</formula>
    </cfRule>
  </conditionalFormatting>
  <conditionalFormatting sqref="D30">
    <cfRule type="expression" dxfId="6319" priority="7274" stopIfTrue="1">
      <formula>AND(NOT($C30=""),D30="")</formula>
    </cfRule>
    <cfRule type="expression" dxfId="6318" priority="7275" stopIfTrue="1">
      <formula>AG30="0"</formula>
    </cfRule>
  </conditionalFormatting>
  <conditionalFormatting sqref="E30">
    <cfRule type="expression" dxfId="6317" priority="7272" stopIfTrue="1">
      <formula>AND(NOT($C30=""),E30="")</formula>
    </cfRule>
    <cfRule type="expression" dxfId="6316" priority="7273" stopIfTrue="1">
      <formula>AL30="0"</formula>
    </cfRule>
  </conditionalFormatting>
  <conditionalFormatting sqref="F30">
    <cfRule type="expression" dxfId="6315" priority="7270" stopIfTrue="1">
      <formula>AND(NOT($C30=""),F30="")</formula>
    </cfRule>
    <cfRule type="expression" dxfId="6314" priority="7271" stopIfTrue="1">
      <formula>AQ30="0"</formula>
    </cfRule>
  </conditionalFormatting>
  <conditionalFormatting sqref="G30">
    <cfRule type="expression" dxfId="6313" priority="7268" stopIfTrue="1">
      <formula>AND(NOT($C30=""),G30="")</formula>
    </cfRule>
    <cfRule type="expression" dxfId="6312" priority="7269" stopIfTrue="1">
      <formula>AV30="0"</formula>
    </cfRule>
  </conditionalFormatting>
  <conditionalFormatting sqref="H30">
    <cfRule type="expression" dxfId="6311" priority="7266" stopIfTrue="1">
      <formula>AND(NOT($C30=""),H30="")</formula>
    </cfRule>
    <cfRule type="expression" dxfId="6310" priority="7267" stopIfTrue="1">
      <formula>BA30="0"</formula>
    </cfRule>
  </conditionalFormatting>
  <conditionalFormatting sqref="I30">
    <cfRule type="expression" dxfId="6309" priority="7264" stopIfTrue="1">
      <formula>AND(NOT($C30=""),I30="")</formula>
    </cfRule>
    <cfRule type="expression" dxfId="6308" priority="7265" stopIfTrue="1">
      <formula>BF30="0"</formula>
    </cfRule>
  </conditionalFormatting>
  <conditionalFormatting sqref="J30">
    <cfRule type="expression" dxfId="6307" priority="7262" stopIfTrue="1">
      <formula>AND(NOT($C30=""),J30="")</formula>
    </cfRule>
    <cfRule type="expression" dxfId="6306" priority="7263" stopIfTrue="1">
      <formula>BK30="0"</formula>
    </cfRule>
  </conditionalFormatting>
  <conditionalFormatting sqref="K30">
    <cfRule type="expression" dxfId="6305" priority="7260" stopIfTrue="1">
      <formula>AND(NOT($C30=""),K30="")</formula>
    </cfRule>
    <cfRule type="expression" dxfId="6304" priority="7261" stopIfTrue="1">
      <formula>BP30="0"</formula>
    </cfRule>
  </conditionalFormatting>
  <conditionalFormatting sqref="L30">
    <cfRule type="expression" dxfId="6303" priority="7258" stopIfTrue="1">
      <formula>AND(NOT($C30=""),L30="")</formula>
    </cfRule>
    <cfRule type="expression" dxfId="6302" priority="7259" stopIfTrue="1">
      <formula>BU30="0"</formula>
    </cfRule>
  </conditionalFormatting>
  <conditionalFormatting sqref="N30">
    <cfRule type="expression" dxfId="6301" priority="7256" stopIfTrue="1">
      <formula>AND(NOT($C30=""),N30="")</formula>
    </cfRule>
    <cfRule type="expression" dxfId="6300" priority="7257" stopIfTrue="1">
      <formula>CE30="0"</formula>
    </cfRule>
  </conditionalFormatting>
  <conditionalFormatting sqref="M30">
    <cfRule type="expression" dxfId="6299" priority="7255" stopIfTrue="1">
      <formula>BZ30="0"</formula>
    </cfRule>
  </conditionalFormatting>
  <conditionalFormatting sqref="D30">
    <cfRule type="expression" dxfId="6298" priority="7253" stopIfTrue="1">
      <formula>AND(NOT($C30=""),D30="")</formula>
    </cfRule>
    <cfRule type="expression" dxfId="6297" priority="7254" stopIfTrue="1">
      <formula>AG30="0"</formula>
    </cfRule>
  </conditionalFormatting>
  <conditionalFormatting sqref="E30">
    <cfRule type="expression" dxfId="6296" priority="7251" stopIfTrue="1">
      <formula>AND(NOT($C30=""),E30="")</formula>
    </cfRule>
    <cfRule type="expression" dxfId="6295" priority="7252" stopIfTrue="1">
      <formula>AL30="0"</formula>
    </cfRule>
  </conditionalFormatting>
  <conditionalFormatting sqref="F30">
    <cfRule type="expression" dxfId="6294" priority="7249" stopIfTrue="1">
      <formula>AND(NOT($C30=""),F30="")</formula>
    </cfRule>
    <cfRule type="expression" dxfId="6293" priority="7250" stopIfTrue="1">
      <formula>AQ30="0"</formula>
    </cfRule>
  </conditionalFormatting>
  <conditionalFormatting sqref="G30">
    <cfRule type="expression" dxfId="6292" priority="7247" stopIfTrue="1">
      <formula>AND(NOT($C30=""),G30="")</formula>
    </cfRule>
    <cfRule type="expression" dxfId="6291" priority="7248" stopIfTrue="1">
      <formula>AV30="0"</formula>
    </cfRule>
  </conditionalFormatting>
  <conditionalFormatting sqref="H30">
    <cfRule type="expression" dxfId="6290" priority="7245" stopIfTrue="1">
      <formula>AND(NOT($C30=""),H30="")</formula>
    </cfRule>
    <cfRule type="expression" dxfId="6289" priority="7246" stopIfTrue="1">
      <formula>BA30="0"</formula>
    </cfRule>
  </conditionalFormatting>
  <conditionalFormatting sqref="I30">
    <cfRule type="expression" dxfId="6288" priority="7243" stopIfTrue="1">
      <formula>AND(NOT($C30=""),I30="")</formula>
    </cfRule>
    <cfRule type="expression" dxfId="6287" priority="7244" stopIfTrue="1">
      <formula>BF30="0"</formula>
    </cfRule>
  </conditionalFormatting>
  <conditionalFormatting sqref="J30">
    <cfRule type="expression" dxfId="6286" priority="7241" stopIfTrue="1">
      <formula>AND(NOT($C30=""),J30="")</formula>
    </cfRule>
    <cfRule type="expression" dxfId="6285" priority="7242" stopIfTrue="1">
      <formula>BK30="0"</formula>
    </cfRule>
  </conditionalFormatting>
  <conditionalFormatting sqref="K30">
    <cfRule type="expression" dxfId="6284" priority="7239" stopIfTrue="1">
      <formula>AND(NOT($C30=""),K30="")</formula>
    </cfRule>
    <cfRule type="expression" dxfId="6283" priority="7240" stopIfTrue="1">
      <formula>BP30="0"</formula>
    </cfRule>
  </conditionalFormatting>
  <conditionalFormatting sqref="L30">
    <cfRule type="expression" dxfId="6282" priority="7237" stopIfTrue="1">
      <formula>AND(NOT($C30=""),L30="")</formula>
    </cfRule>
    <cfRule type="expression" dxfId="6281" priority="7238" stopIfTrue="1">
      <formula>BU30="0"</formula>
    </cfRule>
  </conditionalFormatting>
  <conditionalFormatting sqref="N30">
    <cfRule type="expression" dxfId="6280" priority="7235" stopIfTrue="1">
      <formula>AND(NOT($C30=""),N30="")</formula>
    </cfRule>
    <cfRule type="expression" dxfId="6279" priority="7236" stopIfTrue="1">
      <formula>CE30="0"</formula>
    </cfRule>
  </conditionalFormatting>
  <conditionalFormatting sqref="M31">
    <cfRule type="expression" dxfId="6278" priority="7139" stopIfTrue="1">
      <formula>BZ31="0"</formula>
    </cfRule>
  </conditionalFormatting>
  <conditionalFormatting sqref="D31">
    <cfRule type="expression" dxfId="6277" priority="7137" stopIfTrue="1">
      <formula>AND(NOT($C31=""),D31="")</formula>
    </cfRule>
    <cfRule type="expression" dxfId="6276" priority="7138" stopIfTrue="1">
      <formula>AG31="0"</formula>
    </cfRule>
  </conditionalFormatting>
  <conditionalFormatting sqref="E31">
    <cfRule type="expression" dxfId="6275" priority="7135" stopIfTrue="1">
      <formula>AND(NOT($C31=""),E31="")</formula>
    </cfRule>
    <cfRule type="expression" dxfId="6274" priority="7136" stopIfTrue="1">
      <formula>AL31="0"</formula>
    </cfRule>
  </conditionalFormatting>
  <conditionalFormatting sqref="F31">
    <cfRule type="expression" dxfId="6273" priority="7133" stopIfTrue="1">
      <formula>AND(NOT($C31=""),F31="")</formula>
    </cfRule>
    <cfRule type="expression" dxfId="6272" priority="7134" stopIfTrue="1">
      <formula>AQ31="0"</formula>
    </cfRule>
  </conditionalFormatting>
  <conditionalFormatting sqref="G31">
    <cfRule type="expression" dxfId="6271" priority="7131" stopIfTrue="1">
      <formula>AND(NOT($C31=""),G31="")</formula>
    </cfRule>
    <cfRule type="expression" dxfId="6270" priority="7132" stopIfTrue="1">
      <formula>AV31="0"</formula>
    </cfRule>
  </conditionalFormatting>
  <conditionalFormatting sqref="H31">
    <cfRule type="expression" dxfId="6269" priority="7129" stopIfTrue="1">
      <formula>AND(NOT($C31=""),H31="")</formula>
    </cfRule>
    <cfRule type="expression" dxfId="6268" priority="7130" stopIfTrue="1">
      <formula>BA31="0"</formula>
    </cfRule>
  </conditionalFormatting>
  <conditionalFormatting sqref="I31">
    <cfRule type="expression" dxfId="6267" priority="7127" stopIfTrue="1">
      <formula>AND(NOT($C31=""),I31="")</formula>
    </cfRule>
    <cfRule type="expression" dxfId="6266" priority="7128" stopIfTrue="1">
      <formula>BF31="0"</formula>
    </cfRule>
  </conditionalFormatting>
  <conditionalFormatting sqref="J31">
    <cfRule type="expression" dxfId="6265" priority="7125" stopIfTrue="1">
      <formula>AND(NOT($C31=""),J31="")</formula>
    </cfRule>
    <cfRule type="expression" dxfId="6264" priority="7126" stopIfTrue="1">
      <formula>BK31="0"</formula>
    </cfRule>
  </conditionalFormatting>
  <conditionalFormatting sqref="K31">
    <cfRule type="expression" dxfId="6263" priority="7123" stopIfTrue="1">
      <formula>AND(NOT($C31=""),K31="")</formula>
    </cfRule>
    <cfRule type="expression" dxfId="6262" priority="7124" stopIfTrue="1">
      <formula>BP31="0"</formula>
    </cfRule>
  </conditionalFormatting>
  <conditionalFormatting sqref="L31">
    <cfRule type="expression" dxfId="6261" priority="7121" stopIfTrue="1">
      <formula>AND(NOT($C31=""),L31="")</formula>
    </cfRule>
    <cfRule type="expression" dxfId="6260" priority="7122" stopIfTrue="1">
      <formula>BU31="0"</formula>
    </cfRule>
  </conditionalFormatting>
  <conditionalFormatting sqref="N31">
    <cfRule type="expression" dxfId="6259" priority="7119" stopIfTrue="1">
      <formula>AND(NOT($C31=""),N31="")</formula>
    </cfRule>
    <cfRule type="expression" dxfId="6258" priority="7120" stopIfTrue="1">
      <formula>CE31="0"</formula>
    </cfRule>
  </conditionalFormatting>
  <conditionalFormatting sqref="M31">
    <cfRule type="expression" dxfId="6257" priority="7118" stopIfTrue="1">
      <formula>BZ31="0"</formula>
    </cfRule>
  </conditionalFormatting>
  <conditionalFormatting sqref="D31">
    <cfRule type="expression" dxfId="6256" priority="7116" stopIfTrue="1">
      <formula>AND(NOT($C31=""),D31="")</formula>
    </cfRule>
    <cfRule type="expression" dxfId="6255" priority="7117" stopIfTrue="1">
      <formula>AG31="0"</formula>
    </cfRule>
  </conditionalFormatting>
  <conditionalFormatting sqref="E31">
    <cfRule type="expression" dxfId="6254" priority="7114" stopIfTrue="1">
      <formula>AND(NOT($C31=""),E31="")</formula>
    </cfRule>
    <cfRule type="expression" dxfId="6253" priority="7115" stopIfTrue="1">
      <formula>AL31="0"</formula>
    </cfRule>
  </conditionalFormatting>
  <conditionalFormatting sqref="F31">
    <cfRule type="expression" dxfId="6252" priority="7112" stopIfTrue="1">
      <formula>AND(NOT($C31=""),F31="")</formula>
    </cfRule>
    <cfRule type="expression" dxfId="6251" priority="7113" stopIfTrue="1">
      <formula>AQ31="0"</formula>
    </cfRule>
  </conditionalFormatting>
  <conditionalFormatting sqref="G31">
    <cfRule type="expression" dxfId="6250" priority="7110" stopIfTrue="1">
      <formula>AND(NOT($C31=""),G31="")</formula>
    </cfRule>
    <cfRule type="expression" dxfId="6249" priority="7111" stopIfTrue="1">
      <formula>AV31="0"</formula>
    </cfRule>
  </conditionalFormatting>
  <conditionalFormatting sqref="H31">
    <cfRule type="expression" dxfId="6248" priority="7108" stopIfTrue="1">
      <formula>AND(NOT($C31=""),H31="")</formula>
    </cfRule>
    <cfRule type="expression" dxfId="6247" priority="7109" stopIfTrue="1">
      <formula>BA31="0"</formula>
    </cfRule>
  </conditionalFormatting>
  <conditionalFormatting sqref="I31">
    <cfRule type="expression" dxfId="6246" priority="7106" stopIfTrue="1">
      <formula>AND(NOT($C31=""),I31="")</formula>
    </cfRule>
    <cfRule type="expression" dxfId="6245" priority="7107" stopIfTrue="1">
      <formula>BF31="0"</formula>
    </cfRule>
  </conditionalFormatting>
  <conditionalFormatting sqref="J31">
    <cfRule type="expression" dxfId="6244" priority="7104" stopIfTrue="1">
      <formula>AND(NOT($C31=""),J31="")</formula>
    </cfRule>
    <cfRule type="expression" dxfId="6243" priority="7105" stopIfTrue="1">
      <formula>BK31="0"</formula>
    </cfRule>
  </conditionalFormatting>
  <conditionalFormatting sqref="K31">
    <cfRule type="expression" dxfId="6242" priority="7102" stopIfTrue="1">
      <formula>AND(NOT($C31=""),K31="")</formula>
    </cfRule>
    <cfRule type="expression" dxfId="6241" priority="7103" stopIfTrue="1">
      <formula>BP31="0"</formula>
    </cfRule>
  </conditionalFormatting>
  <conditionalFormatting sqref="L31">
    <cfRule type="expression" dxfId="6240" priority="7100" stopIfTrue="1">
      <formula>AND(NOT($C31=""),L31="")</formula>
    </cfRule>
    <cfRule type="expression" dxfId="6239" priority="7101" stopIfTrue="1">
      <formula>BU31="0"</formula>
    </cfRule>
  </conditionalFormatting>
  <conditionalFormatting sqref="N31">
    <cfRule type="expression" dxfId="6238" priority="7098" stopIfTrue="1">
      <formula>AND(NOT($C31=""),N31="")</formula>
    </cfRule>
    <cfRule type="expression" dxfId="6237" priority="7099" stopIfTrue="1">
      <formula>CE31="0"</formula>
    </cfRule>
  </conditionalFormatting>
  <conditionalFormatting sqref="M31">
    <cfRule type="expression" dxfId="6236" priority="7097" stopIfTrue="1">
      <formula>BZ31="0"</formula>
    </cfRule>
  </conditionalFormatting>
  <conditionalFormatting sqref="D31">
    <cfRule type="expression" dxfId="6235" priority="7095" stopIfTrue="1">
      <formula>AND(NOT($C31=""),D31="")</formula>
    </cfRule>
    <cfRule type="expression" dxfId="6234" priority="7096" stopIfTrue="1">
      <formula>AG31="0"</formula>
    </cfRule>
  </conditionalFormatting>
  <conditionalFormatting sqref="E31">
    <cfRule type="expression" dxfId="6233" priority="7093" stopIfTrue="1">
      <formula>AND(NOT($C31=""),E31="")</formula>
    </cfRule>
    <cfRule type="expression" dxfId="6232" priority="7094" stopIfTrue="1">
      <formula>AL31="0"</formula>
    </cfRule>
  </conditionalFormatting>
  <conditionalFormatting sqref="F31">
    <cfRule type="expression" dxfId="6231" priority="7091" stopIfTrue="1">
      <formula>AND(NOT($C31=""),F31="")</formula>
    </cfRule>
    <cfRule type="expression" dxfId="6230" priority="7092" stopIfTrue="1">
      <formula>AQ31="0"</formula>
    </cfRule>
  </conditionalFormatting>
  <conditionalFormatting sqref="G31">
    <cfRule type="expression" dxfId="6229" priority="7089" stopIfTrue="1">
      <formula>AND(NOT($C31=""),G31="")</formula>
    </cfRule>
    <cfRule type="expression" dxfId="6228" priority="7090" stopIfTrue="1">
      <formula>AV31="0"</formula>
    </cfRule>
  </conditionalFormatting>
  <conditionalFormatting sqref="H31">
    <cfRule type="expression" dxfId="6227" priority="7087" stopIfTrue="1">
      <formula>AND(NOT($C31=""),H31="")</formula>
    </cfRule>
    <cfRule type="expression" dxfId="6226" priority="7088" stopIfTrue="1">
      <formula>BA31="0"</formula>
    </cfRule>
  </conditionalFormatting>
  <conditionalFormatting sqref="I31">
    <cfRule type="expression" dxfId="6225" priority="7085" stopIfTrue="1">
      <formula>AND(NOT($C31=""),I31="")</formula>
    </cfRule>
    <cfRule type="expression" dxfId="6224" priority="7086" stopIfTrue="1">
      <formula>BF31="0"</formula>
    </cfRule>
  </conditionalFormatting>
  <conditionalFormatting sqref="J31">
    <cfRule type="expression" dxfId="6223" priority="7083" stopIfTrue="1">
      <formula>AND(NOT($C31=""),J31="")</formula>
    </cfRule>
    <cfRule type="expression" dxfId="6222" priority="7084" stopIfTrue="1">
      <formula>BK31="0"</formula>
    </cfRule>
  </conditionalFormatting>
  <conditionalFormatting sqref="K31">
    <cfRule type="expression" dxfId="6221" priority="7081" stopIfTrue="1">
      <formula>AND(NOT($C31=""),K31="")</formula>
    </cfRule>
    <cfRule type="expression" dxfId="6220" priority="7082" stopIfTrue="1">
      <formula>BP31="0"</formula>
    </cfRule>
  </conditionalFormatting>
  <conditionalFormatting sqref="L31">
    <cfRule type="expression" dxfId="6219" priority="7079" stopIfTrue="1">
      <formula>AND(NOT($C31=""),L31="")</formula>
    </cfRule>
    <cfRule type="expression" dxfId="6218" priority="7080" stopIfTrue="1">
      <formula>BU31="0"</formula>
    </cfRule>
  </conditionalFormatting>
  <conditionalFormatting sqref="N31">
    <cfRule type="expression" dxfId="6217" priority="7077" stopIfTrue="1">
      <formula>AND(NOT($C31=""),N31="")</formula>
    </cfRule>
    <cfRule type="expression" dxfId="6216" priority="7078" stopIfTrue="1">
      <formula>CE31="0"</formula>
    </cfRule>
  </conditionalFormatting>
  <conditionalFormatting sqref="M31">
    <cfRule type="expression" dxfId="6215" priority="7076" stopIfTrue="1">
      <formula>BZ31="0"</formula>
    </cfRule>
  </conditionalFormatting>
  <conditionalFormatting sqref="D31">
    <cfRule type="expression" dxfId="6214" priority="7074" stopIfTrue="1">
      <formula>AND(NOT($C31=""),D31="")</formula>
    </cfRule>
    <cfRule type="expression" dxfId="6213" priority="7075" stopIfTrue="1">
      <formula>AG31="0"</formula>
    </cfRule>
  </conditionalFormatting>
  <conditionalFormatting sqref="E31">
    <cfRule type="expression" dxfId="6212" priority="7072" stopIfTrue="1">
      <formula>AND(NOT($C31=""),E31="")</formula>
    </cfRule>
    <cfRule type="expression" dxfId="6211" priority="7073" stopIfTrue="1">
      <formula>AL31="0"</formula>
    </cfRule>
  </conditionalFormatting>
  <conditionalFormatting sqref="F31">
    <cfRule type="expression" dxfId="6210" priority="7070" stopIfTrue="1">
      <formula>AND(NOT($C31=""),F31="")</formula>
    </cfRule>
    <cfRule type="expression" dxfId="6209" priority="7071" stopIfTrue="1">
      <formula>AQ31="0"</formula>
    </cfRule>
  </conditionalFormatting>
  <conditionalFormatting sqref="G31">
    <cfRule type="expression" dxfId="6208" priority="7068" stopIfTrue="1">
      <formula>AND(NOT($C31=""),G31="")</formula>
    </cfRule>
    <cfRule type="expression" dxfId="6207" priority="7069" stopIfTrue="1">
      <formula>AV31="0"</formula>
    </cfRule>
  </conditionalFormatting>
  <conditionalFormatting sqref="H31">
    <cfRule type="expression" dxfId="6206" priority="7066" stopIfTrue="1">
      <formula>AND(NOT($C31=""),H31="")</formula>
    </cfRule>
    <cfRule type="expression" dxfId="6205" priority="7067" stopIfTrue="1">
      <formula>BA31="0"</formula>
    </cfRule>
  </conditionalFormatting>
  <conditionalFormatting sqref="I31">
    <cfRule type="expression" dxfId="6204" priority="7064" stopIfTrue="1">
      <formula>AND(NOT($C31=""),I31="")</formula>
    </cfRule>
    <cfRule type="expression" dxfId="6203" priority="7065" stopIfTrue="1">
      <formula>BF31="0"</formula>
    </cfRule>
  </conditionalFormatting>
  <conditionalFormatting sqref="J31">
    <cfRule type="expression" dxfId="6202" priority="7062" stopIfTrue="1">
      <formula>AND(NOT($C31=""),J31="")</formula>
    </cfRule>
    <cfRule type="expression" dxfId="6201" priority="7063" stopIfTrue="1">
      <formula>BK31="0"</formula>
    </cfRule>
  </conditionalFormatting>
  <conditionalFormatting sqref="K31">
    <cfRule type="expression" dxfId="6200" priority="7060" stopIfTrue="1">
      <formula>AND(NOT($C31=""),K31="")</formula>
    </cfRule>
    <cfRule type="expression" dxfId="6199" priority="7061" stopIfTrue="1">
      <formula>BP31="0"</formula>
    </cfRule>
  </conditionalFormatting>
  <conditionalFormatting sqref="L31">
    <cfRule type="expression" dxfId="6198" priority="7058" stopIfTrue="1">
      <formula>AND(NOT($C31=""),L31="")</formula>
    </cfRule>
    <cfRule type="expression" dxfId="6197" priority="7059" stopIfTrue="1">
      <formula>BU31="0"</formula>
    </cfRule>
  </conditionalFormatting>
  <conditionalFormatting sqref="N31">
    <cfRule type="expression" dxfId="6196" priority="7056" stopIfTrue="1">
      <formula>AND(NOT($C31=""),N31="")</formula>
    </cfRule>
    <cfRule type="expression" dxfId="6195" priority="7057" stopIfTrue="1">
      <formula>CE31="0"</formula>
    </cfRule>
  </conditionalFormatting>
  <conditionalFormatting sqref="M31">
    <cfRule type="expression" dxfId="6194" priority="7055" stopIfTrue="1">
      <formula>BZ31="0"</formula>
    </cfRule>
  </conditionalFormatting>
  <conditionalFormatting sqref="D31">
    <cfRule type="expression" dxfId="6193" priority="7053" stopIfTrue="1">
      <formula>AND(NOT($C31=""),D31="")</formula>
    </cfRule>
    <cfRule type="expression" dxfId="6192" priority="7054" stopIfTrue="1">
      <formula>AG31="0"</formula>
    </cfRule>
  </conditionalFormatting>
  <conditionalFormatting sqref="E31">
    <cfRule type="expression" dxfId="6191" priority="7051" stopIfTrue="1">
      <formula>AND(NOT($C31=""),E31="")</formula>
    </cfRule>
    <cfRule type="expression" dxfId="6190" priority="7052" stopIfTrue="1">
      <formula>AL31="0"</formula>
    </cfRule>
  </conditionalFormatting>
  <conditionalFormatting sqref="F31">
    <cfRule type="expression" dxfId="6189" priority="7049" stopIfTrue="1">
      <formula>AND(NOT($C31=""),F31="")</formula>
    </cfRule>
    <cfRule type="expression" dxfId="6188" priority="7050" stopIfTrue="1">
      <formula>AQ31="0"</formula>
    </cfRule>
  </conditionalFormatting>
  <conditionalFormatting sqref="G31">
    <cfRule type="expression" dxfId="6187" priority="7047" stopIfTrue="1">
      <formula>AND(NOT($C31=""),G31="")</formula>
    </cfRule>
    <cfRule type="expression" dxfId="6186" priority="7048" stopIfTrue="1">
      <formula>AV31="0"</formula>
    </cfRule>
  </conditionalFormatting>
  <conditionalFormatting sqref="H31">
    <cfRule type="expression" dxfId="6185" priority="7045" stopIfTrue="1">
      <formula>AND(NOT($C31=""),H31="")</formula>
    </cfRule>
    <cfRule type="expression" dxfId="6184" priority="7046" stopIfTrue="1">
      <formula>BA31="0"</formula>
    </cfRule>
  </conditionalFormatting>
  <conditionalFormatting sqref="I31">
    <cfRule type="expression" dxfId="6183" priority="7043" stopIfTrue="1">
      <formula>AND(NOT($C31=""),I31="")</formula>
    </cfRule>
    <cfRule type="expression" dxfId="6182" priority="7044" stopIfTrue="1">
      <formula>BF31="0"</formula>
    </cfRule>
  </conditionalFormatting>
  <conditionalFormatting sqref="J31">
    <cfRule type="expression" dxfId="6181" priority="7041" stopIfTrue="1">
      <formula>AND(NOT($C31=""),J31="")</formula>
    </cfRule>
    <cfRule type="expression" dxfId="6180" priority="7042" stopIfTrue="1">
      <formula>BK31="0"</formula>
    </cfRule>
  </conditionalFormatting>
  <conditionalFormatting sqref="K31">
    <cfRule type="expression" dxfId="6179" priority="7039" stopIfTrue="1">
      <formula>AND(NOT($C31=""),K31="")</formula>
    </cfRule>
    <cfRule type="expression" dxfId="6178" priority="7040" stopIfTrue="1">
      <formula>BP31="0"</formula>
    </cfRule>
  </conditionalFormatting>
  <conditionalFormatting sqref="L31">
    <cfRule type="expression" dxfId="6177" priority="7037" stopIfTrue="1">
      <formula>AND(NOT($C31=""),L31="")</formula>
    </cfRule>
    <cfRule type="expression" dxfId="6176" priority="7038" stopIfTrue="1">
      <formula>BU31="0"</formula>
    </cfRule>
  </conditionalFormatting>
  <conditionalFormatting sqref="N31">
    <cfRule type="expression" dxfId="6175" priority="7035" stopIfTrue="1">
      <formula>AND(NOT($C31=""),N31="")</formula>
    </cfRule>
    <cfRule type="expression" dxfId="6174" priority="7036" stopIfTrue="1">
      <formula>CE31="0"</formula>
    </cfRule>
  </conditionalFormatting>
  <conditionalFormatting sqref="M31">
    <cfRule type="expression" dxfId="6173" priority="7034" stopIfTrue="1">
      <formula>BZ31="0"</formula>
    </cfRule>
  </conditionalFormatting>
  <conditionalFormatting sqref="D31">
    <cfRule type="expression" dxfId="6172" priority="7032" stopIfTrue="1">
      <formula>AND(NOT($C31=""),D31="")</formula>
    </cfRule>
    <cfRule type="expression" dxfId="6171" priority="7033" stopIfTrue="1">
      <formula>AG31="0"</formula>
    </cfRule>
  </conditionalFormatting>
  <conditionalFormatting sqref="E31">
    <cfRule type="expression" dxfId="6170" priority="7030" stopIfTrue="1">
      <formula>AND(NOT($C31=""),E31="")</formula>
    </cfRule>
    <cfRule type="expression" dxfId="6169" priority="7031" stopIfTrue="1">
      <formula>AL31="0"</formula>
    </cfRule>
  </conditionalFormatting>
  <conditionalFormatting sqref="F31">
    <cfRule type="expression" dxfId="6168" priority="7028" stopIfTrue="1">
      <formula>AND(NOT($C31=""),F31="")</formula>
    </cfRule>
    <cfRule type="expression" dxfId="6167" priority="7029" stopIfTrue="1">
      <formula>AQ31="0"</formula>
    </cfRule>
  </conditionalFormatting>
  <conditionalFormatting sqref="G31">
    <cfRule type="expression" dxfId="6166" priority="7026" stopIfTrue="1">
      <formula>AND(NOT($C31=""),G31="")</formula>
    </cfRule>
    <cfRule type="expression" dxfId="6165" priority="7027" stopIfTrue="1">
      <formula>AV31="0"</formula>
    </cfRule>
  </conditionalFormatting>
  <conditionalFormatting sqref="H31">
    <cfRule type="expression" dxfId="6164" priority="7024" stopIfTrue="1">
      <formula>AND(NOT($C31=""),H31="")</formula>
    </cfRule>
    <cfRule type="expression" dxfId="6163" priority="7025" stopIfTrue="1">
      <formula>BA31="0"</formula>
    </cfRule>
  </conditionalFormatting>
  <conditionalFormatting sqref="I31">
    <cfRule type="expression" dxfId="6162" priority="7022" stopIfTrue="1">
      <formula>AND(NOT($C31=""),I31="")</formula>
    </cfRule>
    <cfRule type="expression" dxfId="6161" priority="7023" stopIfTrue="1">
      <formula>BF31="0"</formula>
    </cfRule>
  </conditionalFormatting>
  <conditionalFormatting sqref="J31">
    <cfRule type="expression" dxfId="6160" priority="7020" stopIfTrue="1">
      <formula>AND(NOT($C31=""),J31="")</formula>
    </cfRule>
    <cfRule type="expression" dxfId="6159" priority="7021" stopIfTrue="1">
      <formula>BK31="0"</formula>
    </cfRule>
  </conditionalFormatting>
  <conditionalFormatting sqref="K31">
    <cfRule type="expression" dxfId="6158" priority="7018" stopIfTrue="1">
      <formula>AND(NOT($C31=""),K31="")</formula>
    </cfRule>
    <cfRule type="expression" dxfId="6157" priority="7019" stopIfTrue="1">
      <formula>BP31="0"</formula>
    </cfRule>
  </conditionalFormatting>
  <conditionalFormatting sqref="L31">
    <cfRule type="expression" dxfId="6156" priority="7016" stopIfTrue="1">
      <formula>AND(NOT($C31=""),L31="")</formula>
    </cfRule>
    <cfRule type="expression" dxfId="6155" priority="7017" stopIfTrue="1">
      <formula>BU31="0"</formula>
    </cfRule>
  </conditionalFormatting>
  <conditionalFormatting sqref="N31">
    <cfRule type="expression" dxfId="6154" priority="7014" stopIfTrue="1">
      <formula>AND(NOT($C31=""),N31="")</formula>
    </cfRule>
    <cfRule type="expression" dxfId="6153" priority="7015" stopIfTrue="1">
      <formula>CE31="0"</formula>
    </cfRule>
  </conditionalFormatting>
  <conditionalFormatting sqref="M31">
    <cfRule type="expression" dxfId="6152" priority="7013" stopIfTrue="1">
      <formula>BZ31="0"</formula>
    </cfRule>
  </conditionalFormatting>
  <conditionalFormatting sqref="D31">
    <cfRule type="expression" dxfId="6151" priority="7011" stopIfTrue="1">
      <formula>AND(NOT($C31=""),D31="")</formula>
    </cfRule>
    <cfRule type="expression" dxfId="6150" priority="7012" stopIfTrue="1">
      <formula>AG31="0"</formula>
    </cfRule>
  </conditionalFormatting>
  <conditionalFormatting sqref="E31">
    <cfRule type="expression" dxfId="6149" priority="7009" stopIfTrue="1">
      <formula>AND(NOT($C31=""),E31="")</formula>
    </cfRule>
    <cfRule type="expression" dxfId="6148" priority="7010" stopIfTrue="1">
      <formula>AL31="0"</formula>
    </cfRule>
  </conditionalFormatting>
  <conditionalFormatting sqref="F31">
    <cfRule type="expression" dxfId="6147" priority="7007" stopIfTrue="1">
      <formula>AND(NOT($C31=""),F31="")</formula>
    </cfRule>
    <cfRule type="expression" dxfId="6146" priority="7008" stopIfTrue="1">
      <formula>AQ31="0"</formula>
    </cfRule>
  </conditionalFormatting>
  <conditionalFormatting sqref="G31">
    <cfRule type="expression" dxfId="6145" priority="7005" stopIfTrue="1">
      <formula>AND(NOT($C31=""),G31="")</formula>
    </cfRule>
    <cfRule type="expression" dxfId="6144" priority="7006" stopIfTrue="1">
      <formula>AV31="0"</formula>
    </cfRule>
  </conditionalFormatting>
  <conditionalFormatting sqref="H31">
    <cfRule type="expression" dxfId="6143" priority="7003" stopIfTrue="1">
      <formula>AND(NOT($C31=""),H31="")</formula>
    </cfRule>
    <cfRule type="expression" dxfId="6142" priority="7004" stopIfTrue="1">
      <formula>BA31="0"</formula>
    </cfRule>
  </conditionalFormatting>
  <conditionalFormatting sqref="I31">
    <cfRule type="expression" dxfId="6141" priority="7001" stopIfTrue="1">
      <formula>AND(NOT($C31=""),I31="")</formula>
    </cfRule>
    <cfRule type="expression" dxfId="6140" priority="7002" stopIfTrue="1">
      <formula>BF31="0"</formula>
    </cfRule>
  </conditionalFormatting>
  <conditionalFormatting sqref="J31">
    <cfRule type="expression" dxfId="6139" priority="6999" stopIfTrue="1">
      <formula>AND(NOT($C31=""),J31="")</formula>
    </cfRule>
    <cfRule type="expression" dxfId="6138" priority="7000" stopIfTrue="1">
      <formula>BK31="0"</formula>
    </cfRule>
  </conditionalFormatting>
  <conditionalFormatting sqref="K31">
    <cfRule type="expression" dxfId="6137" priority="6997" stopIfTrue="1">
      <formula>AND(NOT($C31=""),K31="")</formula>
    </cfRule>
    <cfRule type="expression" dxfId="6136" priority="6998" stopIfTrue="1">
      <formula>BP31="0"</formula>
    </cfRule>
  </conditionalFormatting>
  <conditionalFormatting sqref="L31">
    <cfRule type="expression" dxfId="6135" priority="6995" stopIfTrue="1">
      <formula>AND(NOT($C31=""),L31="")</formula>
    </cfRule>
    <cfRule type="expression" dxfId="6134" priority="6996" stopIfTrue="1">
      <formula>BU31="0"</formula>
    </cfRule>
  </conditionalFormatting>
  <conditionalFormatting sqref="N31">
    <cfRule type="expression" dxfId="6133" priority="6993" stopIfTrue="1">
      <formula>AND(NOT($C31=""),N31="")</formula>
    </cfRule>
    <cfRule type="expression" dxfId="6132" priority="6994" stopIfTrue="1">
      <formula>CE31="0"</formula>
    </cfRule>
  </conditionalFormatting>
  <conditionalFormatting sqref="M31">
    <cfRule type="expression" dxfId="6131" priority="6992" stopIfTrue="1">
      <formula>BZ31="0"</formula>
    </cfRule>
  </conditionalFormatting>
  <conditionalFormatting sqref="D31">
    <cfRule type="expression" dxfId="6130" priority="6990" stopIfTrue="1">
      <formula>AND(NOT($C31=""),D31="")</formula>
    </cfRule>
    <cfRule type="expression" dxfId="6129" priority="6991" stopIfTrue="1">
      <formula>AG31="0"</formula>
    </cfRule>
  </conditionalFormatting>
  <conditionalFormatting sqref="E31">
    <cfRule type="expression" dxfId="6128" priority="6988" stopIfTrue="1">
      <formula>AND(NOT($C31=""),E31="")</formula>
    </cfRule>
    <cfRule type="expression" dxfId="6127" priority="6989" stopIfTrue="1">
      <formula>AL31="0"</formula>
    </cfRule>
  </conditionalFormatting>
  <conditionalFormatting sqref="F31">
    <cfRule type="expression" dxfId="6126" priority="6986" stopIfTrue="1">
      <formula>AND(NOT($C31=""),F31="")</formula>
    </cfRule>
    <cfRule type="expression" dxfId="6125" priority="6987" stopIfTrue="1">
      <formula>AQ31="0"</formula>
    </cfRule>
  </conditionalFormatting>
  <conditionalFormatting sqref="G31">
    <cfRule type="expression" dxfId="6124" priority="6984" stopIfTrue="1">
      <formula>AND(NOT($C31=""),G31="")</formula>
    </cfRule>
    <cfRule type="expression" dxfId="6123" priority="6985" stopIfTrue="1">
      <formula>AV31="0"</formula>
    </cfRule>
  </conditionalFormatting>
  <conditionalFormatting sqref="H31">
    <cfRule type="expression" dxfId="6122" priority="6982" stopIfTrue="1">
      <formula>AND(NOT($C31=""),H31="")</formula>
    </cfRule>
    <cfRule type="expression" dxfId="6121" priority="6983" stopIfTrue="1">
      <formula>BA31="0"</formula>
    </cfRule>
  </conditionalFormatting>
  <conditionalFormatting sqref="I31">
    <cfRule type="expression" dxfId="6120" priority="6980" stopIfTrue="1">
      <formula>AND(NOT($C31=""),I31="")</formula>
    </cfRule>
    <cfRule type="expression" dxfId="6119" priority="6981" stopIfTrue="1">
      <formula>BF31="0"</formula>
    </cfRule>
  </conditionalFormatting>
  <conditionalFormatting sqref="J31">
    <cfRule type="expression" dxfId="6118" priority="6978" stopIfTrue="1">
      <formula>AND(NOT($C31=""),J31="")</formula>
    </cfRule>
    <cfRule type="expression" dxfId="6117" priority="6979" stopIfTrue="1">
      <formula>BK31="0"</formula>
    </cfRule>
  </conditionalFormatting>
  <conditionalFormatting sqref="K31">
    <cfRule type="expression" dxfId="6116" priority="6976" stopIfTrue="1">
      <formula>AND(NOT($C31=""),K31="")</formula>
    </cfRule>
    <cfRule type="expression" dxfId="6115" priority="6977" stopIfTrue="1">
      <formula>BP31="0"</formula>
    </cfRule>
  </conditionalFormatting>
  <conditionalFormatting sqref="L31">
    <cfRule type="expression" dxfId="6114" priority="6974" stopIfTrue="1">
      <formula>AND(NOT($C31=""),L31="")</formula>
    </cfRule>
    <cfRule type="expression" dxfId="6113" priority="6975" stopIfTrue="1">
      <formula>BU31="0"</formula>
    </cfRule>
  </conditionalFormatting>
  <conditionalFormatting sqref="N31">
    <cfRule type="expression" dxfId="6112" priority="6972" stopIfTrue="1">
      <formula>AND(NOT($C31=""),N31="")</formula>
    </cfRule>
    <cfRule type="expression" dxfId="6111" priority="6973" stopIfTrue="1">
      <formula>CE31="0"</formula>
    </cfRule>
  </conditionalFormatting>
  <conditionalFormatting sqref="M31">
    <cfRule type="expression" dxfId="6110" priority="6971" stopIfTrue="1">
      <formula>BZ31="0"</formula>
    </cfRule>
  </conditionalFormatting>
  <conditionalFormatting sqref="D31">
    <cfRule type="expression" dxfId="6109" priority="6969" stopIfTrue="1">
      <formula>AND(NOT($C31=""),D31="")</formula>
    </cfRule>
    <cfRule type="expression" dxfId="6108" priority="6970" stopIfTrue="1">
      <formula>AG31="0"</formula>
    </cfRule>
  </conditionalFormatting>
  <conditionalFormatting sqref="E31">
    <cfRule type="expression" dxfId="6107" priority="6967" stopIfTrue="1">
      <formula>AND(NOT($C31=""),E31="")</formula>
    </cfRule>
    <cfRule type="expression" dxfId="6106" priority="6968" stopIfTrue="1">
      <formula>AL31="0"</formula>
    </cfRule>
  </conditionalFormatting>
  <conditionalFormatting sqref="F31">
    <cfRule type="expression" dxfId="6105" priority="6965" stopIfTrue="1">
      <formula>AND(NOT($C31=""),F31="")</formula>
    </cfRule>
    <cfRule type="expression" dxfId="6104" priority="6966" stopIfTrue="1">
      <formula>AQ31="0"</formula>
    </cfRule>
  </conditionalFormatting>
  <conditionalFormatting sqref="G31">
    <cfRule type="expression" dxfId="6103" priority="6963" stopIfTrue="1">
      <formula>AND(NOT($C31=""),G31="")</formula>
    </cfRule>
    <cfRule type="expression" dxfId="6102" priority="6964" stopIfTrue="1">
      <formula>AV31="0"</formula>
    </cfRule>
  </conditionalFormatting>
  <conditionalFormatting sqref="H31">
    <cfRule type="expression" dxfId="6101" priority="6961" stopIfTrue="1">
      <formula>AND(NOT($C31=""),H31="")</formula>
    </cfRule>
    <cfRule type="expression" dxfId="6100" priority="6962" stopIfTrue="1">
      <formula>BA31="0"</formula>
    </cfRule>
  </conditionalFormatting>
  <conditionalFormatting sqref="I31">
    <cfRule type="expression" dxfId="6099" priority="6959" stopIfTrue="1">
      <formula>AND(NOT($C31=""),I31="")</formula>
    </cfRule>
    <cfRule type="expression" dxfId="6098" priority="6960" stopIfTrue="1">
      <formula>BF31="0"</formula>
    </cfRule>
  </conditionalFormatting>
  <conditionalFormatting sqref="J31">
    <cfRule type="expression" dxfId="6097" priority="6957" stopIfTrue="1">
      <formula>AND(NOT($C31=""),J31="")</formula>
    </cfRule>
    <cfRule type="expression" dxfId="6096" priority="6958" stopIfTrue="1">
      <formula>BK31="0"</formula>
    </cfRule>
  </conditionalFormatting>
  <conditionalFormatting sqref="K31">
    <cfRule type="expression" dxfId="6095" priority="6955" stopIfTrue="1">
      <formula>AND(NOT($C31=""),K31="")</formula>
    </cfRule>
    <cfRule type="expression" dxfId="6094" priority="6956" stopIfTrue="1">
      <formula>BP31="0"</formula>
    </cfRule>
  </conditionalFormatting>
  <conditionalFormatting sqref="L31">
    <cfRule type="expression" dxfId="6093" priority="6953" stopIfTrue="1">
      <formula>AND(NOT($C31=""),L31="")</formula>
    </cfRule>
    <cfRule type="expression" dxfId="6092" priority="6954" stopIfTrue="1">
      <formula>BU31="0"</formula>
    </cfRule>
  </conditionalFormatting>
  <conditionalFormatting sqref="N31">
    <cfRule type="expression" dxfId="6091" priority="6951" stopIfTrue="1">
      <formula>AND(NOT($C31=""),N31="")</formula>
    </cfRule>
    <cfRule type="expression" dxfId="6090" priority="6952" stopIfTrue="1">
      <formula>CE31="0"</formula>
    </cfRule>
  </conditionalFormatting>
  <conditionalFormatting sqref="M31">
    <cfRule type="expression" dxfId="6089" priority="6950" stopIfTrue="1">
      <formula>BZ31="0"</formula>
    </cfRule>
  </conditionalFormatting>
  <conditionalFormatting sqref="D31">
    <cfRule type="expression" dxfId="6088" priority="6948" stopIfTrue="1">
      <formula>AND(NOT($C31=""),D31="")</formula>
    </cfRule>
    <cfRule type="expression" dxfId="6087" priority="6949" stopIfTrue="1">
      <formula>AG31="0"</formula>
    </cfRule>
  </conditionalFormatting>
  <conditionalFormatting sqref="E31">
    <cfRule type="expression" dxfId="6086" priority="6946" stopIfTrue="1">
      <formula>AND(NOT($C31=""),E31="")</formula>
    </cfRule>
    <cfRule type="expression" dxfId="6085" priority="6947" stopIfTrue="1">
      <formula>AL31="0"</formula>
    </cfRule>
  </conditionalFormatting>
  <conditionalFormatting sqref="F31">
    <cfRule type="expression" dxfId="6084" priority="6944" stopIfTrue="1">
      <formula>AND(NOT($C31=""),F31="")</formula>
    </cfRule>
    <cfRule type="expression" dxfId="6083" priority="6945" stopIfTrue="1">
      <formula>AQ31="0"</formula>
    </cfRule>
  </conditionalFormatting>
  <conditionalFormatting sqref="G31">
    <cfRule type="expression" dxfId="6082" priority="6942" stopIfTrue="1">
      <formula>AND(NOT($C31=""),G31="")</formula>
    </cfRule>
    <cfRule type="expression" dxfId="6081" priority="6943" stopIfTrue="1">
      <formula>AV31="0"</formula>
    </cfRule>
  </conditionalFormatting>
  <conditionalFormatting sqref="H31">
    <cfRule type="expression" dxfId="6080" priority="6940" stopIfTrue="1">
      <formula>AND(NOT($C31=""),H31="")</formula>
    </cfRule>
    <cfRule type="expression" dxfId="6079" priority="6941" stopIfTrue="1">
      <formula>BA31="0"</formula>
    </cfRule>
  </conditionalFormatting>
  <conditionalFormatting sqref="I31">
    <cfRule type="expression" dxfId="6078" priority="6938" stopIfTrue="1">
      <formula>AND(NOT($C31=""),I31="")</formula>
    </cfRule>
    <cfRule type="expression" dxfId="6077" priority="6939" stopIfTrue="1">
      <formula>BF31="0"</formula>
    </cfRule>
  </conditionalFormatting>
  <conditionalFormatting sqref="J31">
    <cfRule type="expression" dxfId="6076" priority="6936" stopIfTrue="1">
      <formula>AND(NOT($C31=""),J31="")</formula>
    </cfRule>
    <cfRule type="expression" dxfId="6075" priority="6937" stopIfTrue="1">
      <formula>BK31="0"</formula>
    </cfRule>
  </conditionalFormatting>
  <conditionalFormatting sqref="K31">
    <cfRule type="expression" dxfId="6074" priority="6934" stopIfTrue="1">
      <formula>AND(NOT($C31=""),K31="")</formula>
    </cfRule>
    <cfRule type="expression" dxfId="6073" priority="6935" stopIfTrue="1">
      <formula>BP31="0"</formula>
    </cfRule>
  </conditionalFormatting>
  <conditionalFormatting sqref="L31">
    <cfRule type="expression" dxfId="6072" priority="6932" stopIfTrue="1">
      <formula>AND(NOT($C31=""),L31="")</formula>
    </cfRule>
    <cfRule type="expression" dxfId="6071" priority="6933" stopIfTrue="1">
      <formula>BU31="0"</formula>
    </cfRule>
  </conditionalFormatting>
  <conditionalFormatting sqref="N31">
    <cfRule type="expression" dxfId="6070" priority="6930" stopIfTrue="1">
      <formula>AND(NOT($C31=""),N31="")</formula>
    </cfRule>
    <cfRule type="expression" dxfId="6069" priority="6931" stopIfTrue="1">
      <formula>CE31="0"</formula>
    </cfRule>
  </conditionalFormatting>
  <conditionalFormatting sqref="M31">
    <cfRule type="expression" dxfId="6068" priority="6929" stopIfTrue="1">
      <formula>BZ31="0"</formula>
    </cfRule>
  </conditionalFormatting>
  <conditionalFormatting sqref="D31">
    <cfRule type="expression" dxfId="6067" priority="6927" stopIfTrue="1">
      <formula>AND(NOT($C31=""),D31="")</formula>
    </cfRule>
    <cfRule type="expression" dxfId="6066" priority="6928" stopIfTrue="1">
      <formula>AG31="0"</formula>
    </cfRule>
  </conditionalFormatting>
  <conditionalFormatting sqref="E31">
    <cfRule type="expression" dxfId="6065" priority="6925" stopIfTrue="1">
      <formula>AND(NOT($C31=""),E31="")</formula>
    </cfRule>
    <cfRule type="expression" dxfId="6064" priority="6926" stopIfTrue="1">
      <formula>AL31="0"</formula>
    </cfRule>
  </conditionalFormatting>
  <conditionalFormatting sqref="F31">
    <cfRule type="expression" dxfId="6063" priority="6923" stopIfTrue="1">
      <formula>AND(NOT($C31=""),F31="")</formula>
    </cfRule>
    <cfRule type="expression" dxfId="6062" priority="6924" stopIfTrue="1">
      <formula>AQ31="0"</formula>
    </cfRule>
  </conditionalFormatting>
  <conditionalFormatting sqref="G31">
    <cfRule type="expression" dxfId="6061" priority="6921" stopIfTrue="1">
      <formula>AND(NOT($C31=""),G31="")</formula>
    </cfRule>
    <cfRule type="expression" dxfId="6060" priority="6922" stopIfTrue="1">
      <formula>AV31="0"</formula>
    </cfRule>
  </conditionalFormatting>
  <conditionalFormatting sqref="H31">
    <cfRule type="expression" dxfId="6059" priority="6919" stopIfTrue="1">
      <formula>AND(NOT($C31=""),H31="")</formula>
    </cfRule>
    <cfRule type="expression" dxfId="6058" priority="6920" stopIfTrue="1">
      <formula>BA31="0"</formula>
    </cfRule>
  </conditionalFormatting>
  <conditionalFormatting sqref="I31">
    <cfRule type="expression" dxfId="6057" priority="6917" stopIfTrue="1">
      <formula>AND(NOT($C31=""),I31="")</formula>
    </cfRule>
    <cfRule type="expression" dxfId="6056" priority="6918" stopIfTrue="1">
      <formula>BF31="0"</formula>
    </cfRule>
  </conditionalFormatting>
  <conditionalFormatting sqref="J31">
    <cfRule type="expression" dxfId="6055" priority="6915" stopIfTrue="1">
      <formula>AND(NOT($C31=""),J31="")</formula>
    </cfRule>
    <cfRule type="expression" dxfId="6054" priority="6916" stopIfTrue="1">
      <formula>BK31="0"</formula>
    </cfRule>
  </conditionalFormatting>
  <conditionalFormatting sqref="K31">
    <cfRule type="expression" dxfId="6053" priority="6913" stopIfTrue="1">
      <formula>AND(NOT($C31=""),K31="")</formula>
    </cfRule>
    <cfRule type="expression" dxfId="6052" priority="6914" stopIfTrue="1">
      <formula>BP31="0"</formula>
    </cfRule>
  </conditionalFormatting>
  <conditionalFormatting sqref="L31">
    <cfRule type="expression" dxfId="6051" priority="6911" stopIfTrue="1">
      <formula>AND(NOT($C31=""),L31="")</formula>
    </cfRule>
    <cfRule type="expression" dxfId="6050" priority="6912" stopIfTrue="1">
      <formula>BU31="0"</formula>
    </cfRule>
  </conditionalFormatting>
  <conditionalFormatting sqref="N31">
    <cfRule type="expression" dxfId="6049" priority="6909" stopIfTrue="1">
      <formula>AND(NOT($C31=""),N31="")</formula>
    </cfRule>
    <cfRule type="expression" dxfId="6048" priority="6910" stopIfTrue="1">
      <formula>CE31="0"</formula>
    </cfRule>
  </conditionalFormatting>
  <conditionalFormatting sqref="E77">
    <cfRule type="expression" dxfId="6047" priority="6907" stopIfTrue="1">
      <formula>AND(NOT($C77=""),E77="")</formula>
    </cfRule>
    <cfRule type="expression" dxfId="6046" priority="6908" stopIfTrue="1">
      <formula>AQ77="0"</formula>
    </cfRule>
  </conditionalFormatting>
  <conditionalFormatting sqref="E77">
    <cfRule type="expression" dxfId="6045" priority="6905" stopIfTrue="1">
      <formula>AND(NOT($C77=""),E77="")</formula>
    </cfRule>
    <cfRule type="expression" dxfId="6044" priority="6906" stopIfTrue="1">
      <formula>AL77="0"</formula>
    </cfRule>
  </conditionalFormatting>
  <conditionalFormatting sqref="E77">
    <cfRule type="expression" dxfId="6043" priority="6903" stopIfTrue="1">
      <formula>AND(NOT($C77=""),E77="")</formula>
    </cfRule>
    <cfRule type="expression" dxfId="6042" priority="6904" stopIfTrue="1">
      <formula>AL77="0"</formula>
    </cfRule>
  </conditionalFormatting>
  <conditionalFormatting sqref="F77">
    <cfRule type="expression" dxfId="6041" priority="6901" stopIfTrue="1">
      <formula>AND(NOT($C77=""),F77="")</formula>
    </cfRule>
    <cfRule type="expression" dxfId="6040" priority="6902" stopIfTrue="1">
      <formula>AQ77="0"</formula>
    </cfRule>
  </conditionalFormatting>
  <conditionalFormatting sqref="E77">
    <cfRule type="expression" dxfId="6039" priority="6899" stopIfTrue="1">
      <formula>AND(NOT($C77=""),E77="")</formula>
    </cfRule>
    <cfRule type="expression" dxfId="6038" priority="6900" stopIfTrue="1">
      <formula>AL77="0"</formula>
    </cfRule>
  </conditionalFormatting>
  <conditionalFormatting sqref="E77">
    <cfRule type="expression" dxfId="6037" priority="6897" stopIfTrue="1">
      <formula>AND(NOT($C77=""),E77="")</formula>
    </cfRule>
    <cfRule type="expression" dxfId="6036" priority="6898" stopIfTrue="1">
      <formula>AL77="0"</formula>
    </cfRule>
  </conditionalFormatting>
  <conditionalFormatting sqref="F77">
    <cfRule type="expression" dxfId="6035" priority="6895" stopIfTrue="1">
      <formula>AND(NOT($C77=""),F77="")</formula>
    </cfRule>
    <cfRule type="expression" dxfId="6034" priority="6896" stopIfTrue="1">
      <formula>AQ77="0"</formula>
    </cfRule>
  </conditionalFormatting>
  <conditionalFormatting sqref="E77">
    <cfRule type="expression" dxfId="6033" priority="6893" stopIfTrue="1">
      <formula>AND(NOT($C77=""),E77="")</formula>
    </cfRule>
    <cfRule type="expression" dxfId="6032" priority="6894" stopIfTrue="1">
      <formula>AL77="0"</formula>
    </cfRule>
  </conditionalFormatting>
  <conditionalFormatting sqref="F77">
    <cfRule type="expression" dxfId="6031" priority="6891" stopIfTrue="1">
      <formula>AND(NOT($C77=""),F77="")</formula>
    </cfRule>
    <cfRule type="expression" dxfId="6030" priority="6892" stopIfTrue="1">
      <formula>AQ77="0"</formula>
    </cfRule>
  </conditionalFormatting>
  <conditionalFormatting sqref="E77">
    <cfRule type="expression" dxfId="6029" priority="6889" stopIfTrue="1">
      <formula>AND(NOT($C77=""),E77="")</formula>
    </cfRule>
    <cfRule type="expression" dxfId="6028" priority="6890" stopIfTrue="1">
      <formula>AL77="0"</formula>
    </cfRule>
  </conditionalFormatting>
  <conditionalFormatting sqref="F77">
    <cfRule type="expression" dxfId="6027" priority="6887" stopIfTrue="1">
      <formula>AND(NOT($C77=""),F77="")</formula>
    </cfRule>
    <cfRule type="expression" dxfId="6026" priority="6888" stopIfTrue="1">
      <formula>AQ77="0"</formula>
    </cfRule>
  </conditionalFormatting>
  <conditionalFormatting sqref="E79">
    <cfRule type="expression" dxfId="6025" priority="6885" stopIfTrue="1">
      <formula>AND(NOT($C79=""),E79="")</formula>
    </cfRule>
    <cfRule type="expression" dxfId="6024" priority="6886" stopIfTrue="1">
      <formula>AQ79="0"</formula>
    </cfRule>
  </conditionalFormatting>
  <conditionalFormatting sqref="E79">
    <cfRule type="expression" dxfId="6023" priority="6883" stopIfTrue="1">
      <formula>AND(NOT($C79=""),E79="")</formula>
    </cfRule>
    <cfRule type="expression" dxfId="6022" priority="6884" stopIfTrue="1">
      <formula>AL79="0"</formula>
    </cfRule>
  </conditionalFormatting>
  <conditionalFormatting sqref="E79">
    <cfRule type="expression" dxfId="6021" priority="6881" stopIfTrue="1">
      <formula>AND(NOT($C79=""),E79="")</formula>
    </cfRule>
    <cfRule type="expression" dxfId="6020" priority="6882" stopIfTrue="1">
      <formula>AL79="0"</formula>
    </cfRule>
  </conditionalFormatting>
  <conditionalFormatting sqref="F79">
    <cfRule type="expression" dxfId="6019" priority="6879" stopIfTrue="1">
      <formula>AND(NOT($C79=""),F79="")</formula>
    </cfRule>
    <cfRule type="expression" dxfId="6018" priority="6880" stopIfTrue="1">
      <formula>AQ79="0"</formula>
    </cfRule>
  </conditionalFormatting>
  <conditionalFormatting sqref="E79">
    <cfRule type="expression" dxfId="6017" priority="6877" stopIfTrue="1">
      <formula>AND(NOT($C79=""),E79="")</formula>
    </cfRule>
    <cfRule type="expression" dxfId="6016" priority="6878" stopIfTrue="1">
      <formula>AL79="0"</formula>
    </cfRule>
  </conditionalFormatting>
  <conditionalFormatting sqref="E79">
    <cfRule type="expression" dxfId="6015" priority="6875" stopIfTrue="1">
      <formula>AND(NOT($C79=""),E79="")</formula>
    </cfRule>
    <cfRule type="expression" dxfId="6014" priority="6876" stopIfTrue="1">
      <formula>AL79="0"</formula>
    </cfRule>
  </conditionalFormatting>
  <conditionalFormatting sqref="F79">
    <cfRule type="expression" dxfId="6013" priority="6873" stopIfTrue="1">
      <formula>AND(NOT($C79=""),F79="")</formula>
    </cfRule>
    <cfRule type="expression" dxfId="6012" priority="6874" stopIfTrue="1">
      <formula>AQ79="0"</formula>
    </cfRule>
  </conditionalFormatting>
  <conditionalFormatting sqref="E79">
    <cfRule type="expression" dxfId="6011" priority="6871" stopIfTrue="1">
      <formula>AND(NOT($C79=""),E79="")</formula>
    </cfRule>
    <cfRule type="expression" dxfId="6010" priority="6872" stopIfTrue="1">
      <formula>AL79="0"</formula>
    </cfRule>
  </conditionalFormatting>
  <conditionalFormatting sqref="F79">
    <cfRule type="expression" dxfId="6009" priority="6869" stopIfTrue="1">
      <formula>AND(NOT($C79=""),F79="")</formula>
    </cfRule>
    <cfRule type="expression" dxfId="6008" priority="6870" stopIfTrue="1">
      <formula>AQ79="0"</formula>
    </cfRule>
  </conditionalFormatting>
  <conditionalFormatting sqref="E79">
    <cfRule type="expression" dxfId="6007" priority="6867" stopIfTrue="1">
      <formula>AND(NOT($C79=""),E79="")</formula>
    </cfRule>
    <cfRule type="expression" dxfId="6006" priority="6868" stopIfTrue="1">
      <formula>AL79="0"</formula>
    </cfRule>
  </conditionalFormatting>
  <conditionalFormatting sqref="F79">
    <cfRule type="expression" dxfId="6005" priority="6865" stopIfTrue="1">
      <formula>AND(NOT($C79=""),F79="")</formula>
    </cfRule>
    <cfRule type="expression" dxfId="6004" priority="6866" stopIfTrue="1">
      <formula>AQ79="0"</formula>
    </cfRule>
  </conditionalFormatting>
  <conditionalFormatting sqref="M11">
    <cfRule type="expression" dxfId="6003" priority="6864" stopIfTrue="1">
      <formula>BZ11="0"</formula>
    </cfRule>
  </conditionalFormatting>
  <conditionalFormatting sqref="D11">
    <cfRule type="expression" dxfId="6002" priority="6862" stopIfTrue="1">
      <formula>AND(NOT($C11=""),D11="")</formula>
    </cfRule>
    <cfRule type="expression" dxfId="6001" priority="6863" stopIfTrue="1">
      <formula>AG11="0"</formula>
    </cfRule>
  </conditionalFormatting>
  <conditionalFormatting sqref="E11">
    <cfRule type="expression" dxfId="6000" priority="6860" stopIfTrue="1">
      <formula>AND(NOT($C11=""),E11="")</formula>
    </cfRule>
    <cfRule type="expression" dxfId="5999" priority="6861" stopIfTrue="1">
      <formula>AL11="0"</formula>
    </cfRule>
  </conditionalFormatting>
  <conditionalFormatting sqref="F11">
    <cfRule type="expression" dxfId="5998" priority="6858" stopIfTrue="1">
      <formula>AND(NOT($C11=""),F11="")</formula>
    </cfRule>
    <cfRule type="expression" dxfId="5997" priority="6859" stopIfTrue="1">
      <formula>AQ11="0"</formula>
    </cfRule>
  </conditionalFormatting>
  <conditionalFormatting sqref="G11">
    <cfRule type="expression" dxfId="5996" priority="6856" stopIfTrue="1">
      <formula>AND(NOT($C11=""),G11="")</formula>
    </cfRule>
    <cfRule type="expression" dxfId="5995" priority="6857" stopIfTrue="1">
      <formula>AV11="0"</formula>
    </cfRule>
  </conditionalFormatting>
  <conditionalFormatting sqref="H11">
    <cfRule type="expression" dxfId="5994" priority="6854" stopIfTrue="1">
      <formula>AND(NOT($C11=""),H11="")</formula>
    </cfRule>
    <cfRule type="expression" dxfId="5993" priority="6855" stopIfTrue="1">
      <formula>BA11="0"</formula>
    </cfRule>
  </conditionalFormatting>
  <conditionalFormatting sqref="I11">
    <cfRule type="expression" dxfId="5992" priority="6852" stopIfTrue="1">
      <formula>AND(NOT($C11=""),I11="")</formula>
    </cfRule>
    <cfRule type="expression" dxfId="5991" priority="6853" stopIfTrue="1">
      <formula>BF11="0"</formula>
    </cfRule>
  </conditionalFormatting>
  <conditionalFormatting sqref="J11">
    <cfRule type="expression" dxfId="5990" priority="6850" stopIfTrue="1">
      <formula>AND(NOT($C11=""),J11="")</formula>
    </cfRule>
    <cfRule type="expression" dxfId="5989" priority="6851" stopIfTrue="1">
      <formula>BK11="0"</formula>
    </cfRule>
  </conditionalFormatting>
  <conditionalFormatting sqref="K11">
    <cfRule type="expression" dxfId="5988" priority="6848" stopIfTrue="1">
      <formula>AND(NOT($C11=""),K11="")</formula>
    </cfRule>
    <cfRule type="expression" dxfId="5987" priority="6849" stopIfTrue="1">
      <formula>BP11="0"</formula>
    </cfRule>
  </conditionalFormatting>
  <conditionalFormatting sqref="L11">
    <cfRule type="expression" dxfId="5986" priority="6846" stopIfTrue="1">
      <formula>AND(NOT($C11=""),L11="")</formula>
    </cfRule>
    <cfRule type="expression" dxfId="5985" priority="6847" stopIfTrue="1">
      <formula>BU11="0"</formula>
    </cfRule>
  </conditionalFormatting>
  <conditionalFormatting sqref="N11">
    <cfRule type="expression" dxfId="5984" priority="6844" stopIfTrue="1">
      <formula>AND(NOT($C11=""),N11="")</formula>
    </cfRule>
    <cfRule type="expression" dxfId="5983" priority="6845" stopIfTrue="1">
      <formula>CE11="0"</formula>
    </cfRule>
  </conditionalFormatting>
  <conditionalFormatting sqref="M11">
    <cfRule type="expression" dxfId="5982" priority="6843" stopIfTrue="1">
      <formula>BZ11="0"</formula>
    </cfRule>
  </conditionalFormatting>
  <conditionalFormatting sqref="D11">
    <cfRule type="expression" dxfId="5981" priority="6841" stopIfTrue="1">
      <formula>AND(NOT($C11=""),D11="")</formula>
    </cfRule>
    <cfRule type="expression" dxfId="5980" priority="6842" stopIfTrue="1">
      <formula>AG11="0"</formula>
    </cfRule>
  </conditionalFormatting>
  <conditionalFormatting sqref="E11">
    <cfRule type="expression" dxfId="5979" priority="6839" stopIfTrue="1">
      <formula>AND(NOT($C11=""),E11="")</formula>
    </cfRule>
    <cfRule type="expression" dxfId="5978" priority="6840" stopIfTrue="1">
      <formula>AL11="0"</formula>
    </cfRule>
  </conditionalFormatting>
  <conditionalFormatting sqref="F11">
    <cfRule type="expression" dxfId="5977" priority="6837" stopIfTrue="1">
      <formula>AND(NOT($C11=""),F11="")</formula>
    </cfRule>
    <cfRule type="expression" dxfId="5976" priority="6838" stopIfTrue="1">
      <formula>AQ11="0"</formula>
    </cfRule>
  </conditionalFormatting>
  <conditionalFormatting sqref="G11">
    <cfRule type="expression" dxfId="5975" priority="6835" stopIfTrue="1">
      <formula>AND(NOT($C11=""),G11="")</formula>
    </cfRule>
    <cfRule type="expression" dxfId="5974" priority="6836" stopIfTrue="1">
      <formula>AV11="0"</formula>
    </cfRule>
  </conditionalFormatting>
  <conditionalFormatting sqref="H11">
    <cfRule type="expression" dxfId="5973" priority="6833" stopIfTrue="1">
      <formula>AND(NOT($C11=""),H11="")</formula>
    </cfRule>
    <cfRule type="expression" dxfId="5972" priority="6834" stopIfTrue="1">
      <formula>BA11="0"</formula>
    </cfRule>
  </conditionalFormatting>
  <conditionalFormatting sqref="I11">
    <cfRule type="expression" dxfId="5971" priority="6831" stopIfTrue="1">
      <formula>AND(NOT($C11=""),I11="")</formula>
    </cfRule>
    <cfRule type="expression" dxfId="5970" priority="6832" stopIfTrue="1">
      <formula>BF11="0"</formula>
    </cfRule>
  </conditionalFormatting>
  <conditionalFormatting sqref="J11">
    <cfRule type="expression" dxfId="5969" priority="6829" stopIfTrue="1">
      <formula>AND(NOT($C11=""),J11="")</formula>
    </cfRule>
    <cfRule type="expression" dxfId="5968" priority="6830" stopIfTrue="1">
      <formula>BK11="0"</formula>
    </cfRule>
  </conditionalFormatting>
  <conditionalFormatting sqref="K11">
    <cfRule type="expression" dxfId="5967" priority="6827" stopIfTrue="1">
      <formula>AND(NOT($C11=""),K11="")</formula>
    </cfRule>
    <cfRule type="expression" dxfId="5966" priority="6828" stopIfTrue="1">
      <formula>BP11="0"</formula>
    </cfRule>
  </conditionalFormatting>
  <conditionalFormatting sqref="L11">
    <cfRule type="expression" dxfId="5965" priority="6825" stopIfTrue="1">
      <formula>AND(NOT($C11=""),L11="")</formula>
    </cfRule>
    <cfRule type="expression" dxfId="5964" priority="6826" stopIfTrue="1">
      <formula>BU11="0"</formula>
    </cfRule>
  </conditionalFormatting>
  <conditionalFormatting sqref="N11">
    <cfRule type="expression" dxfId="5963" priority="6823" stopIfTrue="1">
      <formula>AND(NOT($C11=""),N11="")</formula>
    </cfRule>
    <cfRule type="expression" dxfId="5962" priority="6824" stopIfTrue="1">
      <formula>CE11="0"</formula>
    </cfRule>
  </conditionalFormatting>
  <conditionalFormatting sqref="M11">
    <cfRule type="expression" dxfId="5961" priority="6822" stopIfTrue="1">
      <formula>BZ11="0"</formula>
    </cfRule>
  </conditionalFormatting>
  <conditionalFormatting sqref="D11">
    <cfRule type="expression" dxfId="5960" priority="6820" stopIfTrue="1">
      <formula>AND(NOT($C11=""),D11="")</formula>
    </cfRule>
    <cfRule type="expression" dxfId="5959" priority="6821" stopIfTrue="1">
      <formula>AG11="0"</formula>
    </cfRule>
  </conditionalFormatting>
  <conditionalFormatting sqref="E11">
    <cfRule type="expression" dxfId="5958" priority="6818" stopIfTrue="1">
      <formula>AND(NOT($C11=""),E11="")</formula>
    </cfRule>
    <cfRule type="expression" dxfId="5957" priority="6819" stopIfTrue="1">
      <formula>AL11="0"</formula>
    </cfRule>
  </conditionalFormatting>
  <conditionalFormatting sqref="F11">
    <cfRule type="expression" dxfId="5956" priority="6816" stopIfTrue="1">
      <formula>AND(NOT($C11=""),F11="")</formula>
    </cfRule>
    <cfRule type="expression" dxfId="5955" priority="6817" stopIfTrue="1">
      <formula>AQ11="0"</formula>
    </cfRule>
  </conditionalFormatting>
  <conditionalFormatting sqref="G11">
    <cfRule type="expression" dxfId="5954" priority="6814" stopIfTrue="1">
      <formula>AND(NOT($C11=""),G11="")</formula>
    </cfRule>
    <cfRule type="expression" dxfId="5953" priority="6815" stopIfTrue="1">
      <formula>AV11="0"</formula>
    </cfRule>
  </conditionalFormatting>
  <conditionalFormatting sqref="H11">
    <cfRule type="expression" dxfId="5952" priority="6812" stopIfTrue="1">
      <formula>AND(NOT($C11=""),H11="")</formula>
    </cfRule>
    <cfRule type="expression" dxfId="5951" priority="6813" stopIfTrue="1">
      <formula>BA11="0"</formula>
    </cfRule>
  </conditionalFormatting>
  <conditionalFormatting sqref="I11">
    <cfRule type="expression" dxfId="5950" priority="6810" stopIfTrue="1">
      <formula>AND(NOT($C11=""),I11="")</formula>
    </cfRule>
    <cfRule type="expression" dxfId="5949" priority="6811" stopIfTrue="1">
      <formula>BF11="0"</formula>
    </cfRule>
  </conditionalFormatting>
  <conditionalFormatting sqref="J11">
    <cfRule type="expression" dxfId="5948" priority="6808" stopIfTrue="1">
      <formula>AND(NOT($C11=""),J11="")</formula>
    </cfRule>
    <cfRule type="expression" dxfId="5947" priority="6809" stopIfTrue="1">
      <formula>BK11="0"</formula>
    </cfRule>
  </conditionalFormatting>
  <conditionalFormatting sqref="K11">
    <cfRule type="expression" dxfId="5946" priority="6806" stopIfTrue="1">
      <formula>AND(NOT($C11=""),K11="")</formula>
    </cfRule>
    <cfRule type="expression" dxfId="5945" priority="6807" stopIfTrue="1">
      <formula>BP11="0"</formula>
    </cfRule>
  </conditionalFormatting>
  <conditionalFormatting sqref="L11">
    <cfRule type="expression" dxfId="5944" priority="6804" stopIfTrue="1">
      <formula>AND(NOT($C11=""),L11="")</formula>
    </cfRule>
    <cfRule type="expression" dxfId="5943" priority="6805" stopIfTrue="1">
      <formula>BU11="0"</formula>
    </cfRule>
  </conditionalFormatting>
  <conditionalFormatting sqref="N11">
    <cfRule type="expression" dxfId="5942" priority="6802" stopIfTrue="1">
      <formula>AND(NOT($C11=""),N11="")</formula>
    </cfRule>
    <cfRule type="expression" dxfId="5941" priority="6803" stopIfTrue="1">
      <formula>CE11="0"</formula>
    </cfRule>
  </conditionalFormatting>
  <conditionalFormatting sqref="M11">
    <cfRule type="expression" dxfId="5940" priority="6801" stopIfTrue="1">
      <formula>BZ11="0"</formula>
    </cfRule>
  </conditionalFormatting>
  <conditionalFormatting sqref="D11">
    <cfRule type="expression" dxfId="5939" priority="6799" stopIfTrue="1">
      <formula>AND(NOT($C11=""),D11="")</formula>
    </cfRule>
    <cfRule type="expression" dxfId="5938" priority="6800" stopIfTrue="1">
      <formula>AG11="0"</formula>
    </cfRule>
  </conditionalFormatting>
  <conditionalFormatting sqref="E11">
    <cfRule type="expression" dxfId="5937" priority="6797" stopIfTrue="1">
      <formula>AND(NOT($C11=""),E11="")</formula>
    </cfRule>
    <cfRule type="expression" dxfId="5936" priority="6798" stopIfTrue="1">
      <formula>AL11="0"</formula>
    </cfRule>
  </conditionalFormatting>
  <conditionalFormatting sqref="F11">
    <cfRule type="expression" dxfId="5935" priority="6795" stopIfTrue="1">
      <formula>AND(NOT($C11=""),F11="")</formula>
    </cfRule>
    <cfRule type="expression" dxfId="5934" priority="6796" stopIfTrue="1">
      <formula>AQ11="0"</formula>
    </cfRule>
  </conditionalFormatting>
  <conditionalFormatting sqref="G11">
    <cfRule type="expression" dxfId="5933" priority="6793" stopIfTrue="1">
      <formula>AND(NOT($C11=""),G11="")</formula>
    </cfRule>
    <cfRule type="expression" dxfId="5932" priority="6794" stopIfTrue="1">
      <formula>AV11="0"</formula>
    </cfRule>
  </conditionalFormatting>
  <conditionalFormatting sqref="H11">
    <cfRule type="expression" dxfId="5931" priority="6791" stopIfTrue="1">
      <formula>AND(NOT($C11=""),H11="")</formula>
    </cfRule>
    <cfRule type="expression" dxfId="5930" priority="6792" stopIfTrue="1">
      <formula>BA11="0"</formula>
    </cfRule>
  </conditionalFormatting>
  <conditionalFormatting sqref="I11">
    <cfRule type="expression" dxfId="5929" priority="6789" stopIfTrue="1">
      <formula>AND(NOT($C11=""),I11="")</formula>
    </cfRule>
    <cfRule type="expression" dxfId="5928" priority="6790" stopIfTrue="1">
      <formula>BF11="0"</formula>
    </cfRule>
  </conditionalFormatting>
  <conditionalFormatting sqref="J11">
    <cfRule type="expression" dxfId="5927" priority="6787" stopIfTrue="1">
      <formula>AND(NOT($C11=""),J11="")</formula>
    </cfRule>
    <cfRule type="expression" dxfId="5926" priority="6788" stopIfTrue="1">
      <formula>BK11="0"</formula>
    </cfRule>
  </conditionalFormatting>
  <conditionalFormatting sqref="K11">
    <cfRule type="expression" dxfId="5925" priority="6785" stopIfTrue="1">
      <formula>AND(NOT($C11=""),K11="")</formula>
    </cfRule>
    <cfRule type="expression" dxfId="5924" priority="6786" stopIfTrue="1">
      <formula>BP11="0"</formula>
    </cfRule>
  </conditionalFormatting>
  <conditionalFormatting sqref="L11">
    <cfRule type="expression" dxfId="5923" priority="6783" stopIfTrue="1">
      <formula>AND(NOT($C11=""),L11="")</formula>
    </cfRule>
    <cfRule type="expression" dxfId="5922" priority="6784" stopIfTrue="1">
      <formula>BU11="0"</formula>
    </cfRule>
  </conditionalFormatting>
  <conditionalFormatting sqref="N11">
    <cfRule type="expression" dxfId="5921" priority="6781" stopIfTrue="1">
      <formula>AND(NOT($C11=""),N11="")</formula>
    </cfRule>
    <cfRule type="expression" dxfId="5920" priority="6782" stopIfTrue="1">
      <formula>CE11="0"</formula>
    </cfRule>
  </conditionalFormatting>
  <conditionalFormatting sqref="M11">
    <cfRule type="expression" dxfId="5919" priority="6780" stopIfTrue="1">
      <formula>BZ11="0"</formula>
    </cfRule>
  </conditionalFormatting>
  <conditionalFormatting sqref="D11">
    <cfRule type="expression" dxfId="5918" priority="6778" stopIfTrue="1">
      <formula>AND(NOT($C11=""),D11="")</formula>
    </cfRule>
    <cfRule type="expression" dxfId="5917" priority="6779" stopIfTrue="1">
      <formula>AG11="0"</formula>
    </cfRule>
  </conditionalFormatting>
  <conditionalFormatting sqref="E11">
    <cfRule type="expression" dxfId="5916" priority="6776" stopIfTrue="1">
      <formula>AND(NOT($C11=""),E11="")</formula>
    </cfRule>
    <cfRule type="expression" dxfId="5915" priority="6777" stopIfTrue="1">
      <formula>AL11="0"</formula>
    </cfRule>
  </conditionalFormatting>
  <conditionalFormatting sqref="F11">
    <cfRule type="expression" dxfId="5914" priority="6774" stopIfTrue="1">
      <formula>AND(NOT($C11=""),F11="")</formula>
    </cfRule>
    <cfRule type="expression" dxfId="5913" priority="6775" stopIfTrue="1">
      <formula>AQ11="0"</formula>
    </cfRule>
  </conditionalFormatting>
  <conditionalFormatting sqref="G11">
    <cfRule type="expression" dxfId="5912" priority="6772" stopIfTrue="1">
      <formula>AND(NOT($C11=""),G11="")</formula>
    </cfRule>
    <cfRule type="expression" dxfId="5911" priority="6773" stopIfTrue="1">
      <formula>AV11="0"</formula>
    </cfRule>
  </conditionalFormatting>
  <conditionalFormatting sqref="H11">
    <cfRule type="expression" dxfId="5910" priority="6770" stopIfTrue="1">
      <formula>AND(NOT($C11=""),H11="")</formula>
    </cfRule>
    <cfRule type="expression" dxfId="5909" priority="6771" stopIfTrue="1">
      <formula>BA11="0"</formula>
    </cfRule>
  </conditionalFormatting>
  <conditionalFormatting sqref="I11">
    <cfRule type="expression" dxfId="5908" priority="6768" stopIfTrue="1">
      <formula>AND(NOT($C11=""),I11="")</formula>
    </cfRule>
    <cfRule type="expression" dxfId="5907" priority="6769" stopIfTrue="1">
      <formula>BF11="0"</formula>
    </cfRule>
  </conditionalFormatting>
  <conditionalFormatting sqref="J11">
    <cfRule type="expression" dxfId="5906" priority="6766" stopIfTrue="1">
      <formula>AND(NOT($C11=""),J11="")</formula>
    </cfRule>
    <cfRule type="expression" dxfId="5905" priority="6767" stopIfTrue="1">
      <formula>BK11="0"</formula>
    </cfRule>
  </conditionalFormatting>
  <conditionalFormatting sqref="K11">
    <cfRule type="expression" dxfId="5904" priority="6764" stopIfTrue="1">
      <formula>AND(NOT($C11=""),K11="")</formula>
    </cfRule>
    <cfRule type="expression" dxfId="5903" priority="6765" stopIfTrue="1">
      <formula>BP11="0"</formula>
    </cfRule>
  </conditionalFormatting>
  <conditionalFormatting sqref="L11">
    <cfRule type="expression" dxfId="5902" priority="6762" stopIfTrue="1">
      <formula>AND(NOT($C11=""),L11="")</formula>
    </cfRule>
    <cfRule type="expression" dxfId="5901" priority="6763" stopIfTrue="1">
      <formula>BU11="0"</formula>
    </cfRule>
  </conditionalFormatting>
  <conditionalFormatting sqref="N11">
    <cfRule type="expression" dxfId="5900" priority="6760" stopIfTrue="1">
      <formula>AND(NOT($C11=""),N11="")</formula>
    </cfRule>
    <cfRule type="expression" dxfId="5899" priority="6761" stopIfTrue="1">
      <formula>CE11="0"</formula>
    </cfRule>
  </conditionalFormatting>
  <conditionalFormatting sqref="M11">
    <cfRule type="expression" dxfId="5898" priority="6759" stopIfTrue="1">
      <formula>BZ11="0"</formula>
    </cfRule>
  </conditionalFormatting>
  <conditionalFormatting sqref="D11">
    <cfRule type="expression" dxfId="5897" priority="6757" stopIfTrue="1">
      <formula>AND(NOT($C11=""),D11="")</formula>
    </cfRule>
    <cfRule type="expression" dxfId="5896" priority="6758" stopIfTrue="1">
      <formula>AG11="0"</formula>
    </cfRule>
  </conditionalFormatting>
  <conditionalFormatting sqref="E11">
    <cfRule type="expression" dxfId="5895" priority="6755" stopIfTrue="1">
      <formula>AND(NOT($C11=""),E11="")</formula>
    </cfRule>
    <cfRule type="expression" dxfId="5894" priority="6756" stopIfTrue="1">
      <formula>AL11="0"</formula>
    </cfRule>
  </conditionalFormatting>
  <conditionalFormatting sqref="F11">
    <cfRule type="expression" dxfId="5893" priority="6753" stopIfTrue="1">
      <formula>AND(NOT($C11=""),F11="")</formula>
    </cfRule>
    <cfRule type="expression" dxfId="5892" priority="6754" stopIfTrue="1">
      <formula>AQ11="0"</formula>
    </cfRule>
  </conditionalFormatting>
  <conditionalFormatting sqref="G11">
    <cfRule type="expression" dxfId="5891" priority="6751" stopIfTrue="1">
      <formula>AND(NOT($C11=""),G11="")</formula>
    </cfRule>
    <cfRule type="expression" dxfId="5890" priority="6752" stopIfTrue="1">
      <formula>AV11="0"</formula>
    </cfRule>
  </conditionalFormatting>
  <conditionalFormatting sqref="H11">
    <cfRule type="expression" dxfId="5889" priority="6749" stopIfTrue="1">
      <formula>AND(NOT($C11=""),H11="")</formula>
    </cfRule>
    <cfRule type="expression" dxfId="5888" priority="6750" stopIfTrue="1">
      <formula>BA11="0"</formula>
    </cfRule>
  </conditionalFormatting>
  <conditionalFormatting sqref="I11">
    <cfRule type="expression" dxfId="5887" priority="6747" stopIfTrue="1">
      <formula>AND(NOT($C11=""),I11="")</formula>
    </cfRule>
    <cfRule type="expression" dxfId="5886" priority="6748" stopIfTrue="1">
      <formula>BF11="0"</formula>
    </cfRule>
  </conditionalFormatting>
  <conditionalFormatting sqref="J11">
    <cfRule type="expression" dxfId="5885" priority="6745" stopIfTrue="1">
      <formula>AND(NOT($C11=""),J11="")</formula>
    </cfRule>
    <cfRule type="expression" dxfId="5884" priority="6746" stopIfTrue="1">
      <formula>BK11="0"</formula>
    </cfRule>
  </conditionalFormatting>
  <conditionalFormatting sqref="K11">
    <cfRule type="expression" dxfId="5883" priority="6743" stopIfTrue="1">
      <formula>AND(NOT($C11=""),K11="")</formula>
    </cfRule>
    <cfRule type="expression" dxfId="5882" priority="6744" stopIfTrue="1">
      <formula>BP11="0"</formula>
    </cfRule>
  </conditionalFormatting>
  <conditionalFormatting sqref="L11">
    <cfRule type="expression" dxfId="5881" priority="6741" stopIfTrue="1">
      <formula>AND(NOT($C11=""),L11="")</formula>
    </cfRule>
    <cfRule type="expression" dxfId="5880" priority="6742" stopIfTrue="1">
      <formula>BU11="0"</formula>
    </cfRule>
  </conditionalFormatting>
  <conditionalFormatting sqref="N11">
    <cfRule type="expression" dxfId="5879" priority="6739" stopIfTrue="1">
      <formula>AND(NOT($C11=""),N11="")</formula>
    </cfRule>
    <cfRule type="expression" dxfId="5878" priority="6740" stopIfTrue="1">
      <formula>CE11="0"</formula>
    </cfRule>
  </conditionalFormatting>
  <conditionalFormatting sqref="M11">
    <cfRule type="expression" dxfId="5877" priority="6738" stopIfTrue="1">
      <formula>BZ11="0"</formula>
    </cfRule>
  </conditionalFormatting>
  <conditionalFormatting sqref="D11">
    <cfRule type="expression" dxfId="5876" priority="6736" stopIfTrue="1">
      <formula>AND(NOT($C11=""),D11="")</formula>
    </cfRule>
    <cfRule type="expression" dxfId="5875" priority="6737" stopIfTrue="1">
      <formula>AG11="0"</formula>
    </cfRule>
  </conditionalFormatting>
  <conditionalFormatting sqref="E11">
    <cfRule type="expression" dxfId="5874" priority="6734" stopIfTrue="1">
      <formula>AND(NOT($C11=""),E11="")</formula>
    </cfRule>
    <cfRule type="expression" dxfId="5873" priority="6735" stopIfTrue="1">
      <formula>AL11="0"</formula>
    </cfRule>
  </conditionalFormatting>
  <conditionalFormatting sqref="F11">
    <cfRule type="expression" dxfId="5872" priority="6732" stopIfTrue="1">
      <formula>AND(NOT($C11=""),F11="")</formula>
    </cfRule>
    <cfRule type="expression" dxfId="5871" priority="6733" stopIfTrue="1">
      <formula>AQ11="0"</formula>
    </cfRule>
  </conditionalFormatting>
  <conditionalFormatting sqref="G11">
    <cfRule type="expression" dxfId="5870" priority="6730" stopIfTrue="1">
      <formula>AND(NOT($C11=""),G11="")</formula>
    </cfRule>
    <cfRule type="expression" dxfId="5869" priority="6731" stopIfTrue="1">
      <formula>AV11="0"</formula>
    </cfRule>
  </conditionalFormatting>
  <conditionalFormatting sqref="H11">
    <cfRule type="expression" dxfId="5868" priority="6728" stopIfTrue="1">
      <formula>AND(NOT($C11=""),H11="")</formula>
    </cfRule>
    <cfRule type="expression" dxfId="5867" priority="6729" stopIfTrue="1">
      <formula>BA11="0"</formula>
    </cfRule>
  </conditionalFormatting>
  <conditionalFormatting sqref="I11">
    <cfRule type="expression" dxfId="5866" priority="6726" stopIfTrue="1">
      <formula>AND(NOT($C11=""),I11="")</formula>
    </cfRule>
    <cfRule type="expression" dxfId="5865" priority="6727" stopIfTrue="1">
      <formula>BF11="0"</formula>
    </cfRule>
  </conditionalFormatting>
  <conditionalFormatting sqref="J11">
    <cfRule type="expression" dxfId="5864" priority="6724" stopIfTrue="1">
      <formula>AND(NOT($C11=""),J11="")</formula>
    </cfRule>
    <cfRule type="expression" dxfId="5863" priority="6725" stopIfTrue="1">
      <formula>BK11="0"</formula>
    </cfRule>
  </conditionalFormatting>
  <conditionalFormatting sqref="K11">
    <cfRule type="expression" dxfId="5862" priority="6722" stopIfTrue="1">
      <formula>AND(NOT($C11=""),K11="")</formula>
    </cfRule>
    <cfRule type="expression" dxfId="5861" priority="6723" stopIfTrue="1">
      <formula>BP11="0"</formula>
    </cfRule>
  </conditionalFormatting>
  <conditionalFormatting sqref="L11">
    <cfRule type="expression" dxfId="5860" priority="6720" stopIfTrue="1">
      <formula>AND(NOT($C11=""),L11="")</formula>
    </cfRule>
    <cfRule type="expression" dxfId="5859" priority="6721" stopIfTrue="1">
      <formula>BU11="0"</formula>
    </cfRule>
  </conditionalFormatting>
  <conditionalFormatting sqref="N11">
    <cfRule type="expression" dxfId="5858" priority="6718" stopIfTrue="1">
      <formula>AND(NOT($C11=""),N11="")</formula>
    </cfRule>
    <cfRule type="expression" dxfId="5857" priority="6719" stopIfTrue="1">
      <formula>CE11="0"</formula>
    </cfRule>
  </conditionalFormatting>
  <conditionalFormatting sqref="M11">
    <cfRule type="expression" dxfId="5856" priority="6717" stopIfTrue="1">
      <formula>BZ11="0"</formula>
    </cfRule>
  </conditionalFormatting>
  <conditionalFormatting sqref="D11">
    <cfRule type="expression" dxfId="5855" priority="6715" stopIfTrue="1">
      <formula>AND(NOT($C11=""),D11="")</formula>
    </cfRule>
    <cfRule type="expression" dxfId="5854" priority="6716" stopIfTrue="1">
      <formula>AG11="0"</formula>
    </cfRule>
  </conditionalFormatting>
  <conditionalFormatting sqref="E11">
    <cfRule type="expression" dxfId="5853" priority="6713" stopIfTrue="1">
      <formula>AND(NOT($C11=""),E11="")</formula>
    </cfRule>
    <cfRule type="expression" dxfId="5852" priority="6714" stopIfTrue="1">
      <formula>AL11="0"</formula>
    </cfRule>
  </conditionalFormatting>
  <conditionalFormatting sqref="F11">
    <cfRule type="expression" dxfId="5851" priority="6711" stopIfTrue="1">
      <formula>AND(NOT($C11=""),F11="")</formula>
    </cfRule>
    <cfRule type="expression" dxfId="5850" priority="6712" stopIfTrue="1">
      <formula>AQ11="0"</formula>
    </cfRule>
  </conditionalFormatting>
  <conditionalFormatting sqref="G11">
    <cfRule type="expression" dxfId="5849" priority="6709" stopIfTrue="1">
      <formula>AND(NOT($C11=""),G11="")</formula>
    </cfRule>
    <cfRule type="expression" dxfId="5848" priority="6710" stopIfTrue="1">
      <formula>AV11="0"</formula>
    </cfRule>
  </conditionalFormatting>
  <conditionalFormatting sqref="H11">
    <cfRule type="expression" dxfId="5847" priority="6707" stopIfTrue="1">
      <formula>AND(NOT($C11=""),H11="")</formula>
    </cfRule>
    <cfRule type="expression" dxfId="5846" priority="6708" stopIfTrue="1">
      <formula>BA11="0"</formula>
    </cfRule>
  </conditionalFormatting>
  <conditionalFormatting sqref="I11">
    <cfRule type="expression" dxfId="5845" priority="6705" stopIfTrue="1">
      <formula>AND(NOT($C11=""),I11="")</formula>
    </cfRule>
    <cfRule type="expression" dxfId="5844" priority="6706" stopIfTrue="1">
      <formula>BF11="0"</formula>
    </cfRule>
  </conditionalFormatting>
  <conditionalFormatting sqref="J11">
    <cfRule type="expression" dxfId="5843" priority="6703" stopIfTrue="1">
      <formula>AND(NOT($C11=""),J11="")</formula>
    </cfRule>
    <cfRule type="expression" dxfId="5842" priority="6704" stopIfTrue="1">
      <formula>BK11="0"</formula>
    </cfRule>
  </conditionalFormatting>
  <conditionalFormatting sqref="K11">
    <cfRule type="expression" dxfId="5841" priority="6701" stopIfTrue="1">
      <formula>AND(NOT($C11=""),K11="")</formula>
    </cfRule>
    <cfRule type="expression" dxfId="5840" priority="6702" stopIfTrue="1">
      <formula>BP11="0"</formula>
    </cfRule>
  </conditionalFormatting>
  <conditionalFormatting sqref="L11">
    <cfRule type="expression" dxfId="5839" priority="6699" stopIfTrue="1">
      <formula>AND(NOT($C11=""),L11="")</formula>
    </cfRule>
    <cfRule type="expression" dxfId="5838" priority="6700" stopIfTrue="1">
      <formula>BU11="0"</formula>
    </cfRule>
  </conditionalFormatting>
  <conditionalFormatting sqref="N11">
    <cfRule type="expression" dxfId="5837" priority="6697" stopIfTrue="1">
      <formula>AND(NOT($C11=""),N11="")</formula>
    </cfRule>
    <cfRule type="expression" dxfId="5836" priority="6698" stopIfTrue="1">
      <formula>CE11="0"</formula>
    </cfRule>
  </conditionalFormatting>
  <conditionalFormatting sqref="M11">
    <cfRule type="expression" dxfId="5835" priority="6696" stopIfTrue="1">
      <formula>BZ11="0"</formula>
    </cfRule>
  </conditionalFormatting>
  <conditionalFormatting sqref="D11">
    <cfRule type="expression" dxfId="5834" priority="6694" stopIfTrue="1">
      <formula>AND(NOT($C11=""),D11="")</formula>
    </cfRule>
    <cfRule type="expression" dxfId="5833" priority="6695" stopIfTrue="1">
      <formula>AG11="0"</formula>
    </cfRule>
  </conditionalFormatting>
  <conditionalFormatting sqref="E11">
    <cfRule type="expression" dxfId="5832" priority="6692" stopIfTrue="1">
      <formula>AND(NOT($C11=""),E11="")</formula>
    </cfRule>
    <cfRule type="expression" dxfId="5831" priority="6693" stopIfTrue="1">
      <formula>AL11="0"</formula>
    </cfRule>
  </conditionalFormatting>
  <conditionalFormatting sqref="F11">
    <cfRule type="expression" dxfId="5830" priority="6690" stopIfTrue="1">
      <formula>AND(NOT($C11=""),F11="")</formula>
    </cfRule>
    <cfRule type="expression" dxfId="5829" priority="6691" stopIfTrue="1">
      <formula>AQ11="0"</formula>
    </cfRule>
  </conditionalFormatting>
  <conditionalFormatting sqref="G11">
    <cfRule type="expression" dxfId="5828" priority="6688" stopIfTrue="1">
      <formula>AND(NOT($C11=""),G11="")</formula>
    </cfRule>
    <cfRule type="expression" dxfId="5827" priority="6689" stopIfTrue="1">
      <formula>AV11="0"</formula>
    </cfRule>
  </conditionalFormatting>
  <conditionalFormatting sqref="H11">
    <cfRule type="expression" dxfId="5826" priority="6686" stopIfTrue="1">
      <formula>AND(NOT($C11=""),H11="")</formula>
    </cfRule>
    <cfRule type="expression" dxfId="5825" priority="6687" stopIfTrue="1">
      <formula>BA11="0"</formula>
    </cfRule>
  </conditionalFormatting>
  <conditionalFormatting sqref="I11">
    <cfRule type="expression" dxfId="5824" priority="6684" stopIfTrue="1">
      <formula>AND(NOT($C11=""),I11="")</formula>
    </cfRule>
    <cfRule type="expression" dxfId="5823" priority="6685" stopIfTrue="1">
      <formula>BF11="0"</formula>
    </cfRule>
  </conditionalFormatting>
  <conditionalFormatting sqref="J11">
    <cfRule type="expression" dxfId="5822" priority="6682" stopIfTrue="1">
      <formula>AND(NOT($C11=""),J11="")</formula>
    </cfRule>
    <cfRule type="expression" dxfId="5821" priority="6683" stopIfTrue="1">
      <formula>BK11="0"</formula>
    </cfRule>
  </conditionalFormatting>
  <conditionalFormatting sqref="K11">
    <cfRule type="expression" dxfId="5820" priority="6680" stopIfTrue="1">
      <formula>AND(NOT($C11=""),K11="")</formula>
    </cfRule>
    <cfRule type="expression" dxfId="5819" priority="6681" stopIfTrue="1">
      <formula>BP11="0"</formula>
    </cfRule>
  </conditionalFormatting>
  <conditionalFormatting sqref="L11">
    <cfRule type="expression" dxfId="5818" priority="6678" stopIfTrue="1">
      <formula>AND(NOT($C11=""),L11="")</formula>
    </cfRule>
    <cfRule type="expression" dxfId="5817" priority="6679" stopIfTrue="1">
      <formula>BU11="0"</formula>
    </cfRule>
  </conditionalFormatting>
  <conditionalFormatting sqref="N11">
    <cfRule type="expression" dxfId="5816" priority="6676" stopIfTrue="1">
      <formula>AND(NOT($C11=""),N11="")</formula>
    </cfRule>
    <cfRule type="expression" dxfId="5815" priority="6677" stopIfTrue="1">
      <formula>CE11="0"</formula>
    </cfRule>
  </conditionalFormatting>
  <conditionalFormatting sqref="M31">
    <cfRule type="expression" dxfId="5814" priority="6675" stopIfTrue="1">
      <formula>BZ31="0"</formula>
    </cfRule>
  </conditionalFormatting>
  <conditionalFormatting sqref="D31">
    <cfRule type="expression" dxfId="5813" priority="6673" stopIfTrue="1">
      <formula>AND(NOT($C31=""),D31="")</formula>
    </cfRule>
    <cfRule type="expression" dxfId="5812" priority="6674" stopIfTrue="1">
      <formula>AG31="0"</formula>
    </cfRule>
  </conditionalFormatting>
  <conditionalFormatting sqref="E31">
    <cfRule type="expression" dxfId="5811" priority="6671" stopIfTrue="1">
      <formula>AND(NOT($C31=""),E31="")</formula>
    </cfRule>
    <cfRule type="expression" dxfId="5810" priority="6672" stopIfTrue="1">
      <formula>AL31="0"</formula>
    </cfRule>
  </conditionalFormatting>
  <conditionalFormatting sqref="F31">
    <cfRule type="expression" dxfId="5809" priority="6669" stopIfTrue="1">
      <formula>AND(NOT($C31=""),F31="")</formula>
    </cfRule>
    <cfRule type="expression" dxfId="5808" priority="6670" stopIfTrue="1">
      <formula>AQ31="0"</formula>
    </cfRule>
  </conditionalFormatting>
  <conditionalFormatting sqref="G31">
    <cfRule type="expression" dxfId="5807" priority="6667" stopIfTrue="1">
      <formula>AND(NOT($C31=""),G31="")</formula>
    </cfRule>
    <cfRule type="expression" dxfId="5806" priority="6668" stopIfTrue="1">
      <formula>AV31="0"</formula>
    </cfRule>
  </conditionalFormatting>
  <conditionalFormatting sqref="H31">
    <cfRule type="expression" dxfId="5805" priority="6665" stopIfTrue="1">
      <formula>AND(NOT($C31=""),H31="")</formula>
    </cfRule>
    <cfRule type="expression" dxfId="5804" priority="6666" stopIfTrue="1">
      <formula>BA31="0"</formula>
    </cfRule>
  </conditionalFormatting>
  <conditionalFormatting sqref="I31">
    <cfRule type="expression" dxfId="5803" priority="6663" stopIfTrue="1">
      <formula>AND(NOT($C31=""),I31="")</formula>
    </cfRule>
    <cfRule type="expression" dxfId="5802" priority="6664" stopIfTrue="1">
      <formula>BF31="0"</formula>
    </cfRule>
  </conditionalFormatting>
  <conditionalFormatting sqref="J31">
    <cfRule type="expression" dxfId="5801" priority="6661" stopIfTrue="1">
      <formula>AND(NOT($C31=""),J31="")</formula>
    </cfRule>
    <cfRule type="expression" dxfId="5800" priority="6662" stopIfTrue="1">
      <formula>BK31="0"</formula>
    </cfRule>
  </conditionalFormatting>
  <conditionalFormatting sqref="K31">
    <cfRule type="expression" dxfId="5799" priority="6659" stopIfTrue="1">
      <formula>AND(NOT($C31=""),K31="")</formula>
    </cfRule>
    <cfRule type="expression" dxfId="5798" priority="6660" stopIfTrue="1">
      <formula>BP31="0"</formula>
    </cfRule>
  </conditionalFormatting>
  <conditionalFormatting sqref="L31">
    <cfRule type="expression" dxfId="5797" priority="6657" stopIfTrue="1">
      <formula>AND(NOT($C31=""),L31="")</formula>
    </cfRule>
    <cfRule type="expression" dxfId="5796" priority="6658" stopIfTrue="1">
      <formula>BU31="0"</formula>
    </cfRule>
  </conditionalFormatting>
  <conditionalFormatting sqref="N31">
    <cfRule type="expression" dxfId="5795" priority="6655" stopIfTrue="1">
      <formula>AND(NOT($C31=""),N31="")</formula>
    </cfRule>
    <cfRule type="expression" dxfId="5794" priority="6656" stopIfTrue="1">
      <formula>CE31="0"</formula>
    </cfRule>
  </conditionalFormatting>
  <conditionalFormatting sqref="M31">
    <cfRule type="expression" dxfId="5793" priority="6654" stopIfTrue="1">
      <formula>BZ31="0"</formula>
    </cfRule>
  </conditionalFormatting>
  <conditionalFormatting sqref="D31">
    <cfRule type="expression" dxfId="5792" priority="6652" stopIfTrue="1">
      <formula>AND(NOT($C31=""),D31="")</formula>
    </cfRule>
    <cfRule type="expression" dxfId="5791" priority="6653" stopIfTrue="1">
      <formula>AG31="0"</formula>
    </cfRule>
  </conditionalFormatting>
  <conditionalFormatting sqref="E31">
    <cfRule type="expression" dxfId="5790" priority="6650" stopIfTrue="1">
      <formula>AND(NOT($C31=""),E31="")</formula>
    </cfRule>
    <cfRule type="expression" dxfId="5789" priority="6651" stopIfTrue="1">
      <formula>AL31="0"</formula>
    </cfRule>
  </conditionalFormatting>
  <conditionalFormatting sqref="F31">
    <cfRule type="expression" dxfId="5788" priority="6648" stopIfTrue="1">
      <formula>AND(NOT($C31=""),F31="")</formula>
    </cfRule>
    <cfRule type="expression" dxfId="5787" priority="6649" stopIfTrue="1">
      <formula>AQ31="0"</formula>
    </cfRule>
  </conditionalFormatting>
  <conditionalFormatting sqref="G31">
    <cfRule type="expression" dxfId="5786" priority="6646" stopIfTrue="1">
      <formula>AND(NOT($C31=""),G31="")</formula>
    </cfRule>
    <cfRule type="expression" dxfId="5785" priority="6647" stopIfTrue="1">
      <formula>AV31="0"</formula>
    </cfRule>
  </conditionalFormatting>
  <conditionalFormatting sqref="H31">
    <cfRule type="expression" dxfId="5784" priority="6644" stopIfTrue="1">
      <formula>AND(NOT($C31=""),H31="")</formula>
    </cfRule>
    <cfRule type="expression" dxfId="5783" priority="6645" stopIfTrue="1">
      <formula>BA31="0"</formula>
    </cfRule>
  </conditionalFormatting>
  <conditionalFormatting sqref="I31">
    <cfRule type="expression" dxfId="5782" priority="6642" stopIfTrue="1">
      <formula>AND(NOT($C31=""),I31="")</formula>
    </cfRule>
    <cfRule type="expression" dxfId="5781" priority="6643" stopIfTrue="1">
      <formula>BF31="0"</formula>
    </cfRule>
  </conditionalFormatting>
  <conditionalFormatting sqref="J31">
    <cfRule type="expression" dxfId="5780" priority="6640" stopIfTrue="1">
      <formula>AND(NOT($C31=""),J31="")</formula>
    </cfRule>
    <cfRule type="expression" dxfId="5779" priority="6641" stopIfTrue="1">
      <formula>BK31="0"</formula>
    </cfRule>
  </conditionalFormatting>
  <conditionalFormatting sqref="K31">
    <cfRule type="expression" dxfId="5778" priority="6638" stopIfTrue="1">
      <formula>AND(NOT($C31=""),K31="")</formula>
    </cfRule>
    <cfRule type="expression" dxfId="5777" priority="6639" stopIfTrue="1">
      <formula>BP31="0"</formula>
    </cfRule>
  </conditionalFormatting>
  <conditionalFormatting sqref="L31">
    <cfRule type="expression" dxfId="5776" priority="6636" stopIfTrue="1">
      <formula>AND(NOT($C31=""),L31="")</formula>
    </cfRule>
    <cfRule type="expression" dxfId="5775" priority="6637" stopIfTrue="1">
      <formula>BU31="0"</formula>
    </cfRule>
  </conditionalFormatting>
  <conditionalFormatting sqref="N31">
    <cfRule type="expression" dxfId="5774" priority="6634" stopIfTrue="1">
      <formula>AND(NOT($C31=""),N31="")</formula>
    </cfRule>
    <cfRule type="expression" dxfId="5773" priority="6635" stopIfTrue="1">
      <formula>CE31="0"</formula>
    </cfRule>
  </conditionalFormatting>
  <conditionalFormatting sqref="M31">
    <cfRule type="expression" dxfId="5772" priority="6633" stopIfTrue="1">
      <formula>BZ31="0"</formula>
    </cfRule>
  </conditionalFormatting>
  <conditionalFormatting sqref="D31">
    <cfRule type="expression" dxfId="5771" priority="6631" stopIfTrue="1">
      <formula>AND(NOT($C31=""),D31="")</formula>
    </cfRule>
    <cfRule type="expression" dxfId="5770" priority="6632" stopIfTrue="1">
      <formula>AG31="0"</formula>
    </cfRule>
  </conditionalFormatting>
  <conditionalFormatting sqref="E31">
    <cfRule type="expression" dxfId="5769" priority="6629" stopIfTrue="1">
      <formula>AND(NOT($C31=""),E31="")</formula>
    </cfRule>
    <cfRule type="expression" dxfId="5768" priority="6630" stopIfTrue="1">
      <formula>AL31="0"</formula>
    </cfRule>
  </conditionalFormatting>
  <conditionalFormatting sqref="F31">
    <cfRule type="expression" dxfId="5767" priority="6627" stopIfTrue="1">
      <formula>AND(NOT($C31=""),F31="")</formula>
    </cfRule>
    <cfRule type="expression" dxfId="5766" priority="6628" stopIfTrue="1">
      <formula>AQ31="0"</formula>
    </cfRule>
  </conditionalFormatting>
  <conditionalFormatting sqref="G31">
    <cfRule type="expression" dxfId="5765" priority="6625" stopIfTrue="1">
      <formula>AND(NOT($C31=""),G31="")</formula>
    </cfRule>
    <cfRule type="expression" dxfId="5764" priority="6626" stopIfTrue="1">
      <formula>AV31="0"</formula>
    </cfRule>
  </conditionalFormatting>
  <conditionalFormatting sqref="H31">
    <cfRule type="expression" dxfId="5763" priority="6623" stopIfTrue="1">
      <formula>AND(NOT($C31=""),H31="")</formula>
    </cfRule>
    <cfRule type="expression" dxfId="5762" priority="6624" stopIfTrue="1">
      <formula>BA31="0"</formula>
    </cfRule>
  </conditionalFormatting>
  <conditionalFormatting sqref="I31">
    <cfRule type="expression" dxfId="5761" priority="6621" stopIfTrue="1">
      <formula>AND(NOT($C31=""),I31="")</formula>
    </cfRule>
    <cfRule type="expression" dxfId="5760" priority="6622" stopIfTrue="1">
      <formula>BF31="0"</formula>
    </cfRule>
  </conditionalFormatting>
  <conditionalFormatting sqref="J31">
    <cfRule type="expression" dxfId="5759" priority="6619" stopIfTrue="1">
      <formula>AND(NOT($C31=""),J31="")</formula>
    </cfRule>
    <cfRule type="expression" dxfId="5758" priority="6620" stopIfTrue="1">
      <formula>BK31="0"</formula>
    </cfRule>
  </conditionalFormatting>
  <conditionalFormatting sqref="K31">
    <cfRule type="expression" dxfId="5757" priority="6617" stopIfTrue="1">
      <formula>AND(NOT($C31=""),K31="")</formula>
    </cfRule>
    <cfRule type="expression" dxfId="5756" priority="6618" stopIfTrue="1">
      <formula>BP31="0"</formula>
    </cfRule>
  </conditionalFormatting>
  <conditionalFormatting sqref="L31">
    <cfRule type="expression" dxfId="5755" priority="6615" stopIfTrue="1">
      <formula>AND(NOT($C31=""),L31="")</formula>
    </cfRule>
    <cfRule type="expression" dxfId="5754" priority="6616" stopIfTrue="1">
      <formula>BU31="0"</formula>
    </cfRule>
  </conditionalFormatting>
  <conditionalFormatting sqref="N31">
    <cfRule type="expression" dxfId="5753" priority="6613" stopIfTrue="1">
      <formula>AND(NOT($C31=""),N31="")</formula>
    </cfRule>
    <cfRule type="expression" dxfId="5752" priority="6614" stopIfTrue="1">
      <formula>CE31="0"</formula>
    </cfRule>
  </conditionalFormatting>
  <conditionalFormatting sqref="M31">
    <cfRule type="expression" dxfId="5751" priority="6612" stopIfTrue="1">
      <formula>BZ31="0"</formula>
    </cfRule>
  </conditionalFormatting>
  <conditionalFormatting sqref="D31">
    <cfRule type="expression" dxfId="5750" priority="6610" stopIfTrue="1">
      <formula>AND(NOT($C31=""),D31="")</formula>
    </cfRule>
    <cfRule type="expression" dxfId="5749" priority="6611" stopIfTrue="1">
      <formula>AG31="0"</formula>
    </cfRule>
  </conditionalFormatting>
  <conditionalFormatting sqref="E31">
    <cfRule type="expression" dxfId="5748" priority="6608" stopIfTrue="1">
      <formula>AND(NOT($C31=""),E31="")</formula>
    </cfRule>
    <cfRule type="expression" dxfId="5747" priority="6609" stopIfTrue="1">
      <formula>AL31="0"</formula>
    </cfRule>
  </conditionalFormatting>
  <conditionalFormatting sqref="F31">
    <cfRule type="expression" dxfId="5746" priority="6606" stopIfTrue="1">
      <formula>AND(NOT($C31=""),F31="")</formula>
    </cfRule>
    <cfRule type="expression" dxfId="5745" priority="6607" stopIfTrue="1">
      <formula>AQ31="0"</formula>
    </cfRule>
  </conditionalFormatting>
  <conditionalFormatting sqref="G31">
    <cfRule type="expression" dxfId="5744" priority="6604" stopIfTrue="1">
      <formula>AND(NOT($C31=""),G31="")</formula>
    </cfRule>
    <cfRule type="expression" dxfId="5743" priority="6605" stopIfTrue="1">
      <formula>AV31="0"</formula>
    </cfRule>
  </conditionalFormatting>
  <conditionalFormatting sqref="H31">
    <cfRule type="expression" dxfId="5742" priority="6602" stopIfTrue="1">
      <formula>AND(NOT($C31=""),H31="")</formula>
    </cfRule>
    <cfRule type="expression" dxfId="5741" priority="6603" stopIfTrue="1">
      <formula>BA31="0"</formula>
    </cfRule>
  </conditionalFormatting>
  <conditionalFormatting sqref="I31">
    <cfRule type="expression" dxfId="5740" priority="6600" stopIfTrue="1">
      <formula>AND(NOT($C31=""),I31="")</formula>
    </cfRule>
    <cfRule type="expression" dxfId="5739" priority="6601" stopIfTrue="1">
      <formula>BF31="0"</formula>
    </cfRule>
  </conditionalFormatting>
  <conditionalFormatting sqref="J31">
    <cfRule type="expression" dxfId="5738" priority="6598" stopIfTrue="1">
      <formula>AND(NOT($C31=""),J31="")</formula>
    </cfRule>
    <cfRule type="expression" dxfId="5737" priority="6599" stopIfTrue="1">
      <formula>BK31="0"</formula>
    </cfRule>
  </conditionalFormatting>
  <conditionalFormatting sqref="K31">
    <cfRule type="expression" dxfId="5736" priority="6596" stopIfTrue="1">
      <formula>AND(NOT($C31=""),K31="")</formula>
    </cfRule>
    <cfRule type="expression" dxfId="5735" priority="6597" stopIfTrue="1">
      <formula>BP31="0"</formula>
    </cfRule>
  </conditionalFormatting>
  <conditionalFormatting sqref="L31">
    <cfRule type="expression" dxfId="5734" priority="6594" stopIfTrue="1">
      <formula>AND(NOT($C31=""),L31="")</formula>
    </cfRule>
    <cfRule type="expression" dxfId="5733" priority="6595" stopIfTrue="1">
      <formula>BU31="0"</formula>
    </cfRule>
  </conditionalFormatting>
  <conditionalFormatting sqref="N31">
    <cfRule type="expression" dxfId="5732" priority="6592" stopIfTrue="1">
      <formula>AND(NOT($C31=""),N31="")</formula>
    </cfRule>
    <cfRule type="expression" dxfId="5731" priority="6593" stopIfTrue="1">
      <formula>CE31="0"</formula>
    </cfRule>
  </conditionalFormatting>
  <conditionalFormatting sqref="M31">
    <cfRule type="expression" dxfId="5730" priority="6591" stopIfTrue="1">
      <formula>BZ31="0"</formula>
    </cfRule>
  </conditionalFormatting>
  <conditionalFormatting sqref="D31">
    <cfRule type="expression" dxfId="5729" priority="6589" stopIfTrue="1">
      <formula>AND(NOT($C31=""),D31="")</formula>
    </cfRule>
    <cfRule type="expression" dxfId="5728" priority="6590" stopIfTrue="1">
      <formula>AG31="0"</formula>
    </cfRule>
  </conditionalFormatting>
  <conditionalFormatting sqref="E31">
    <cfRule type="expression" dxfId="5727" priority="6587" stopIfTrue="1">
      <formula>AND(NOT($C31=""),E31="")</formula>
    </cfRule>
    <cfRule type="expression" dxfId="5726" priority="6588" stopIfTrue="1">
      <formula>AL31="0"</formula>
    </cfRule>
  </conditionalFormatting>
  <conditionalFormatting sqref="F31">
    <cfRule type="expression" dxfId="5725" priority="6585" stopIfTrue="1">
      <formula>AND(NOT($C31=""),F31="")</formula>
    </cfRule>
    <cfRule type="expression" dxfId="5724" priority="6586" stopIfTrue="1">
      <formula>AQ31="0"</formula>
    </cfRule>
  </conditionalFormatting>
  <conditionalFormatting sqref="G31">
    <cfRule type="expression" dxfId="5723" priority="6583" stopIfTrue="1">
      <formula>AND(NOT($C31=""),G31="")</formula>
    </cfRule>
    <cfRule type="expression" dxfId="5722" priority="6584" stopIfTrue="1">
      <formula>AV31="0"</formula>
    </cfRule>
  </conditionalFormatting>
  <conditionalFormatting sqref="H31">
    <cfRule type="expression" dxfId="5721" priority="6581" stopIfTrue="1">
      <formula>AND(NOT($C31=""),H31="")</formula>
    </cfRule>
    <cfRule type="expression" dxfId="5720" priority="6582" stopIfTrue="1">
      <formula>BA31="0"</formula>
    </cfRule>
  </conditionalFormatting>
  <conditionalFormatting sqref="I31">
    <cfRule type="expression" dxfId="5719" priority="6579" stopIfTrue="1">
      <formula>AND(NOT($C31=""),I31="")</formula>
    </cfRule>
    <cfRule type="expression" dxfId="5718" priority="6580" stopIfTrue="1">
      <formula>BF31="0"</formula>
    </cfRule>
  </conditionalFormatting>
  <conditionalFormatting sqref="J31">
    <cfRule type="expression" dxfId="5717" priority="6577" stopIfTrue="1">
      <formula>AND(NOT($C31=""),J31="")</formula>
    </cfRule>
    <cfRule type="expression" dxfId="5716" priority="6578" stopIfTrue="1">
      <formula>BK31="0"</formula>
    </cfRule>
  </conditionalFormatting>
  <conditionalFormatting sqref="K31">
    <cfRule type="expression" dxfId="5715" priority="6575" stopIfTrue="1">
      <formula>AND(NOT($C31=""),K31="")</formula>
    </cfRule>
    <cfRule type="expression" dxfId="5714" priority="6576" stopIfTrue="1">
      <formula>BP31="0"</formula>
    </cfRule>
  </conditionalFormatting>
  <conditionalFormatting sqref="L31">
    <cfRule type="expression" dxfId="5713" priority="6573" stopIfTrue="1">
      <formula>AND(NOT($C31=""),L31="")</formula>
    </cfRule>
    <cfRule type="expression" dxfId="5712" priority="6574" stopIfTrue="1">
      <formula>BU31="0"</formula>
    </cfRule>
  </conditionalFormatting>
  <conditionalFormatting sqref="N31">
    <cfRule type="expression" dxfId="5711" priority="6571" stopIfTrue="1">
      <formula>AND(NOT($C31=""),N31="")</formula>
    </cfRule>
    <cfRule type="expression" dxfId="5710" priority="6572" stopIfTrue="1">
      <formula>CE31="0"</formula>
    </cfRule>
  </conditionalFormatting>
  <conditionalFormatting sqref="M31">
    <cfRule type="expression" dxfId="5709" priority="6570" stopIfTrue="1">
      <formula>BZ31="0"</formula>
    </cfRule>
  </conditionalFormatting>
  <conditionalFormatting sqref="D31">
    <cfRule type="expression" dxfId="5708" priority="6568" stopIfTrue="1">
      <formula>AND(NOT($C31=""),D31="")</formula>
    </cfRule>
    <cfRule type="expression" dxfId="5707" priority="6569" stopIfTrue="1">
      <formula>AG31="0"</formula>
    </cfRule>
  </conditionalFormatting>
  <conditionalFormatting sqref="E31">
    <cfRule type="expression" dxfId="5706" priority="6566" stopIfTrue="1">
      <formula>AND(NOT($C31=""),E31="")</formula>
    </cfRule>
    <cfRule type="expression" dxfId="5705" priority="6567" stopIfTrue="1">
      <formula>AL31="0"</formula>
    </cfRule>
  </conditionalFormatting>
  <conditionalFormatting sqref="F31">
    <cfRule type="expression" dxfId="5704" priority="6564" stopIfTrue="1">
      <formula>AND(NOT($C31=""),F31="")</formula>
    </cfRule>
    <cfRule type="expression" dxfId="5703" priority="6565" stopIfTrue="1">
      <formula>AQ31="0"</formula>
    </cfRule>
  </conditionalFormatting>
  <conditionalFormatting sqref="G31">
    <cfRule type="expression" dxfId="5702" priority="6562" stopIfTrue="1">
      <formula>AND(NOT($C31=""),G31="")</formula>
    </cfRule>
    <cfRule type="expression" dxfId="5701" priority="6563" stopIfTrue="1">
      <formula>AV31="0"</formula>
    </cfRule>
  </conditionalFormatting>
  <conditionalFormatting sqref="H31">
    <cfRule type="expression" dxfId="5700" priority="6560" stopIfTrue="1">
      <formula>AND(NOT($C31=""),H31="")</formula>
    </cfRule>
    <cfRule type="expression" dxfId="5699" priority="6561" stopIfTrue="1">
      <formula>BA31="0"</formula>
    </cfRule>
  </conditionalFormatting>
  <conditionalFormatting sqref="I31">
    <cfRule type="expression" dxfId="5698" priority="6558" stopIfTrue="1">
      <formula>AND(NOT($C31=""),I31="")</formula>
    </cfRule>
    <cfRule type="expression" dxfId="5697" priority="6559" stopIfTrue="1">
      <formula>BF31="0"</formula>
    </cfRule>
  </conditionalFormatting>
  <conditionalFormatting sqref="J31">
    <cfRule type="expression" dxfId="5696" priority="6556" stopIfTrue="1">
      <formula>AND(NOT($C31=""),J31="")</formula>
    </cfRule>
    <cfRule type="expression" dxfId="5695" priority="6557" stopIfTrue="1">
      <formula>BK31="0"</formula>
    </cfRule>
  </conditionalFormatting>
  <conditionalFormatting sqref="K31">
    <cfRule type="expression" dxfId="5694" priority="6554" stopIfTrue="1">
      <formula>AND(NOT($C31=""),K31="")</formula>
    </cfRule>
    <cfRule type="expression" dxfId="5693" priority="6555" stopIfTrue="1">
      <formula>BP31="0"</formula>
    </cfRule>
  </conditionalFormatting>
  <conditionalFormatting sqref="L31">
    <cfRule type="expression" dxfId="5692" priority="6552" stopIfTrue="1">
      <formula>AND(NOT($C31=""),L31="")</formula>
    </cfRule>
    <cfRule type="expression" dxfId="5691" priority="6553" stopIfTrue="1">
      <formula>BU31="0"</formula>
    </cfRule>
  </conditionalFormatting>
  <conditionalFormatting sqref="N31">
    <cfRule type="expression" dxfId="5690" priority="6550" stopIfTrue="1">
      <formula>AND(NOT($C31=""),N31="")</formula>
    </cfRule>
    <cfRule type="expression" dxfId="5689" priority="6551" stopIfTrue="1">
      <formula>CE31="0"</formula>
    </cfRule>
  </conditionalFormatting>
  <conditionalFormatting sqref="M31">
    <cfRule type="expression" dxfId="5688" priority="6549" stopIfTrue="1">
      <formula>BZ31="0"</formula>
    </cfRule>
  </conditionalFormatting>
  <conditionalFormatting sqref="D31">
    <cfRule type="expression" dxfId="5687" priority="6547" stopIfTrue="1">
      <formula>AND(NOT($C31=""),D31="")</formula>
    </cfRule>
    <cfRule type="expression" dxfId="5686" priority="6548" stopIfTrue="1">
      <formula>AG31="0"</formula>
    </cfRule>
  </conditionalFormatting>
  <conditionalFormatting sqref="E31">
    <cfRule type="expression" dxfId="5685" priority="6545" stopIfTrue="1">
      <formula>AND(NOT($C31=""),E31="")</formula>
    </cfRule>
    <cfRule type="expression" dxfId="5684" priority="6546" stopIfTrue="1">
      <formula>AL31="0"</formula>
    </cfRule>
  </conditionalFormatting>
  <conditionalFormatting sqref="F31">
    <cfRule type="expression" dxfId="5683" priority="6543" stopIfTrue="1">
      <formula>AND(NOT($C31=""),F31="")</formula>
    </cfRule>
    <cfRule type="expression" dxfId="5682" priority="6544" stopIfTrue="1">
      <formula>AQ31="0"</formula>
    </cfRule>
  </conditionalFormatting>
  <conditionalFormatting sqref="G31">
    <cfRule type="expression" dxfId="5681" priority="6541" stopIfTrue="1">
      <formula>AND(NOT($C31=""),G31="")</formula>
    </cfRule>
    <cfRule type="expression" dxfId="5680" priority="6542" stopIfTrue="1">
      <formula>AV31="0"</formula>
    </cfRule>
  </conditionalFormatting>
  <conditionalFormatting sqref="H31">
    <cfRule type="expression" dxfId="5679" priority="6539" stopIfTrue="1">
      <formula>AND(NOT($C31=""),H31="")</formula>
    </cfRule>
    <cfRule type="expression" dxfId="5678" priority="6540" stopIfTrue="1">
      <formula>BA31="0"</formula>
    </cfRule>
  </conditionalFormatting>
  <conditionalFormatting sqref="I31">
    <cfRule type="expression" dxfId="5677" priority="6537" stopIfTrue="1">
      <formula>AND(NOT($C31=""),I31="")</formula>
    </cfRule>
    <cfRule type="expression" dxfId="5676" priority="6538" stopIfTrue="1">
      <formula>BF31="0"</formula>
    </cfRule>
  </conditionalFormatting>
  <conditionalFormatting sqref="J31">
    <cfRule type="expression" dxfId="5675" priority="6535" stopIfTrue="1">
      <formula>AND(NOT($C31=""),J31="")</formula>
    </cfRule>
    <cfRule type="expression" dxfId="5674" priority="6536" stopIfTrue="1">
      <formula>BK31="0"</formula>
    </cfRule>
  </conditionalFormatting>
  <conditionalFormatting sqref="K31">
    <cfRule type="expression" dxfId="5673" priority="6533" stopIfTrue="1">
      <formula>AND(NOT($C31=""),K31="")</formula>
    </cfRule>
    <cfRule type="expression" dxfId="5672" priority="6534" stopIfTrue="1">
      <formula>BP31="0"</formula>
    </cfRule>
  </conditionalFormatting>
  <conditionalFormatting sqref="L31">
    <cfRule type="expression" dxfId="5671" priority="6531" stopIfTrue="1">
      <formula>AND(NOT($C31=""),L31="")</formula>
    </cfRule>
    <cfRule type="expression" dxfId="5670" priority="6532" stopIfTrue="1">
      <formula>BU31="0"</formula>
    </cfRule>
  </conditionalFormatting>
  <conditionalFormatting sqref="N31">
    <cfRule type="expression" dxfId="5669" priority="6529" stopIfTrue="1">
      <formula>AND(NOT($C31=""),N31="")</formula>
    </cfRule>
    <cfRule type="expression" dxfId="5668" priority="6530" stopIfTrue="1">
      <formula>CE31="0"</formula>
    </cfRule>
  </conditionalFormatting>
  <conditionalFormatting sqref="M31">
    <cfRule type="expression" dxfId="5667" priority="6528" stopIfTrue="1">
      <formula>BZ31="0"</formula>
    </cfRule>
  </conditionalFormatting>
  <conditionalFormatting sqref="D31">
    <cfRule type="expression" dxfId="5666" priority="6526" stopIfTrue="1">
      <formula>AND(NOT($C31=""),D31="")</formula>
    </cfRule>
    <cfRule type="expression" dxfId="5665" priority="6527" stopIfTrue="1">
      <formula>AG31="0"</formula>
    </cfRule>
  </conditionalFormatting>
  <conditionalFormatting sqref="E31">
    <cfRule type="expression" dxfId="5664" priority="6524" stopIfTrue="1">
      <formula>AND(NOT($C31=""),E31="")</formula>
    </cfRule>
    <cfRule type="expression" dxfId="5663" priority="6525" stopIfTrue="1">
      <formula>AL31="0"</formula>
    </cfRule>
  </conditionalFormatting>
  <conditionalFormatting sqref="F31">
    <cfRule type="expression" dxfId="5662" priority="6522" stopIfTrue="1">
      <formula>AND(NOT($C31=""),F31="")</formula>
    </cfRule>
    <cfRule type="expression" dxfId="5661" priority="6523" stopIfTrue="1">
      <formula>AQ31="0"</formula>
    </cfRule>
  </conditionalFormatting>
  <conditionalFormatting sqref="G31">
    <cfRule type="expression" dxfId="5660" priority="6520" stopIfTrue="1">
      <formula>AND(NOT($C31=""),G31="")</formula>
    </cfRule>
    <cfRule type="expression" dxfId="5659" priority="6521" stopIfTrue="1">
      <formula>AV31="0"</formula>
    </cfRule>
  </conditionalFormatting>
  <conditionalFormatting sqref="H31">
    <cfRule type="expression" dxfId="5658" priority="6518" stopIfTrue="1">
      <formula>AND(NOT($C31=""),H31="")</formula>
    </cfRule>
    <cfRule type="expression" dxfId="5657" priority="6519" stopIfTrue="1">
      <formula>BA31="0"</formula>
    </cfRule>
  </conditionalFormatting>
  <conditionalFormatting sqref="I31">
    <cfRule type="expression" dxfId="5656" priority="6516" stopIfTrue="1">
      <formula>AND(NOT($C31=""),I31="")</formula>
    </cfRule>
    <cfRule type="expression" dxfId="5655" priority="6517" stopIfTrue="1">
      <formula>BF31="0"</formula>
    </cfRule>
  </conditionalFormatting>
  <conditionalFormatting sqref="J31">
    <cfRule type="expression" dxfId="5654" priority="6514" stopIfTrue="1">
      <formula>AND(NOT($C31=""),J31="")</formula>
    </cfRule>
    <cfRule type="expression" dxfId="5653" priority="6515" stopIfTrue="1">
      <formula>BK31="0"</formula>
    </cfRule>
  </conditionalFormatting>
  <conditionalFormatting sqref="K31">
    <cfRule type="expression" dxfId="5652" priority="6512" stopIfTrue="1">
      <formula>AND(NOT($C31=""),K31="")</formula>
    </cfRule>
    <cfRule type="expression" dxfId="5651" priority="6513" stopIfTrue="1">
      <formula>BP31="0"</formula>
    </cfRule>
  </conditionalFormatting>
  <conditionalFormatting sqref="L31">
    <cfRule type="expression" dxfId="5650" priority="6510" stopIfTrue="1">
      <formula>AND(NOT($C31=""),L31="")</formula>
    </cfRule>
    <cfRule type="expression" dxfId="5649" priority="6511" stopIfTrue="1">
      <formula>BU31="0"</formula>
    </cfRule>
  </conditionalFormatting>
  <conditionalFormatting sqref="N31">
    <cfRule type="expression" dxfId="5648" priority="6508" stopIfTrue="1">
      <formula>AND(NOT($C31=""),N31="")</formula>
    </cfRule>
    <cfRule type="expression" dxfId="5647" priority="6509" stopIfTrue="1">
      <formula>CE31="0"</formula>
    </cfRule>
  </conditionalFormatting>
  <conditionalFormatting sqref="M31">
    <cfRule type="expression" dxfId="5646" priority="6507" stopIfTrue="1">
      <formula>BZ31="0"</formula>
    </cfRule>
  </conditionalFormatting>
  <conditionalFormatting sqref="D31">
    <cfRule type="expression" dxfId="5645" priority="6505" stopIfTrue="1">
      <formula>AND(NOT($C31=""),D31="")</formula>
    </cfRule>
    <cfRule type="expression" dxfId="5644" priority="6506" stopIfTrue="1">
      <formula>AG31="0"</formula>
    </cfRule>
  </conditionalFormatting>
  <conditionalFormatting sqref="E31">
    <cfRule type="expression" dxfId="5643" priority="6503" stopIfTrue="1">
      <formula>AND(NOT($C31=""),E31="")</formula>
    </cfRule>
    <cfRule type="expression" dxfId="5642" priority="6504" stopIfTrue="1">
      <formula>AL31="0"</formula>
    </cfRule>
  </conditionalFormatting>
  <conditionalFormatting sqref="F31">
    <cfRule type="expression" dxfId="5641" priority="6501" stopIfTrue="1">
      <formula>AND(NOT($C31=""),F31="")</formula>
    </cfRule>
    <cfRule type="expression" dxfId="5640" priority="6502" stopIfTrue="1">
      <formula>AQ31="0"</formula>
    </cfRule>
  </conditionalFormatting>
  <conditionalFormatting sqref="G31">
    <cfRule type="expression" dxfId="5639" priority="6499" stopIfTrue="1">
      <formula>AND(NOT($C31=""),G31="")</formula>
    </cfRule>
    <cfRule type="expression" dxfId="5638" priority="6500" stopIfTrue="1">
      <formula>AV31="0"</formula>
    </cfRule>
  </conditionalFormatting>
  <conditionalFormatting sqref="H31">
    <cfRule type="expression" dxfId="5637" priority="6497" stopIfTrue="1">
      <formula>AND(NOT($C31=""),H31="")</formula>
    </cfRule>
    <cfRule type="expression" dxfId="5636" priority="6498" stopIfTrue="1">
      <formula>BA31="0"</formula>
    </cfRule>
  </conditionalFormatting>
  <conditionalFormatting sqref="I31">
    <cfRule type="expression" dxfId="5635" priority="6495" stopIfTrue="1">
      <formula>AND(NOT($C31=""),I31="")</formula>
    </cfRule>
    <cfRule type="expression" dxfId="5634" priority="6496" stopIfTrue="1">
      <formula>BF31="0"</formula>
    </cfRule>
  </conditionalFormatting>
  <conditionalFormatting sqref="J31">
    <cfRule type="expression" dxfId="5633" priority="6493" stopIfTrue="1">
      <formula>AND(NOT($C31=""),J31="")</formula>
    </cfRule>
    <cfRule type="expression" dxfId="5632" priority="6494" stopIfTrue="1">
      <formula>BK31="0"</formula>
    </cfRule>
  </conditionalFormatting>
  <conditionalFormatting sqref="K31">
    <cfRule type="expression" dxfId="5631" priority="6491" stopIfTrue="1">
      <formula>AND(NOT($C31=""),K31="")</formula>
    </cfRule>
    <cfRule type="expression" dxfId="5630" priority="6492" stopIfTrue="1">
      <formula>BP31="0"</formula>
    </cfRule>
  </conditionalFormatting>
  <conditionalFormatting sqref="L31">
    <cfRule type="expression" dxfId="5629" priority="6489" stopIfTrue="1">
      <formula>AND(NOT($C31=""),L31="")</formula>
    </cfRule>
    <cfRule type="expression" dxfId="5628" priority="6490" stopIfTrue="1">
      <formula>BU31="0"</formula>
    </cfRule>
  </conditionalFormatting>
  <conditionalFormatting sqref="N31">
    <cfRule type="expression" dxfId="5627" priority="6487" stopIfTrue="1">
      <formula>AND(NOT($C31=""),N31="")</formula>
    </cfRule>
    <cfRule type="expression" dxfId="5626" priority="6488" stopIfTrue="1">
      <formula>CE31="0"</formula>
    </cfRule>
  </conditionalFormatting>
  <conditionalFormatting sqref="M33">
    <cfRule type="expression" dxfId="5625" priority="6486" stopIfTrue="1">
      <formula>BZ33="0"</formula>
    </cfRule>
  </conditionalFormatting>
  <conditionalFormatting sqref="D33">
    <cfRule type="expression" dxfId="5624" priority="6484" stopIfTrue="1">
      <formula>AND(NOT($C33=""),D33="")</formula>
    </cfRule>
    <cfRule type="expression" dxfId="5623" priority="6485" stopIfTrue="1">
      <formula>AG33="0"</formula>
    </cfRule>
  </conditionalFormatting>
  <conditionalFormatting sqref="E33">
    <cfRule type="expression" dxfId="5622" priority="6482" stopIfTrue="1">
      <formula>AND(NOT($C33=""),E33="")</formula>
    </cfRule>
    <cfRule type="expression" dxfId="5621" priority="6483" stopIfTrue="1">
      <formula>AL33="0"</formula>
    </cfRule>
  </conditionalFormatting>
  <conditionalFormatting sqref="F33">
    <cfRule type="expression" dxfId="5620" priority="6480" stopIfTrue="1">
      <formula>AND(NOT($C33=""),F33="")</formula>
    </cfRule>
    <cfRule type="expression" dxfId="5619" priority="6481" stopIfTrue="1">
      <formula>AQ33="0"</formula>
    </cfRule>
  </conditionalFormatting>
  <conditionalFormatting sqref="G33">
    <cfRule type="expression" dxfId="5618" priority="6478" stopIfTrue="1">
      <formula>AND(NOT($C33=""),G33="")</formula>
    </cfRule>
    <cfRule type="expression" dxfId="5617" priority="6479" stopIfTrue="1">
      <formula>AV33="0"</formula>
    </cfRule>
  </conditionalFormatting>
  <conditionalFormatting sqref="H33">
    <cfRule type="expression" dxfId="5616" priority="6476" stopIfTrue="1">
      <formula>AND(NOT($C33=""),H33="")</formula>
    </cfRule>
    <cfRule type="expression" dxfId="5615" priority="6477" stopIfTrue="1">
      <formula>BA33="0"</formula>
    </cfRule>
  </conditionalFormatting>
  <conditionalFormatting sqref="I33">
    <cfRule type="expression" dxfId="5614" priority="6474" stopIfTrue="1">
      <formula>AND(NOT($C33=""),I33="")</formula>
    </cfRule>
    <cfRule type="expression" dxfId="5613" priority="6475" stopIfTrue="1">
      <formula>BF33="0"</formula>
    </cfRule>
  </conditionalFormatting>
  <conditionalFormatting sqref="J33">
    <cfRule type="expression" dxfId="5612" priority="6472" stopIfTrue="1">
      <formula>AND(NOT($C33=""),J33="")</formula>
    </cfRule>
    <cfRule type="expression" dxfId="5611" priority="6473" stopIfTrue="1">
      <formula>BK33="0"</formula>
    </cfRule>
  </conditionalFormatting>
  <conditionalFormatting sqref="K33">
    <cfRule type="expression" dxfId="5610" priority="6470" stopIfTrue="1">
      <formula>AND(NOT($C33=""),K33="")</formula>
    </cfRule>
    <cfRule type="expression" dxfId="5609" priority="6471" stopIfTrue="1">
      <formula>BP33="0"</formula>
    </cfRule>
  </conditionalFormatting>
  <conditionalFormatting sqref="L33">
    <cfRule type="expression" dxfId="5608" priority="6468" stopIfTrue="1">
      <formula>AND(NOT($C33=""),L33="")</formula>
    </cfRule>
    <cfRule type="expression" dxfId="5607" priority="6469" stopIfTrue="1">
      <formula>BU33="0"</formula>
    </cfRule>
  </conditionalFormatting>
  <conditionalFormatting sqref="N33">
    <cfRule type="expression" dxfId="5606" priority="6466" stopIfTrue="1">
      <formula>AND(NOT($C33=""),N33="")</formula>
    </cfRule>
    <cfRule type="expression" dxfId="5605" priority="6467" stopIfTrue="1">
      <formula>CE33="0"</formula>
    </cfRule>
  </conditionalFormatting>
  <conditionalFormatting sqref="M33">
    <cfRule type="expression" dxfId="5604" priority="6465" stopIfTrue="1">
      <formula>BZ33="0"</formula>
    </cfRule>
  </conditionalFormatting>
  <conditionalFormatting sqref="D33">
    <cfRule type="expression" dxfId="5603" priority="6463" stopIfTrue="1">
      <formula>AND(NOT($C33=""),D33="")</formula>
    </cfRule>
    <cfRule type="expression" dxfId="5602" priority="6464" stopIfTrue="1">
      <formula>AG33="0"</formula>
    </cfRule>
  </conditionalFormatting>
  <conditionalFormatting sqref="E33">
    <cfRule type="expression" dxfId="5601" priority="6461" stopIfTrue="1">
      <formula>AND(NOT($C33=""),E33="")</formula>
    </cfRule>
    <cfRule type="expression" dxfId="5600" priority="6462" stopIfTrue="1">
      <formula>AL33="0"</formula>
    </cfRule>
  </conditionalFormatting>
  <conditionalFormatting sqref="F33">
    <cfRule type="expression" dxfId="5599" priority="6459" stopIfTrue="1">
      <formula>AND(NOT($C33=""),F33="")</formula>
    </cfRule>
    <cfRule type="expression" dxfId="5598" priority="6460" stopIfTrue="1">
      <formula>AQ33="0"</formula>
    </cfRule>
  </conditionalFormatting>
  <conditionalFormatting sqref="G33">
    <cfRule type="expression" dxfId="5597" priority="6457" stopIfTrue="1">
      <formula>AND(NOT($C33=""),G33="")</formula>
    </cfRule>
    <cfRule type="expression" dxfId="5596" priority="6458" stopIfTrue="1">
      <formula>AV33="0"</formula>
    </cfRule>
  </conditionalFormatting>
  <conditionalFormatting sqref="H33">
    <cfRule type="expression" dxfId="5595" priority="6455" stopIfTrue="1">
      <formula>AND(NOT($C33=""),H33="")</formula>
    </cfRule>
    <cfRule type="expression" dxfId="5594" priority="6456" stopIfTrue="1">
      <formula>BA33="0"</formula>
    </cfRule>
  </conditionalFormatting>
  <conditionalFormatting sqref="I33">
    <cfRule type="expression" dxfId="5593" priority="6453" stopIfTrue="1">
      <formula>AND(NOT($C33=""),I33="")</formula>
    </cfRule>
    <cfRule type="expression" dxfId="5592" priority="6454" stopIfTrue="1">
      <formula>BF33="0"</formula>
    </cfRule>
  </conditionalFormatting>
  <conditionalFormatting sqref="J33">
    <cfRule type="expression" dxfId="5591" priority="6451" stopIfTrue="1">
      <formula>AND(NOT($C33=""),J33="")</formula>
    </cfRule>
    <cfRule type="expression" dxfId="5590" priority="6452" stopIfTrue="1">
      <formula>BK33="0"</formula>
    </cfRule>
  </conditionalFormatting>
  <conditionalFormatting sqref="K33">
    <cfRule type="expression" dxfId="5589" priority="6449" stopIfTrue="1">
      <formula>AND(NOT($C33=""),K33="")</formula>
    </cfRule>
    <cfRule type="expression" dxfId="5588" priority="6450" stopIfTrue="1">
      <formula>BP33="0"</formula>
    </cfRule>
  </conditionalFormatting>
  <conditionalFormatting sqref="L33">
    <cfRule type="expression" dxfId="5587" priority="6447" stopIfTrue="1">
      <formula>AND(NOT($C33=""),L33="")</formula>
    </cfRule>
    <cfRule type="expression" dxfId="5586" priority="6448" stopIfTrue="1">
      <formula>BU33="0"</formula>
    </cfRule>
  </conditionalFormatting>
  <conditionalFormatting sqref="N33">
    <cfRule type="expression" dxfId="5585" priority="6445" stopIfTrue="1">
      <formula>AND(NOT($C33=""),N33="")</formula>
    </cfRule>
    <cfRule type="expression" dxfId="5584" priority="6446" stopIfTrue="1">
      <formula>CE33="0"</formula>
    </cfRule>
  </conditionalFormatting>
  <conditionalFormatting sqref="M33">
    <cfRule type="expression" dxfId="5583" priority="6444" stopIfTrue="1">
      <formula>BZ33="0"</formula>
    </cfRule>
  </conditionalFormatting>
  <conditionalFormatting sqref="D33">
    <cfRule type="expression" dxfId="5582" priority="6442" stopIfTrue="1">
      <formula>AND(NOT($C33=""),D33="")</formula>
    </cfRule>
    <cfRule type="expression" dxfId="5581" priority="6443" stopIfTrue="1">
      <formula>AG33="0"</formula>
    </cfRule>
  </conditionalFormatting>
  <conditionalFormatting sqref="E33">
    <cfRule type="expression" dxfId="5580" priority="6440" stopIfTrue="1">
      <formula>AND(NOT($C33=""),E33="")</formula>
    </cfRule>
    <cfRule type="expression" dxfId="5579" priority="6441" stopIfTrue="1">
      <formula>AL33="0"</formula>
    </cfRule>
  </conditionalFormatting>
  <conditionalFormatting sqref="F33">
    <cfRule type="expression" dxfId="5578" priority="6438" stopIfTrue="1">
      <formula>AND(NOT($C33=""),F33="")</formula>
    </cfRule>
    <cfRule type="expression" dxfId="5577" priority="6439" stopIfTrue="1">
      <formula>AQ33="0"</formula>
    </cfRule>
  </conditionalFormatting>
  <conditionalFormatting sqref="G33">
    <cfRule type="expression" dxfId="5576" priority="6436" stopIfTrue="1">
      <formula>AND(NOT($C33=""),G33="")</formula>
    </cfRule>
    <cfRule type="expression" dxfId="5575" priority="6437" stopIfTrue="1">
      <formula>AV33="0"</formula>
    </cfRule>
  </conditionalFormatting>
  <conditionalFormatting sqref="H33">
    <cfRule type="expression" dxfId="5574" priority="6434" stopIfTrue="1">
      <formula>AND(NOT($C33=""),H33="")</formula>
    </cfRule>
    <cfRule type="expression" dxfId="5573" priority="6435" stopIfTrue="1">
      <formula>BA33="0"</formula>
    </cfRule>
  </conditionalFormatting>
  <conditionalFormatting sqref="I33">
    <cfRule type="expression" dxfId="5572" priority="6432" stopIfTrue="1">
      <formula>AND(NOT($C33=""),I33="")</formula>
    </cfRule>
    <cfRule type="expression" dxfId="5571" priority="6433" stopIfTrue="1">
      <formula>BF33="0"</formula>
    </cfRule>
  </conditionalFormatting>
  <conditionalFormatting sqref="J33">
    <cfRule type="expression" dxfId="5570" priority="6430" stopIfTrue="1">
      <formula>AND(NOT($C33=""),J33="")</formula>
    </cfRule>
    <cfRule type="expression" dxfId="5569" priority="6431" stopIfTrue="1">
      <formula>BK33="0"</formula>
    </cfRule>
  </conditionalFormatting>
  <conditionalFormatting sqref="K33">
    <cfRule type="expression" dxfId="5568" priority="6428" stopIfTrue="1">
      <formula>AND(NOT($C33=""),K33="")</formula>
    </cfRule>
    <cfRule type="expression" dxfId="5567" priority="6429" stopIfTrue="1">
      <formula>BP33="0"</formula>
    </cfRule>
  </conditionalFormatting>
  <conditionalFormatting sqref="L33">
    <cfRule type="expression" dxfId="5566" priority="6426" stopIfTrue="1">
      <formula>AND(NOT($C33=""),L33="")</formula>
    </cfRule>
    <cfRule type="expression" dxfId="5565" priority="6427" stopIfTrue="1">
      <formula>BU33="0"</formula>
    </cfRule>
  </conditionalFormatting>
  <conditionalFormatting sqref="N33">
    <cfRule type="expression" dxfId="5564" priority="6424" stopIfTrue="1">
      <formula>AND(NOT($C33=""),N33="")</formula>
    </cfRule>
    <cfRule type="expression" dxfId="5563" priority="6425" stopIfTrue="1">
      <formula>CE33="0"</formula>
    </cfRule>
  </conditionalFormatting>
  <conditionalFormatting sqref="M33">
    <cfRule type="expression" dxfId="5562" priority="6423" stopIfTrue="1">
      <formula>BZ33="0"</formula>
    </cfRule>
  </conditionalFormatting>
  <conditionalFormatting sqref="D33">
    <cfRule type="expression" dxfId="5561" priority="6421" stopIfTrue="1">
      <formula>AND(NOT($C33=""),D33="")</formula>
    </cfRule>
    <cfRule type="expression" dxfId="5560" priority="6422" stopIfTrue="1">
      <formula>AG33="0"</formula>
    </cfRule>
  </conditionalFormatting>
  <conditionalFormatting sqref="E33">
    <cfRule type="expression" dxfId="5559" priority="6419" stopIfTrue="1">
      <formula>AND(NOT($C33=""),E33="")</formula>
    </cfRule>
    <cfRule type="expression" dxfId="5558" priority="6420" stopIfTrue="1">
      <formula>AL33="0"</formula>
    </cfRule>
  </conditionalFormatting>
  <conditionalFormatting sqref="F33">
    <cfRule type="expression" dxfId="5557" priority="6417" stopIfTrue="1">
      <formula>AND(NOT($C33=""),F33="")</formula>
    </cfRule>
    <cfRule type="expression" dxfId="5556" priority="6418" stopIfTrue="1">
      <formula>AQ33="0"</formula>
    </cfRule>
  </conditionalFormatting>
  <conditionalFormatting sqref="G33">
    <cfRule type="expression" dxfId="5555" priority="6415" stopIfTrue="1">
      <formula>AND(NOT($C33=""),G33="")</formula>
    </cfRule>
    <cfRule type="expression" dxfId="5554" priority="6416" stopIfTrue="1">
      <formula>AV33="0"</formula>
    </cfRule>
  </conditionalFormatting>
  <conditionalFormatting sqref="H33">
    <cfRule type="expression" dxfId="5553" priority="6413" stopIfTrue="1">
      <formula>AND(NOT($C33=""),H33="")</formula>
    </cfRule>
    <cfRule type="expression" dxfId="5552" priority="6414" stopIfTrue="1">
      <formula>BA33="0"</formula>
    </cfRule>
  </conditionalFormatting>
  <conditionalFormatting sqref="I33">
    <cfRule type="expression" dxfId="5551" priority="6411" stopIfTrue="1">
      <formula>AND(NOT($C33=""),I33="")</formula>
    </cfRule>
    <cfRule type="expression" dxfId="5550" priority="6412" stopIfTrue="1">
      <formula>BF33="0"</formula>
    </cfRule>
  </conditionalFormatting>
  <conditionalFormatting sqref="J33">
    <cfRule type="expression" dxfId="5549" priority="6409" stopIfTrue="1">
      <formula>AND(NOT($C33=""),J33="")</formula>
    </cfRule>
    <cfRule type="expression" dxfId="5548" priority="6410" stopIfTrue="1">
      <formula>BK33="0"</formula>
    </cfRule>
  </conditionalFormatting>
  <conditionalFormatting sqref="K33">
    <cfRule type="expression" dxfId="5547" priority="6407" stopIfTrue="1">
      <formula>AND(NOT($C33=""),K33="")</formula>
    </cfRule>
    <cfRule type="expression" dxfId="5546" priority="6408" stopIfTrue="1">
      <formula>BP33="0"</formula>
    </cfRule>
  </conditionalFormatting>
  <conditionalFormatting sqref="L33">
    <cfRule type="expression" dxfId="5545" priority="6405" stopIfTrue="1">
      <formula>AND(NOT($C33=""),L33="")</formula>
    </cfRule>
    <cfRule type="expression" dxfId="5544" priority="6406" stopIfTrue="1">
      <formula>BU33="0"</formula>
    </cfRule>
  </conditionalFormatting>
  <conditionalFormatting sqref="N33">
    <cfRule type="expression" dxfId="5543" priority="6403" stopIfTrue="1">
      <formula>AND(NOT($C33=""),N33="")</formula>
    </cfRule>
    <cfRule type="expression" dxfId="5542" priority="6404" stopIfTrue="1">
      <formula>CE33="0"</formula>
    </cfRule>
  </conditionalFormatting>
  <conditionalFormatting sqref="M33">
    <cfRule type="expression" dxfId="5541" priority="6402" stopIfTrue="1">
      <formula>BZ33="0"</formula>
    </cfRule>
  </conditionalFormatting>
  <conditionalFormatting sqref="D33">
    <cfRule type="expression" dxfId="5540" priority="6400" stopIfTrue="1">
      <formula>AND(NOT($C33=""),D33="")</formula>
    </cfRule>
    <cfRule type="expression" dxfId="5539" priority="6401" stopIfTrue="1">
      <formula>AG33="0"</formula>
    </cfRule>
  </conditionalFormatting>
  <conditionalFormatting sqref="E33">
    <cfRule type="expression" dxfId="5538" priority="6398" stopIfTrue="1">
      <formula>AND(NOT($C33=""),E33="")</formula>
    </cfRule>
    <cfRule type="expression" dxfId="5537" priority="6399" stopIfTrue="1">
      <formula>AL33="0"</formula>
    </cfRule>
  </conditionalFormatting>
  <conditionalFormatting sqref="F33">
    <cfRule type="expression" dxfId="5536" priority="6396" stopIfTrue="1">
      <formula>AND(NOT($C33=""),F33="")</formula>
    </cfRule>
    <cfRule type="expression" dxfId="5535" priority="6397" stopIfTrue="1">
      <formula>AQ33="0"</formula>
    </cfRule>
  </conditionalFormatting>
  <conditionalFormatting sqref="G33">
    <cfRule type="expression" dxfId="5534" priority="6394" stopIfTrue="1">
      <formula>AND(NOT($C33=""),G33="")</formula>
    </cfRule>
    <cfRule type="expression" dxfId="5533" priority="6395" stopIfTrue="1">
      <formula>AV33="0"</formula>
    </cfRule>
  </conditionalFormatting>
  <conditionalFormatting sqref="H33">
    <cfRule type="expression" dxfId="5532" priority="6392" stopIfTrue="1">
      <formula>AND(NOT($C33=""),H33="")</formula>
    </cfRule>
    <cfRule type="expression" dxfId="5531" priority="6393" stopIfTrue="1">
      <formula>BA33="0"</formula>
    </cfRule>
  </conditionalFormatting>
  <conditionalFormatting sqref="I33">
    <cfRule type="expression" dxfId="5530" priority="6390" stopIfTrue="1">
      <formula>AND(NOT($C33=""),I33="")</formula>
    </cfRule>
    <cfRule type="expression" dxfId="5529" priority="6391" stopIfTrue="1">
      <formula>BF33="0"</formula>
    </cfRule>
  </conditionalFormatting>
  <conditionalFormatting sqref="J33">
    <cfRule type="expression" dxfId="5528" priority="6388" stopIfTrue="1">
      <formula>AND(NOT($C33=""),J33="")</formula>
    </cfRule>
    <cfRule type="expression" dxfId="5527" priority="6389" stopIfTrue="1">
      <formula>BK33="0"</formula>
    </cfRule>
  </conditionalFormatting>
  <conditionalFormatting sqref="K33">
    <cfRule type="expression" dxfId="5526" priority="6386" stopIfTrue="1">
      <formula>AND(NOT($C33=""),K33="")</formula>
    </cfRule>
    <cfRule type="expression" dxfId="5525" priority="6387" stopIfTrue="1">
      <formula>BP33="0"</formula>
    </cfRule>
  </conditionalFormatting>
  <conditionalFormatting sqref="L33">
    <cfRule type="expression" dxfId="5524" priority="6384" stopIfTrue="1">
      <formula>AND(NOT($C33=""),L33="")</formula>
    </cfRule>
    <cfRule type="expression" dxfId="5523" priority="6385" stopIfTrue="1">
      <formula>BU33="0"</formula>
    </cfRule>
  </conditionalFormatting>
  <conditionalFormatting sqref="N33">
    <cfRule type="expression" dxfId="5522" priority="6382" stopIfTrue="1">
      <formula>AND(NOT($C33=""),N33="")</formula>
    </cfRule>
    <cfRule type="expression" dxfId="5521" priority="6383" stopIfTrue="1">
      <formula>CE33="0"</formula>
    </cfRule>
  </conditionalFormatting>
  <conditionalFormatting sqref="M33">
    <cfRule type="expression" dxfId="5520" priority="6381" stopIfTrue="1">
      <formula>BZ33="0"</formula>
    </cfRule>
  </conditionalFormatting>
  <conditionalFormatting sqref="D33">
    <cfRule type="expression" dxfId="5519" priority="6379" stopIfTrue="1">
      <formula>AND(NOT($C33=""),D33="")</formula>
    </cfRule>
    <cfRule type="expression" dxfId="5518" priority="6380" stopIfTrue="1">
      <formula>AG33="0"</formula>
    </cfRule>
  </conditionalFormatting>
  <conditionalFormatting sqref="E33">
    <cfRule type="expression" dxfId="5517" priority="6377" stopIfTrue="1">
      <formula>AND(NOT($C33=""),E33="")</formula>
    </cfRule>
    <cfRule type="expression" dxfId="5516" priority="6378" stopIfTrue="1">
      <formula>AL33="0"</formula>
    </cfRule>
  </conditionalFormatting>
  <conditionalFormatting sqref="F33">
    <cfRule type="expression" dxfId="5515" priority="6375" stopIfTrue="1">
      <formula>AND(NOT($C33=""),F33="")</formula>
    </cfRule>
    <cfRule type="expression" dxfId="5514" priority="6376" stopIfTrue="1">
      <formula>AQ33="0"</formula>
    </cfRule>
  </conditionalFormatting>
  <conditionalFormatting sqref="G33">
    <cfRule type="expression" dxfId="5513" priority="6373" stopIfTrue="1">
      <formula>AND(NOT($C33=""),G33="")</formula>
    </cfRule>
    <cfRule type="expression" dxfId="5512" priority="6374" stopIfTrue="1">
      <formula>AV33="0"</formula>
    </cfRule>
  </conditionalFormatting>
  <conditionalFormatting sqref="H33">
    <cfRule type="expression" dxfId="5511" priority="6371" stopIfTrue="1">
      <formula>AND(NOT($C33=""),H33="")</formula>
    </cfRule>
    <cfRule type="expression" dxfId="5510" priority="6372" stopIfTrue="1">
      <formula>BA33="0"</formula>
    </cfRule>
  </conditionalFormatting>
  <conditionalFormatting sqref="I33">
    <cfRule type="expression" dxfId="5509" priority="6369" stopIfTrue="1">
      <formula>AND(NOT($C33=""),I33="")</formula>
    </cfRule>
    <cfRule type="expression" dxfId="5508" priority="6370" stopIfTrue="1">
      <formula>BF33="0"</formula>
    </cfRule>
  </conditionalFormatting>
  <conditionalFormatting sqref="J33">
    <cfRule type="expression" dxfId="5507" priority="6367" stopIfTrue="1">
      <formula>AND(NOT($C33=""),J33="")</formula>
    </cfRule>
    <cfRule type="expression" dxfId="5506" priority="6368" stopIfTrue="1">
      <formula>BK33="0"</formula>
    </cfRule>
  </conditionalFormatting>
  <conditionalFormatting sqref="K33">
    <cfRule type="expression" dxfId="5505" priority="6365" stopIfTrue="1">
      <formula>AND(NOT($C33=""),K33="")</formula>
    </cfRule>
    <cfRule type="expression" dxfId="5504" priority="6366" stopIfTrue="1">
      <formula>BP33="0"</formula>
    </cfRule>
  </conditionalFormatting>
  <conditionalFormatting sqref="L33">
    <cfRule type="expression" dxfId="5503" priority="6363" stopIfTrue="1">
      <formula>AND(NOT($C33=""),L33="")</formula>
    </cfRule>
    <cfRule type="expression" dxfId="5502" priority="6364" stopIfTrue="1">
      <formula>BU33="0"</formula>
    </cfRule>
  </conditionalFormatting>
  <conditionalFormatting sqref="N33">
    <cfRule type="expression" dxfId="5501" priority="6361" stopIfTrue="1">
      <formula>AND(NOT($C33=""),N33="")</formula>
    </cfRule>
    <cfRule type="expression" dxfId="5500" priority="6362" stopIfTrue="1">
      <formula>CE33="0"</formula>
    </cfRule>
  </conditionalFormatting>
  <conditionalFormatting sqref="M33">
    <cfRule type="expression" dxfId="5499" priority="6360" stopIfTrue="1">
      <formula>BZ33="0"</formula>
    </cfRule>
  </conditionalFormatting>
  <conditionalFormatting sqref="D33">
    <cfRule type="expression" dxfId="5498" priority="6358" stopIfTrue="1">
      <formula>AND(NOT($C33=""),D33="")</formula>
    </cfRule>
    <cfRule type="expression" dxfId="5497" priority="6359" stopIfTrue="1">
      <formula>AG33="0"</formula>
    </cfRule>
  </conditionalFormatting>
  <conditionalFormatting sqref="E33">
    <cfRule type="expression" dxfId="5496" priority="6356" stopIfTrue="1">
      <formula>AND(NOT($C33=""),E33="")</formula>
    </cfRule>
    <cfRule type="expression" dxfId="5495" priority="6357" stopIfTrue="1">
      <formula>AL33="0"</formula>
    </cfRule>
  </conditionalFormatting>
  <conditionalFormatting sqref="F33">
    <cfRule type="expression" dxfId="5494" priority="6354" stopIfTrue="1">
      <formula>AND(NOT($C33=""),F33="")</formula>
    </cfRule>
    <cfRule type="expression" dxfId="5493" priority="6355" stopIfTrue="1">
      <formula>AQ33="0"</formula>
    </cfRule>
  </conditionalFormatting>
  <conditionalFormatting sqref="G33">
    <cfRule type="expression" dxfId="5492" priority="6352" stopIfTrue="1">
      <formula>AND(NOT($C33=""),G33="")</formula>
    </cfRule>
    <cfRule type="expression" dxfId="5491" priority="6353" stopIfTrue="1">
      <formula>AV33="0"</formula>
    </cfRule>
  </conditionalFormatting>
  <conditionalFormatting sqref="H33">
    <cfRule type="expression" dxfId="5490" priority="6350" stopIfTrue="1">
      <formula>AND(NOT($C33=""),H33="")</formula>
    </cfRule>
    <cfRule type="expression" dxfId="5489" priority="6351" stopIfTrue="1">
      <formula>BA33="0"</formula>
    </cfRule>
  </conditionalFormatting>
  <conditionalFormatting sqref="I33">
    <cfRule type="expression" dxfId="5488" priority="6348" stopIfTrue="1">
      <formula>AND(NOT($C33=""),I33="")</formula>
    </cfRule>
    <cfRule type="expression" dxfId="5487" priority="6349" stopIfTrue="1">
      <formula>BF33="0"</formula>
    </cfRule>
  </conditionalFormatting>
  <conditionalFormatting sqref="J33">
    <cfRule type="expression" dxfId="5486" priority="6346" stopIfTrue="1">
      <formula>AND(NOT($C33=""),J33="")</formula>
    </cfRule>
    <cfRule type="expression" dxfId="5485" priority="6347" stopIfTrue="1">
      <formula>BK33="0"</formula>
    </cfRule>
  </conditionalFormatting>
  <conditionalFormatting sqref="K33">
    <cfRule type="expression" dxfId="5484" priority="6344" stopIfTrue="1">
      <formula>AND(NOT($C33=""),K33="")</formula>
    </cfRule>
    <cfRule type="expression" dxfId="5483" priority="6345" stopIfTrue="1">
      <formula>BP33="0"</formula>
    </cfRule>
  </conditionalFormatting>
  <conditionalFormatting sqref="L33">
    <cfRule type="expression" dxfId="5482" priority="6342" stopIfTrue="1">
      <formula>AND(NOT($C33=""),L33="")</formula>
    </cfRule>
    <cfRule type="expression" dxfId="5481" priority="6343" stopIfTrue="1">
      <formula>BU33="0"</formula>
    </cfRule>
  </conditionalFormatting>
  <conditionalFormatting sqref="N33">
    <cfRule type="expression" dxfId="5480" priority="6340" stopIfTrue="1">
      <formula>AND(NOT($C33=""),N33="")</formula>
    </cfRule>
    <cfRule type="expression" dxfId="5479" priority="6341" stopIfTrue="1">
      <formula>CE33="0"</formula>
    </cfRule>
  </conditionalFormatting>
  <conditionalFormatting sqref="M33">
    <cfRule type="expression" dxfId="5478" priority="6339" stopIfTrue="1">
      <formula>BZ33="0"</formula>
    </cfRule>
  </conditionalFormatting>
  <conditionalFormatting sqref="D33">
    <cfRule type="expression" dxfId="5477" priority="6337" stopIfTrue="1">
      <formula>AND(NOT($C33=""),D33="")</formula>
    </cfRule>
    <cfRule type="expression" dxfId="5476" priority="6338" stopIfTrue="1">
      <formula>AG33="0"</formula>
    </cfRule>
  </conditionalFormatting>
  <conditionalFormatting sqref="E33">
    <cfRule type="expression" dxfId="5475" priority="6335" stopIfTrue="1">
      <formula>AND(NOT($C33=""),E33="")</formula>
    </cfRule>
    <cfRule type="expression" dxfId="5474" priority="6336" stopIfTrue="1">
      <formula>AL33="0"</formula>
    </cfRule>
  </conditionalFormatting>
  <conditionalFormatting sqref="F33">
    <cfRule type="expression" dxfId="5473" priority="6333" stopIfTrue="1">
      <formula>AND(NOT($C33=""),F33="")</formula>
    </cfRule>
    <cfRule type="expression" dxfId="5472" priority="6334" stopIfTrue="1">
      <formula>AQ33="0"</formula>
    </cfRule>
  </conditionalFormatting>
  <conditionalFormatting sqref="G33">
    <cfRule type="expression" dxfId="5471" priority="6331" stopIfTrue="1">
      <formula>AND(NOT($C33=""),G33="")</formula>
    </cfRule>
    <cfRule type="expression" dxfId="5470" priority="6332" stopIfTrue="1">
      <formula>AV33="0"</formula>
    </cfRule>
  </conditionalFormatting>
  <conditionalFormatting sqref="H33">
    <cfRule type="expression" dxfId="5469" priority="6329" stopIfTrue="1">
      <formula>AND(NOT($C33=""),H33="")</formula>
    </cfRule>
    <cfRule type="expression" dxfId="5468" priority="6330" stopIfTrue="1">
      <formula>BA33="0"</formula>
    </cfRule>
  </conditionalFormatting>
  <conditionalFormatting sqref="I33">
    <cfRule type="expression" dxfId="5467" priority="6327" stopIfTrue="1">
      <formula>AND(NOT($C33=""),I33="")</formula>
    </cfRule>
    <cfRule type="expression" dxfId="5466" priority="6328" stopIfTrue="1">
      <formula>BF33="0"</formula>
    </cfRule>
  </conditionalFormatting>
  <conditionalFormatting sqref="J33">
    <cfRule type="expression" dxfId="5465" priority="6325" stopIfTrue="1">
      <formula>AND(NOT($C33=""),J33="")</formula>
    </cfRule>
    <cfRule type="expression" dxfId="5464" priority="6326" stopIfTrue="1">
      <formula>BK33="0"</formula>
    </cfRule>
  </conditionalFormatting>
  <conditionalFormatting sqref="K33">
    <cfRule type="expression" dxfId="5463" priority="6323" stopIfTrue="1">
      <formula>AND(NOT($C33=""),K33="")</formula>
    </cfRule>
    <cfRule type="expression" dxfId="5462" priority="6324" stopIfTrue="1">
      <formula>BP33="0"</formula>
    </cfRule>
  </conditionalFormatting>
  <conditionalFormatting sqref="L33">
    <cfRule type="expression" dxfId="5461" priority="6321" stopIfTrue="1">
      <formula>AND(NOT($C33=""),L33="")</formula>
    </cfRule>
    <cfRule type="expression" dxfId="5460" priority="6322" stopIfTrue="1">
      <formula>BU33="0"</formula>
    </cfRule>
  </conditionalFormatting>
  <conditionalFormatting sqref="N33">
    <cfRule type="expression" dxfId="5459" priority="6319" stopIfTrue="1">
      <formula>AND(NOT($C33=""),N33="")</formula>
    </cfRule>
    <cfRule type="expression" dxfId="5458" priority="6320" stopIfTrue="1">
      <formula>CE33="0"</formula>
    </cfRule>
  </conditionalFormatting>
  <conditionalFormatting sqref="M33">
    <cfRule type="expression" dxfId="5457" priority="6318" stopIfTrue="1">
      <formula>BZ33="0"</formula>
    </cfRule>
  </conditionalFormatting>
  <conditionalFormatting sqref="D33">
    <cfRule type="expression" dxfId="5456" priority="6316" stopIfTrue="1">
      <formula>AND(NOT($C33=""),D33="")</formula>
    </cfRule>
    <cfRule type="expression" dxfId="5455" priority="6317" stopIfTrue="1">
      <formula>AG33="0"</formula>
    </cfRule>
  </conditionalFormatting>
  <conditionalFormatting sqref="E33">
    <cfRule type="expression" dxfId="5454" priority="6314" stopIfTrue="1">
      <formula>AND(NOT($C33=""),E33="")</formula>
    </cfRule>
    <cfRule type="expression" dxfId="5453" priority="6315" stopIfTrue="1">
      <formula>AL33="0"</formula>
    </cfRule>
  </conditionalFormatting>
  <conditionalFormatting sqref="F33">
    <cfRule type="expression" dxfId="5452" priority="6312" stopIfTrue="1">
      <formula>AND(NOT($C33=""),F33="")</formula>
    </cfRule>
    <cfRule type="expression" dxfId="5451" priority="6313" stopIfTrue="1">
      <formula>AQ33="0"</formula>
    </cfRule>
  </conditionalFormatting>
  <conditionalFormatting sqref="G33">
    <cfRule type="expression" dxfId="5450" priority="6310" stopIfTrue="1">
      <formula>AND(NOT($C33=""),G33="")</formula>
    </cfRule>
    <cfRule type="expression" dxfId="5449" priority="6311" stopIfTrue="1">
      <formula>AV33="0"</formula>
    </cfRule>
  </conditionalFormatting>
  <conditionalFormatting sqref="H33">
    <cfRule type="expression" dxfId="5448" priority="6308" stopIfTrue="1">
      <formula>AND(NOT($C33=""),H33="")</formula>
    </cfRule>
    <cfRule type="expression" dxfId="5447" priority="6309" stopIfTrue="1">
      <formula>BA33="0"</formula>
    </cfRule>
  </conditionalFormatting>
  <conditionalFormatting sqref="I33">
    <cfRule type="expression" dxfId="5446" priority="6306" stopIfTrue="1">
      <formula>AND(NOT($C33=""),I33="")</formula>
    </cfRule>
    <cfRule type="expression" dxfId="5445" priority="6307" stopIfTrue="1">
      <formula>BF33="0"</formula>
    </cfRule>
  </conditionalFormatting>
  <conditionalFormatting sqref="J33">
    <cfRule type="expression" dxfId="5444" priority="6304" stopIfTrue="1">
      <formula>AND(NOT($C33=""),J33="")</formula>
    </cfRule>
    <cfRule type="expression" dxfId="5443" priority="6305" stopIfTrue="1">
      <formula>BK33="0"</formula>
    </cfRule>
  </conditionalFormatting>
  <conditionalFormatting sqref="K33">
    <cfRule type="expression" dxfId="5442" priority="6302" stopIfTrue="1">
      <formula>AND(NOT($C33=""),K33="")</formula>
    </cfRule>
    <cfRule type="expression" dxfId="5441" priority="6303" stopIfTrue="1">
      <formula>BP33="0"</formula>
    </cfRule>
  </conditionalFormatting>
  <conditionalFormatting sqref="L33">
    <cfRule type="expression" dxfId="5440" priority="6300" stopIfTrue="1">
      <formula>AND(NOT($C33=""),L33="")</formula>
    </cfRule>
    <cfRule type="expression" dxfId="5439" priority="6301" stopIfTrue="1">
      <formula>BU33="0"</formula>
    </cfRule>
  </conditionalFormatting>
  <conditionalFormatting sqref="N33">
    <cfRule type="expression" dxfId="5438" priority="6298" stopIfTrue="1">
      <formula>AND(NOT($C33=""),N33="")</formula>
    </cfRule>
    <cfRule type="expression" dxfId="5437" priority="6299" stopIfTrue="1">
      <formula>CE33="0"</formula>
    </cfRule>
  </conditionalFormatting>
  <conditionalFormatting sqref="M35">
    <cfRule type="expression" dxfId="5436" priority="6297" stopIfTrue="1">
      <formula>BZ35="0"</formula>
    </cfRule>
  </conditionalFormatting>
  <conditionalFormatting sqref="E35">
    <cfRule type="expression" dxfId="5435" priority="6295" stopIfTrue="1">
      <formula>AND(NOT($C35=""),E35="")</formula>
    </cfRule>
    <cfRule type="expression" dxfId="5434" priority="6296" stopIfTrue="1">
      <formula>AL35="0"</formula>
    </cfRule>
  </conditionalFormatting>
  <conditionalFormatting sqref="F35">
    <cfRule type="expression" dxfId="5433" priority="6293" stopIfTrue="1">
      <formula>AND(NOT($C35=""),F35="")</formula>
    </cfRule>
    <cfRule type="expression" dxfId="5432" priority="6294" stopIfTrue="1">
      <formula>AQ35="0"</formula>
    </cfRule>
  </conditionalFormatting>
  <conditionalFormatting sqref="G35">
    <cfRule type="expression" dxfId="5431" priority="6291" stopIfTrue="1">
      <formula>AND(NOT($C35=""),G35="")</formula>
    </cfRule>
    <cfRule type="expression" dxfId="5430" priority="6292" stopIfTrue="1">
      <formula>AV35="0"</formula>
    </cfRule>
  </conditionalFormatting>
  <conditionalFormatting sqref="H35">
    <cfRule type="expression" dxfId="5429" priority="6289" stopIfTrue="1">
      <formula>AND(NOT($C35=""),H35="")</formula>
    </cfRule>
    <cfRule type="expression" dxfId="5428" priority="6290" stopIfTrue="1">
      <formula>BA35="0"</formula>
    </cfRule>
  </conditionalFormatting>
  <conditionalFormatting sqref="I35">
    <cfRule type="expression" dxfId="5427" priority="6287" stopIfTrue="1">
      <formula>AND(NOT($C35=""),I35="")</formula>
    </cfRule>
    <cfRule type="expression" dxfId="5426" priority="6288" stopIfTrue="1">
      <formula>BF35="0"</formula>
    </cfRule>
  </conditionalFormatting>
  <conditionalFormatting sqref="J35">
    <cfRule type="expression" dxfId="5425" priority="6285" stopIfTrue="1">
      <formula>AND(NOT($C35=""),J35="")</formula>
    </cfRule>
    <cfRule type="expression" dxfId="5424" priority="6286" stopIfTrue="1">
      <formula>BK35="0"</formula>
    </cfRule>
  </conditionalFormatting>
  <conditionalFormatting sqref="K35">
    <cfRule type="expression" dxfId="5423" priority="6283" stopIfTrue="1">
      <formula>AND(NOT($C35=""),K35="")</formula>
    </cfRule>
    <cfRule type="expression" dxfId="5422" priority="6284" stopIfTrue="1">
      <formula>BP35="0"</formula>
    </cfRule>
  </conditionalFormatting>
  <conditionalFormatting sqref="L35">
    <cfRule type="expression" dxfId="5421" priority="6281" stopIfTrue="1">
      <formula>AND(NOT($C35=""),L35="")</formula>
    </cfRule>
    <cfRule type="expression" dxfId="5420" priority="6282" stopIfTrue="1">
      <formula>BU35="0"</formula>
    </cfRule>
  </conditionalFormatting>
  <conditionalFormatting sqref="N35">
    <cfRule type="expression" dxfId="5419" priority="6279" stopIfTrue="1">
      <formula>AND(NOT($C35=""),N35="")</formula>
    </cfRule>
    <cfRule type="expression" dxfId="5418" priority="6280" stopIfTrue="1">
      <formula>CE35="0"</formula>
    </cfRule>
  </conditionalFormatting>
  <conditionalFormatting sqref="M35">
    <cfRule type="expression" dxfId="5417" priority="6278" stopIfTrue="1">
      <formula>BZ35="0"</formula>
    </cfRule>
  </conditionalFormatting>
  <conditionalFormatting sqref="D35">
    <cfRule type="expression" dxfId="5416" priority="6276" stopIfTrue="1">
      <formula>AND(NOT($C35=""),D35="")</formula>
    </cfRule>
    <cfRule type="expression" dxfId="5415" priority="6277" stopIfTrue="1">
      <formula>AG35="0"</formula>
    </cfRule>
  </conditionalFormatting>
  <conditionalFormatting sqref="E35">
    <cfRule type="expression" dxfId="5414" priority="6274" stopIfTrue="1">
      <formula>AND(NOT($C35=""),E35="")</formula>
    </cfRule>
    <cfRule type="expression" dxfId="5413" priority="6275" stopIfTrue="1">
      <formula>AL35="0"</formula>
    </cfRule>
  </conditionalFormatting>
  <conditionalFormatting sqref="F35">
    <cfRule type="expression" dxfId="5412" priority="6272" stopIfTrue="1">
      <formula>AND(NOT($C35=""),F35="")</formula>
    </cfRule>
    <cfRule type="expression" dxfId="5411" priority="6273" stopIfTrue="1">
      <formula>AQ35="0"</formula>
    </cfRule>
  </conditionalFormatting>
  <conditionalFormatting sqref="G35">
    <cfRule type="expression" dxfId="5410" priority="6270" stopIfTrue="1">
      <formula>AND(NOT($C35=""),G35="")</formula>
    </cfRule>
    <cfRule type="expression" dxfId="5409" priority="6271" stopIfTrue="1">
      <formula>AV35="0"</formula>
    </cfRule>
  </conditionalFormatting>
  <conditionalFormatting sqref="H35">
    <cfRule type="expression" dxfId="5408" priority="6268" stopIfTrue="1">
      <formula>AND(NOT($C35=""),H35="")</formula>
    </cfRule>
    <cfRule type="expression" dxfId="5407" priority="6269" stopIfTrue="1">
      <formula>BA35="0"</formula>
    </cfRule>
  </conditionalFormatting>
  <conditionalFormatting sqref="I35">
    <cfRule type="expression" dxfId="5406" priority="6266" stopIfTrue="1">
      <formula>AND(NOT($C35=""),I35="")</formula>
    </cfRule>
    <cfRule type="expression" dxfId="5405" priority="6267" stopIfTrue="1">
      <formula>BF35="0"</formula>
    </cfRule>
  </conditionalFormatting>
  <conditionalFormatting sqref="J35">
    <cfRule type="expression" dxfId="5404" priority="6264" stopIfTrue="1">
      <formula>AND(NOT($C35=""),J35="")</formula>
    </cfRule>
    <cfRule type="expression" dxfId="5403" priority="6265" stopIfTrue="1">
      <formula>BK35="0"</formula>
    </cfRule>
  </conditionalFormatting>
  <conditionalFormatting sqref="K35">
    <cfRule type="expression" dxfId="5402" priority="6262" stopIfTrue="1">
      <formula>AND(NOT($C35=""),K35="")</formula>
    </cfRule>
    <cfRule type="expression" dxfId="5401" priority="6263" stopIfTrue="1">
      <formula>BP35="0"</formula>
    </cfRule>
  </conditionalFormatting>
  <conditionalFormatting sqref="L35">
    <cfRule type="expression" dxfId="5400" priority="6260" stopIfTrue="1">
      <formula>AND(NOT($C35=""),L35="")</formula>
    </cfRule>
    <cfRule type="expression" dxfId="5399" priority="6261" stopIfTrue="1">
      <formula>BU35="0"</formula>
    </cfRule>
  </conditionalFormatting>
  <conditionalFormatting sqref="N35">
    <cfRule type="expression" dxfId="5398" priority="6258" stopIfTrue="1">
      <formula>AND(NOT($C35=""),N35="")</formula>
    </cfRule>
    <cfRule type="expression" dxfId="5397" priority="6259" stopIfTrue="1">
      <formula>CE35="0"</formula>
    </cfRule>
  </conditionalFormatting>
  <conditionalFormatting sqref="M35">
    <cfRule type="expression" dxfId="5396" priority="6257" stopIfTrue="1">
      <formula>BZ35="0"</formula>
    </cfRule>
  </conditionalFormatting>
  <conditionalFormatting sqref="D35">
    <cfRule type="expression" dxfId="5395" priority="6255" stopIfTrue="1">
      <formula>AND(NOT($C35=""),D35="")</formula>
    </cfRule>
    <cfRule type="expression" dxfId="5394" priority="6256" stopIfTrue="1">
      <formula>AG35="0"</formula>
    </cfRule>
  </conditionalFormatting>
  <conditionalFormatting sqref="E35">
    <cfRule type="expression" dxfId="5393" priority="6253" stopIfTrue="1">
      <formula>AND(NOT($C35=""),E35="")</formula>
    </cfRule>
    <cfRule type="expression" dxfId="5392" priority="6254" stopIfTrue="1">
      <formula>AL35="0"</formula>
    </cfRule>
  </conditionalFormatting>
  <conditionalFormatting sqref="F35">
    <cfRule type="expression" dxfId="5391" priority="6251" stopIfTrue="1">
      <formula>AND(NOT($C35=""),F35="")</formula>
    </cfRule>
    <cfRule type="expression" dxfId="5390" priority="6252" stopIfTrue="1">
      <formula>AQ35="0"</formula>
    </cfRule>
  </conditionalFormatting>
  <conditionalFormatting sqref="G35">
    <cfRule type="expression" dxfId="5389" priority="6249" stopIfTrue="1">
      <formula>AND(NOT($C35=""),G35="")</formula>
    </cfRule>
    <cfRule type="expression" dxfId="5388" priority="6250" stopIfTrue="1">
      <formula>AV35="0"</formula>
    </cfRule>
  </conditionalFormatting>
  <conditionalFormatting sqref="H35">
    <cfRule type="expression" dxfId="5387" priority="6247" stopIfTrue="1">
      <formula>AND(NOT($C35=""),H35="")</formula>
    </cfRule>
    <cfRule type="expression" dxfId="5386" priority="6248" stopIfTrue="1">
      <formula>BA35="0"</formula>
    </cfRule>
  </conditionalFormatting>
  <conditionalFormatting sqref="I35">
    <cfRule type="expression" dxfId="5385" priority="6245" stopIfTrue="1">
      <formula>AND(NOT($C35=""),I35="")</formula>
    </cfRule>
    <cfRule type="expression" dxfId="5384" priority="6246" stopIfTrue="1">
      <formula>BF35="0"</formula>
    </cfRule>
  </conditionalFormatting>
  <conditionalFormatting sqref="J35">
    <cfRule type="expression" dxfId="5383" priority="6243" stopIfTrue="1">
      <formula>AND(NOT($C35=""),J35="")</formula>
    </cfRule>
    <cfRule type="expression" dxfId="5382" priority="6244" stopIfTrue="1">
      <formula>BK35="0"</formula>
    </cfRule>
  </conditionalFormatting>
  <conditionalFormatting sqref="K35">
    <cfRule type="expression" dxfId="5381" priority="6241" stopIfTrue="1">
      <formula>AND(NOT($C35=""),K35="")</formula>
    </cfRule>
    <cfRule type="expression" dxfId="5380" priority="6242" stopIfTrue="1">
      <formula>BP35="0"</formula>
    </cfRule>
  </conditionalFormatting>
  <conditionalFormatting sqref="L35">
    <cfRule type="expression" dxfId="5379" priority="6239" stopIfTrue="1">
      <formula>AND(NOT($C35=""),L35="")</formula>
    </cfRule>
    <cfRule type="expression" dxfId="5378" priority="6240" stopIfTrue="1">
      <formula>BU35="0"</formula>
    </cfRule>
  </conditionalFormatting>
  <conditionalFormatting sqref="N35">
    <cfRule type="expression" dxfId="5377" priority="6237" stopIfTrue="1">
      <formula>AND(NOT($C35=""),N35="")</formula>
    </cfRule>
    <cfRule type="expression" dxfId="5376" priority="6238" stopIfTrue="1">
      <formula>CE35="0"</formula>
    </cfRule>
  </conditionalFormatting>
  <conditionalFormatting sqref="M35">
    <cfRule type="expression" dxfId="5375" priority="6236" stopIfTrue="1">
      <formula>BZ35="0"</formula>
    </cfRule>
  </conditionalFormatting>
  <conditionalFormatting sqref="D35">
    <cfRule type="expression" dxfId="5374" priority="6234" stopIfTrue="1">
      <formula>AND(NOT($C35=""),D35="")</formula>
    </cfRule>
    <cfRule type="expression" dxfId="5373" priority="6235" stopIfTrue="1">
      <formula>AG35="0"</formula>
    </cfRule>
  </conditionalFormatting>
  <conditionalFormatting sqref="E35">
    <cfRule type="expression" dxfId="5372" priority="6232" stopIfTrue="1">
      <formula>AND(NOT($C35=""),E35="")</formula>
    </cfRule>
    <cfRule type="expression" dxfId="5371" priority="6233" stopIfTrue="1">
      <formula>AL35="0"</formula>
    </cfRule>
  </conditionalFormatting>
  <conditionalFormatting sqref="F35">
    <cfRule type="expression" dxfId="5370" priority="6230" stopIfTrue="1">
      <formula>AND(NOT($C35=""),F35="")</formula>
    </cfRule>
    <cfRule type="expression" dxfId="5369" priority="6231" stopIfTrue="1">
      <formula>AQ35="0"</formula>
    </cfRule>
  </conditionalFormatting>
  <conditionalFormatting sqref="G35">
    <cfRule type="expression" dxfId="5368" priority="6228" stopIfTrue="1">
      <formula>AND(NOT($C35=""),G35="")</formula>
    </cfRule>
    <cfRule type="expression" dxfId="5367" priority="6229" stopIfTrue="1">
      <formula>AV35="0"</formula>
    </cfRule>
  </conditionalFormatting>
  <conditionalFormatting sqref="H35">
    <cfRule type="expression" dxfId="5366" priority="6226" stopIfTrue="1">
      <formula>AND(NOT($C35=""),H35="")</formula>
    </cfRule>
    <cfRule type="expression" dxfId="5365" priority="6227" stopIfTrue="1">
      <formula>BA35="0"</formula>
    </cfRule>
  </conditionalFormatting>
  <conditionalFormatting sqref="I35">
    <cfRule type="expression" dxfId="5364" priority="6224" stopIfTrue="1">
      <formula>AND(NOT($C35=""),I35="")</formula>
    </cfRule>
    <cfRule type="expression" dxfId="5363" priority="6225" stopIfTrue="1">
      <formula>BF35="0"</formula>
    </cfRule>
  </conditionalFormatting>
  <conditionalFormatting sqref="J35">
    <cfRule type="expression" dxfId="5362" priority="6222" stopIfTrue="1">
      <formula>AND(NOT($C35=""),J35="")</formula>
    </cfRule>
    <cfRule type="expression" dxfId="5361" priority="6223" stopIfTrue="1">
      <formula>BK35="0"</formula>
    </cfRule>
  </conditionalFormatting>
  <conditionalFormatting sqref="K35">
    <cfRule type="expression" dxfId="5360" priority="6220" stopIfTrue="1">
      <formula>AND(NOT($C35=""),K35="")</formula>
    </cfRule>
    <cfRule type="expression" dxfId="5359" priority="6221" stopIfTrue="1">
      <formula>BP35="0"</formula>
    </cfRule>
  </conditionalFormatting>
  <conditionalFormatting sqref="L35">
    <cfRule type="expression" dxfId="5358" priority="6218" stopIfTrue="1">
      <formula>AND(NOT($C35=""),L35="")</formula>
    </cfRule>
    <cfRule type="expression" dxfId="5357" priority="6219" stopIfTrue="1">
      <formula>BU35="0"</formula>
    </cfRule>
  </conditionalFormatting>
  <conditionalFormatting sqref="N35">
    <cfRule type="expression" dxfId="5356" priority="6216" stopIfTrue="1">
      <formula>AND(NOT($C35=""),N35="")</formula>
    </cfRule>
    <cfRule type="expression" dxfId="5355" priority="6217" stopIfTrue="1">
      <formula>CE35="0"</formula>
    </cfRule>
  </conditionalFormatting>
  <conditionalFormatting sqref="M35">
    <cfRule type="expression" dxfId="5354" priority="6215" stopIfTrue="1">
      <formula>BZ35="0"</formula>
    </cfRule>
  </conditionalFormatting>
  <conditionalFormatting sqref="D35">
    <cfRule type="expression" dxfId="5353" priority="6213" stopIfTrue="1">
      <formula>AND(NOT($C35=""),D35="")</formula>
    </cfRule>
    <cfRule type="expression" dxfId="5352" priority="6214" stopIfTrue="1">
      <formula>AG35="0"</formula>
    </cfRule>
  </conditionalFormatting>
  <conditionalFormatting sqref="E35">
    <cfRule type="expression" dxfId="5351" priority="6211" stopIfTrue="1">
      <formula>AND(NOT($C35=""),E35="")</formula>
    </cfRule>
    <cfRule type="expression" dxfId="5350" priority="6212" stopIfTrue="1">
      <formula>AL35="0"</formula>
    </cfRule>
  </conditionalFormatting>
  <conditionalFormatting sqref="F35">
    <cfRule type="expression" dxfId="5349" priority="6209" stopIfTrue="1">
      <formula>AND(NOT($C35=""),F35="")</formula>
    </cfRule>
    <cfRule type="expression" dxfId="5348" priority="6210" stopIfTrue="1">
      <formula>AQ35="0"</formula>
    </cfRule>
  </conditionalFormatting>
  <conditionalFormatting sqref="G35">
    <cfRule type="expression" dxfId="5347" priority="6207" stopIfTrue="1">
      <formula>AND(NOT($C35=""),G35="")</formula>
    </cfRule>
    <cfRule type="expression" dxfId="5346" priority="6208" stopIfTrue="1">
      <formula>AV35="0"</formula>
    </cfRule>
  </conditionalFormatting>
  <conditionalFormatting sqref="H35">
    <cfRule type="expression" dxfId="5345" priority="6205" stopIfTrue="1">
      <formula>AND(NOT($C35=""),H35="")</formula>
    </cfRule>
    <cfRule type="expression" dxfId="5344" priority="6206" stopIfTrue="1">
      <formula>BA35="0"</formula>
    </cfRule>
  </conditionalFormatting>
  <conditionalFormatting sqref="I35">
    <cfRule type="expression" dxfId="5343" priority="6203" stopIfTrue="1">
      <formula>AND(NOT($C35=""),I35="")</formula>
    </cfRule>
    <cfRule type="expression" dxfId="5342" priority="6204" stopIfTrue="1">
      <formula>BF35="0"</formula>
    </cfRule>
  </conditionalFormatting>
  <conditionalFormatting sqref="J35">
    <cfRule type="expression" dxfId="5341" priority="6201" stopIfTrue="1">
      <formula>AND(NOT($C35=""),J35="")</formula>
    </cfRule>
    <cfRule type="expression" dxfId="5340" priority="6202" stopIfTrue="1">
      <formula>BK35="0"</formula>
    </cfRule>
  </conditionalFormatting>
  <conditionalFormatting sqref="K35">
    <cfRule type="expression" dxfId="5339" priority="6199" stopIfTrue="1">
      <formula>AND(NOT($C35=""),K35="")</formula>
    </cfRule>
    <cfRule type="expression" dxfId="5338" priority="6200" stopIfTrue="1">
      <formula>BP35="0"</formula>
    </cfRule>
  </conditionalFormatting>
  <conditionalFormatting sqref="L35">
    <cfRule type="expression" dxfId="5337" priority="6197" stopIfTrue="1">
      <formula>AND(NOT($C35=""),L35="")</formula>
    </cfRule>
    <cfRule type="expression" dxfId="5336" priority="6198" stopIfTrue="1">
      <formula>BU35="0"</formula>
    </cfRule>
  </conditionalFormatting>
  <conditionalFormatting sqref="N35">
    <cfRule type="expression" dxfId="5335" priority="6195" stopIfTrue="1">
      <formula>AND(NOT($C35=""),N35="")</formula>
    </cfRule>
    <cfRule type="expression" dxfId="5334" priority="6196" stopIfTrue="1">
      <formula>CE35="0"</formula>
    </cfRule>
  </conditionalFormatting>
  <conditionalFormatting sqref="M35">
    <cfRule type="expression" dxfId="5333" priority="6194" stopIfTrue="1">
      <formula>BZ35="0"</formula>
    </cfRule>
  </conditionalFormatting>
  <conditionalFormatting sqref="E35">
    <cfRule type="expression" dxfId="5332" priority="6192" stopIfTrue="1">
      <formula>AND(NOT($C35=""),E35="")</formula>
    </cfRule>
    <cfRule type="expression" dxfId="5331" priority="6193" stopIfTrue="1">
      <formula>AL35="0"</formula>
    </cfRule>
  </conditionalFormatting>
  <conditionalFormatting sqref="F35">
    <cfRule type="expression" dxfId="5330" priority="6190" stopIfTrue="1">
      <formula>AND(NOT($C35=""),F35="")</formula>
    </cfRule>
    <cfRule type="expression" dxfId="5329" priority="6191" stopIfTrue="1">
      <formula>AQ35="0"</formula>
    </cfRule>
  </conditionalFormatting>
  <conditionalFormatting sqref="G35">
    <cfRule type="expression" dxfId="5328" priority="6188" stopIfTrue="1">
      <formula>AND(NOT($C35=""),G35="")</formula>
    </cfRule>
    <cfRule type="expression" dxfId="5327" priority="6189" stopIfTrue="1">
      <formula>AV35="0"</formula>
    </cfRule>
  </conditionalFormatting>
  <conditionalFormatting sqref="H35">
    <cfRule type="expression" dxfId="5326" priority="6186" stopIfTrue="1">
      <formula>AND(NOT($C35=""),H35="")</formula>
    </cfRule>
    <cfRule type="expression" dxfId="5325" priority="6187" stopIfTrue="1">
      <formula>BA35="0"</formula>
    </cfRule>
  </conditionalFormatting>
  <conditionalFormatting sqref="I35">
    <cfRule type="expression" dxfId="5324" priority="6184" stopIfTrue="1">
      <formula>AND(NOT($C35=""),I35="")</formula>
    </cfRule>
    <cfRule type="expression" dxfId="5323" priority="6185" stopIfTrue="1">
      <formula>BF35="0"</formula>
    </cfRule>
  </conditionalFormatting>
  <conditionalFormatting sqref="J35">
    <cfRule type="expression" dxfId="5322" priority="6182" stopIfTrue="1">
      <formula>AND(NOT($C35=""),J35="")</formula>
    </cfRule>
    <cfRule type="expression" dxfId="5321" priority="6183" stopIfTrue="1">
      <formula>BK35="0"</formula>
    </cfRule>
  </conditionalFormatting>
  <conditionalFormatting sqref="K35">
    <cfRule type="expression" dxfId="5320" priority="6180" stopIfTrue="1">
      <formula>AND(NOT($C35=""),K35="")</formula>
    </cfRule>
    <cfRule type="expression" dxfId="5319" priority="6181" stopIfTrue="1">
      <formula>BP35="0"</formula>
    </cfRule>
  </conditionalFormatting>
  <conditionalFormatting sqref="L35">
    <cfRule type="expression" dxfId="5318" priority="6178" stopIfTrue="1">
      <formula>AND(NOT($C35=""),L35="")</formula>
    </cfRule>
    <cfRule type="expression" dxfId="5317" priority="6179" stopIfTrue="1">
      <formula>BU35="0"</formula>
    </cfRule>
  </conditionalFormatting>
  <conditionalFormatting sqref="N35">
    <cfRule type="expression" dxfId="5316" priority="6176" stopIfTrue="1">
      <formula>AND(NOT($C35=""),N35="")</formula>
    </cfRule>
    <cfRule type="expression" dxfId="5315" priority="6177" stopIfTrue="1">
      <formula>CE35="0"</formula>
    </cfRule>
  </conditionalFormatting>
  <conditionalFormatting sqref="M35">
    <cfRule type="expression" dxfId="5314" priority="6175" stopIfTrue="1">
      <formula>BZ35="0"</formula>
    </cfRule>
  </conditionalFormatting>
  <conditionalFormatting sqref="D35">
    <cfRule type="expression" dxfId="5313" priority="6173" stopIfTrue="1">
      <formula>AND(NOT($C35=""),D35="")</formula>
    </cfRule>
    <cfRule type="expression" dxfId="5312" priority="6174" stopIfTrue="1">
      <formula>AG35="0"</formula>
    </cfRule>
  </conditionalFormatting>
  <conditionalFormatting sqref="E35">
    <cfRule type="expression" dxfId="5311" priority="6171" stopIfTrue="1">
      <formula>AND(NOT($C35=""),E35="")</formula>
    </cfRule>
    <cfRule type="expression" dxfId="5310" priority="6172" stopIfTrue="1">
      <formula>AL35="0"</formula>
    </cfRule>
  </conditionalFormatting>
  <conditionalFormatting sqref="F35">
    <cfRule type="expression" dxfId="5309" priority="6169" stopIfTrue="1">
      <formula>AND(NOT($C35=""),F35="")</formula>
    </cfRule>
    <cfRule type="expression" dxfId="5308" priority="6170" stopIfTrue="1">
      <formula>AQ35="0"</formula>
    </cfRule>
  </conditionalFormatting>
  <conditionalFormatting sqref="G35">
    <cfRule type="expression" dxfId="5307" priority="6167" stopIfTrue="1">
      <formula>AND(NOT($C35=""),G35="")</formula>
    </cfRule>
    <cfRule type="expression" dxfId="5306" priority="6168" stopIfTrue="1">
      <formula>AV35="0"</formula>
    </cfRule>
  </conditionalFormatting>
  <conditionalFormatting sqref="H35">
    <cfRule type="expression" dxfId="5305" priority="6165" stopIfTrue="1">
      <formula>AND(NOT($C35=""),H35="")</formula>
    </cfRule>
    <cfRule type="expression" dxfId="5304" priority="6166" stopIfTrue="1">
      <formula>BA35="0"</formula>
    </cfRule>
  </conditionalFormatting>
  <conditionalFormatting sqref="I35">
    <cfRule type="expression" dxfId="5303" priority="6163" stopIfTrue="1">
      <formula>AND(NOT($C35=""),I35="")</formula>
    </cfRule>
    <cfRule type="expression" dxfId="5302" priority="6164" stopIfTrue="1">
      <formula>BF35="0"</formula>
    </cfRule>
  </conditionalFormatting>
  <conditionalFormatting sqref="J35">
    <cfRule type="expression" dxfId="5301" priority="6161" stopIfTrue="1">
      <formula>AND(NOT($C35=""),J35="")</formula>
    </cfRule>
    <cfRule type="expression" dxfId="5300" priority="6162" stopIfTrue="1">
      <formula>BK35="0"</formula>
    </cfRule>
  </conditionalFormatting>
  <conditionalFormatting sqref="K35">
    <cfRule type="expression" dxfId="5299" priority="6159" stopIfTrue="1">
      <formula>AND(NOT($C35=""),K35="")</formula>
    </cfRule>
    <cfRule type="expression" dxfId="5298" priority="6160" stopIfTrue="1">
      <formula>BP35="0"</formula>
    </cfRule>
  </conditionalFormatting>
  <conditionalFormatting sqref="L35">
    <cfRule type="expression" dxfId="5297" priority="6157" stopIfTrue="1">
      <formula>AND(NOT($C35=""),L35="")</formula>
    </cfRule>
    <cfRule type="expression" dxfId="5296" priority="6158" stopIfTrue="1">
      <formula>BU35="0"</formula>
    </cfRule>
  </conditionalFormatting>
  <conditionalFormatting sqref="N35">
    <cfRule type="expression" dxfId="5295" priority="6155" stopIfTrue="1">
      <formula>AND(NOT($C35=""),N35="")</formula>
    </cfRule>
    <cfRule type="expression" dxfId="5294" priority="6156" stopIfTrue="1">
      <formula>CE35="0"</formula>
    </cfRule>
  </conditionalFormatting>
  <conditionalFormatting sqref="M35">
    <cfRule type="expression" dxfId="5293" priority="6154" stopIfTrue="1">
      <formula>BZ35="0"</formula>
    </cfRule>
  </conditionalFormatting>
  <conditionalFormatting sqref="D35">
    <cfRule type="expression" dxfId="5292" priority="6152" stopIfTrue="1">
      <formula>AND(NOT($C35=""),D35="")</formula>
    </cfRule>
    <cfRule type="expression" dxfId="5291" priority="6153" stopIfTrue="1">
      <formula>AG35="0"</formula>
    </cfRule>
  </conditionalFormatting>
  <conditionalFormatting sqref="E35">
    <cfRule type="expression" dxfId="5290" priority="6150" stopIfTrue="1">
      <formula>AND(NOT($C35=""),E35="")</formula>
    </cfRule>
    <cfRule type="expression" dxfId="5289" priority="6151" stopIfTrue="1">
      <formula>AL35="0"</formula>
    </cfRule>
  </conditionalFormatting>
  <conditionalFormatting sqref="F35">
    <cfRule type="expression" dxfId="5288" priority="6148" stopIfTrue="1">
      <formula>AND(NOT($C35=""),F35="")</formula>
    </cfRule>
    <cfRule type="expression" dxfId="5287" priority="6149" stopIfTrue="1">
      <formula>AQ35="0"</formula>
    </cfRule>
  </conditionalFormatting>
  <conditionalFormatting sqref="G35">
    <cfRule type="expression" dxfId="5286" priority="6146" stopIfTrue="1">
      <formula>AND(NOT($C35=""),G35="")</formula>
    </cfRule>
    <cfRule type="expression" dxfId="5285" priority="6147" stopIfTrue="1">
      <formula>AV35="0"</formula>
    </cfRule>
  </conditionalFormatting>
  <conditionalFormatting sqref="H35">
    <cfRule type="expression" dxfId="5284" priority="6144" stopIfTrue="1">
      <formula>AND(NOT($C35=""),H35="")</formula>
    </cfRule>
    <cfRule type="expression" dxfId="5283" priority="6145" stopIfTrue="1">
      <formula>BA35="0"</formula>
    </cfRule>
  </conditionalFormatting>
  <conditionalFormatting sqref="I35">
    <cfRule type="expression" dxfId="5282" priority="6142" stopIfTrue="1">
      <formula>AND(NOT($C35=""),I35="")</formula>
    </cfRule>
    <cfRule type="expression" dxfId="5281" priority="6143" stopIfTrue="1">
      <formula>BF35="0"</formula>
    </cfRule>
  </conditionalFormatting>
  <conditionalFormatting sqref="J35">
    <cfRule type="expression" dxfId="5280" priority="6140" stopIfTrue="1">
      <formula>AND(NOT($C35=""),J35="")</formula>
    </cfRule>
    <cfRule type="expression" dxfId="5279" priority="6141" stopIfTrue="1">
      <formula>BK35="0"</formula>
    </cfRule>
  </conditionalFormatting>
  <conditionalFormatting sqref="K35">
    <cfRule type="expression" dxfId="5278" priority="6138" stopIfTrue="1">
      <formula>AND(NOT($C35=""),K35="")</formula>
    </cfRule>
    <cfRule type="expression" dxfId="5277" priority="6139" stopIfTrue="1">
      <formula>BP35="0"</formula>
    </cfRule>
  </conditionalFormatting>
  <conditionalFormatting sqref="L35">
    <cfRule type="expression" dxfId="5276" priority="6136" stopIfTrue="1">
      <formula>AND(NOT($C35=""),L35="")</formula>
    </cfRule>
    <cfRule type="expression" dxfId="5275" priority="6137" stopIfTrue="1">
      <formula>BU35="0"</formula>
    </cfRule>
  </conditionalFormatting>
  <conditionalFormatting sqref="N35">
    <cfRule type="expression" dxfId="5274" priority="6134" stopIfTrue="1">
      <formula>AND(NOT($C35=""),N35="")</formula>
    </cfRule>
    <cfRule type="expression" dxfId="5273" priority="6135" stopIfTrue="1">
      <formula>CE35="0"</formula>
    </cfRule>
  </conditionalFormatting>
  <conditionalFormatting sqref="M35">
    <cfRule type="expression" dxfId="5272" priority="6133" stopIfTrue="1">
      <formula>BZ35="0"</formula>
    </cfRule>
  </conditionalFormatting>
  <conditionalFormatting sqref="D35">
    <cfRule type="expression" dxfId="5271" priority="6131" stopIfTrue="1">
      <formula>AND(NOT($C35=""),D35="")</formula>
    </cfRule>
    <cfRule type="expression" dxfId="5270" priority="6132" stopIfTrue="1">
      <formula>AG35="0"</formula>
    </cfRule>
  </conditionalFormatting>
  <conditionalFormatting sqref="E35">
    <cfRule type="expression" dxfId="5269" priority="6129" stopIfTrue="1">
      <formula>AND(NOT($C35=""),E35="")</formula>
    </cfRule>
    <cfRule type="expression" dxfId="5268" priority="6130" stopIfTrue="1">
      <formula>AL35="0"</formula>
    </cfRule>
  </conditionalFormatting>
  <conditionalFormatting sqref="F35">
    <cfRule type="expression" dxfId="5267" priority="6127" stopIfTrue="1">
      <formula>AND(NOT($C35=""),F35="")</formula>
    </cfRule>
    <cfRule type="expression" dxfId="5266" priority="6128" stopIfTrue="1">
      <formula>AQ35="0"</formula>
    </cfRule>
  </conditionalFormatting>
  <conditionalFormatting sqref="G35">
    <cfRule type="expression" dxfId="5265" priority="6125" stopIfTrue="1">
      <formula>AND(NOT($C35=""),G35="")</formula>
    </cfRule>
    <cfRule type="expression" dxfId="5264" priority="6126" stopIfTrue="1">
      <formula>AV35="0"</formula>
    </cfRule>
  </conditionalFormatting>
  <conditionalFormatting sqref="H35">
    <cfRule type="expression" dxfId="5263" priority="6123" stopIfTrue="1">
      <formula>AND(NOT($C35=""),H35="")</formula>
    </cfRule>
    <cfRule type="expression" dxfId="5262" priority="6124" stopIfTrue="1">
      <formula>BA35="0"</formula>
    </cfRule>
  </conditionalFormatting>
  <conditionalFormatting sqref="I35">
    <cfRule type="expression" dxfId="5261" priority="6121" stopIfTrue="1">
      <formula>AND(NOT($C35=""),I35="")</formula>
    </cfRule>
    <cfRule type="expression" dxfId="5260" priority="6122" stopIfTrue="1">
      <formula>BF35="0"</formula>
    </cfRule>
  </conditionalFormatting>
  <conditionalFormatting sqref="J35">
    <cfRule type="expression" dxfId="5259" priority="6119" stopIfTrue="1">
      <formula>AND(NOT($C35=""),J35="")</formula>
    </cfRule>
    <cfRule type="expression" dxfId="5258" priority="6120" stopIfTrue="1">
      <formula>BK35="0"</formula>
    </cfRule>
  </conditionalFormatting>
  <conditionalFormatting sqref="K35">
    <cfRule type="expression" dxfId="5257" priority="6117" stopIfTrue="1">
      <formula>AND(NOT($C35=""),K35="")</formula>
    </cfRule>
    <cfRule type="expression" dxfId="5256" priority="6118" stopIfTrue="1">
      <formula>BP35="0"</formula>
    </cfRule>
  </conditionalFormatting>
  <conditionalFormatting sqref="L35">
    <cfRule type="expression" dxfId="5255" priority="6115" stopIfTrue="1">
      <formula>AND(NOT($C35=""),L35="")</formula>
    </cfRule>
    <cfRule type="expression" dxfId="5254" priority="6116" stopIfTrue="1">
      <formula>BU35="0"</formula>
    </cfRule>
  </conditionalFormatting>
  <conditionalFormatting sqref="N35">
    <cfRule type="expression" dxfId="5253" priority="6113" stopIfTrue="1">
      <formula>AND(NOT($C35=""),N35="")</formula>
    </cfRule>
    <cfRule type="expression" dxfId="5252" priority="6114" stopIfTrue="1">
      <formula>CE35="0"</formula>
    </cfRule>
  </conditionalFormatting>
  <conditionalFormatting sqref="M35">
    <cfRule type="expression" dxfId="5251" priority="6112" stopIfTrue="1">
      <formula>BZ35="0"</formula>
    </cfRule>
  </conditionalFormatting>
  <conditionalFormatting sqref="D35">
    <cfRule type="expression" dxfId="5250" priority="6110" stopIfTrue="1">
      <formula>AND(NOT($C35=""),D35="")</formula>
    </cfRule>
    <cfRule type="expression" dxfId="5249" priority="6111" stopIfTrue="1">
      <formula>AG35="0"</formula>
    </cfRule>
  </conditionalFormatting>
  <conditionalFormatting sqref="E35">
    <cfRule type="expression" dxfId="5248" priority="6108" stopIfTrue="1">
      <formula>AND(NOT($C35=""),E35="")</formula>
    </cfRule>
    <cfRule type="expression" dxfId="5247" priority="6109" stopIfTrue="1">
      <formula>AL35="0"</formula>
    </cfRule>
  </conditionalFormatting>
  <conditionalFormatting sqref="F35">
    <cfRule type="expression" dxfId="5246" priority="6106" stopIfTrue="1">
      <formula>AND(NOT($C35=""),F35="")</formula>
    </cfRule>
    <cfRule type="expression" dxfId="5245" priority="6107" stopIfTrue="1">
      <formula>AQ35="0"</formula>
    </cfRule>
  </conditionalFormatting>
  <conditionalFormatting sqref="G35">
    <cfRule type="expression" dxfId="5244" priority="6104" stopIfTrue="1">
      <formula>AND(NOT($C35=""),G35="")</formula>
    </cfRule>
    <cfRule type="expression" dxfId="5243" priority="6105" stopIfTrue="1">
      <formula>AV35="0"</formula>
    </cfRule>
  </conditionalFormatting>
  <conditionalFormatting sqref="H35">
    <cfRule type="expression" dxfId="5242" priority="6102" stopIfTrue="1">
      <formula>AND(NOT($C35=""),H35="")</formula>
    </cfRule>
    <cfRule type="expression" dxfId="5241" priority="6103" stopIfTrue="1">
      <formula>BA35="0"</formula>
    </cfRule>
  </conditionalFormatting>
  <conditionalFormatting sqref="I35">
    <cfRule type="expression" dxfId="5240" priority="6100" stopIfTrue="1">
      <formula>AND(NOT($C35=""),I35="")</formula>
    </cfRule>
    <cfRule type="expression" dxfId="5239" priority="6101" stopIfTrue="1">
      <formula>BF35="0"</formula>
    </cfRule>
  </conditionalFormatting>
  <conditionalFormatting sqref="J35">
    <cfRule type="expression" dxfId="5238" priority="6098" stopIfTrue="1">
      <formula>AND(NOT($C35=""),J35="")</formula>
    </cfRule>
    <cfRule type="expression" dxfId="5237" priority="6099" stopIfTrue="1">
      <formula>BK35="0"</formula>
    </cfRule>
  </conditionalFormatting>
  <conditionalFormatting sqref="K35">
    <cfRule type="expression" dxfId="5236" priority="6096" stopIfTrue="1">
      <formula>AND(NOT($C35=""),K35="")</formula>
    </cfRule>
    <cfRule type="expression" dxfId="5235" priority="6097" stopIfTrue="1">
      <formula>BP35="0"</formula>
    </cfRule>
  </conditionalFormatting>
  <conditionalFormatting sqref="L35">
    <cfRule type="expression" dxfId="5234" priority="6094" stopIfTrue="1">
      <formula>AND(NOT($C35=""),L35="")</formula>
    </cfRule>
    <cfRule type="expression" dxfId="5233" priority="6095" stopIfTrue="1">
      <formula>BU35="0"</formula>
    </cfRule>
  </conditionalFormatting>
  <conditionalFormatting sqref="N35">
    <cfRule type="expression" dxfId="5232" priority="6092" stopIfTrue="1">
      <formula>AND(NOT($C35=""),N35="")</formula>
    </cfRule>
    <cfRule type="expression" dxfId="5231" priority="6093" stopIfTrue="1">
      <formula>CE35="0"</formula>
    </cfRule>
  </conditionalFormatting>
  <conditionalFormatting sqref="M35">
    <cfRule type="expression" dxfId="5230" priority="6091" stopIfTrue="1">
      <formula>BZ35="0"</formula>
    </cfRule>
  </conditionalFormatting>
  <conditionalFormatting sqref="D35">
    <cfRule type="expression" dxfId="5229" priority="6089" stopIfTrue="1">
      <formula>AND(NOT($C35=""),D35="")</formula>
    </cfRule>
    <cfRule type="expression" dxfId="5228" priority="6090" stopIfTrue="1">
      <formula>AG35="0"</formula>
    </cfRule>
  </conditionalFormatting>
  <conditionalFormatting sqref="E35">
    <cfRule type="expression" dxfId="5227" priority="6087" stopIfTrue="1">
      <formula>AND(NOT($C35=""),E35="")</formula>
    </cfRule>
    <cfRule type="expression" dxfId="5226" priority="6088" stopIfTrue="1">
      <formula>AL35="0"</formula>
    </cfRule>
  </conditionalFormatting>
  <conditionalFormatting sqref="F35">
    <cfRule type="expression" dxfId="5225" priority="6085" stopIfTrue="1">
      <formula>AND(NOT($C35=""),F35="")</formula>
    </cfRule>
    <cfRule type="expression" dxfId="5224" priority="6086" stopIfTrue="1">
      <formula>AQ35="0"</formula>
    </cfRule>
  </conditionalFormatting>
  <conditionalFormatting sqref="G35">
    <cfRule type="expression" dxfId="5223" priority="6083" stopIfTrue="1">
      <formula>AND(NOT($C35=""),G35="")</formula>
    </cfRule>
    <cfRule type="expression" dxfId="5222" priority="6084" stopIfTrue="1">
      <formula>AV35="0"</formula>
    </cfRule>
  </conditionalFormatting>
  <conditionalFormatting sqref="H35">
    <cfRule type="expression" dxfId="5221" priority="6081" stopIfTrue="1">
      <formula>AND(NOT($C35=""),H35="")</formula>
    </cfRule>
    <cfRule type="expression" dxfId="5220" priority="6082" stopIfTrue="1">
      <formula>BA35="0"</formula>
    </cfRule>
  </conditionalFormatting>
  <conditionalFormatting sqref="I35">
    <cfRule type="expression" dxfId="5219" priority="6079" stopIfTrue="1">
      <formula>AND(NOT($C35=""),I35="")</formula>
    </cfRule>
    <cfRule type="expression" dxfId="5218" priority="6080" stopIfTrue="1">
      <formula>BF35="0"</formula>
    </cfRule>
  </conditionalFormatting>
  <conditionalFormatting sqref="J35">
    <cfRule type="expression" dxfId="5217" priority="6077" stopIfTrue="1">
      <formula>AND(NOT($C35=""),J35="")</formula>
    </cfRule>
    <cfRule type="expression" dxfId="5216" priority="6078" stopIfTrue="1">
      <formula>BK35="0"</formula>
    </cfRule>
  </conditionalFormatting>
  <conditionalFormatting sqref="K35">
    <cfRule type="expression" dxfId="5215" priority="6075" stopIfTrue="1">
      <formula>AND(NOT($C35=""),K35="")</formula>
    </cfRule>
    <cfRule type="expression" dxfId="5214" priority="6076" stopIfTrue="1">
      <formula>BP35="0"</formula>
    </cfRule>
  </conditionalFormatting>
  <conditionalFormatting sqref="L35">
    <cfRule type="expression" dxfId="5213" priority="6073" stopIfTrue="1">
      <formula>AND(NOT($C35=""),L35="")</formula>
    </cfRule>
    <cfRule type="expression" dxfId="5212" priority="6074" stopIfTrue="1">
      <formula>BU35="0"</formula>
    </cfRule>
  </conditionalFormatting>
  <conditionalFormatting sqref="N35">
    <cfRule type="expression" dxfId="5211" priority="6071" stopIfTrue="1">
      <formula>AND(NOT($C35=""),N35="")</formula>
    </cfRule>
    <cfRule type="expression" dxfId="5210" priority="6072" stopIfTrue="1">
      <formula>CE35="0"</formula>
    </cfRule>
  </conditionalFormatting>
  <conditionalFormatting sqref="M35">
    <cfRule type="expression" dxfId="5209" priority="6070" stopIfTrue="1">
      <formula>BZ35="0"</formula>
    </cfRule>
  </conditionalFormatting>
  <conditionalFormatting sqref="D35">
    <cfRule type="expression" dxfId="5208" priority="6068" stopIfTrue="1">
      <formula>AND(NOT($C35=""),D35="")</formula>
    </cfRule>
    <cfRule type="expression" dxfId="5207" priority="6069" stopIfTrue="1">
      <formula>AG35="0"</formula>
    </cfRule>
  </conditionalFormatting>
  <conditionalFormatting sqref="E35">
    <cfRule type="expression" dxfId="5206" priority="6066" stopIfTrue="1">
      <formula>AND(NOT($C35=""),E35="")</formula>
    </cfRule>
    <cfRule type="expression" dxfId="5205" priority="6067" stopIfTrue="1">
      <formula>AL35="0"</formula>
    </cfRule>
  </conditionalFormatting>
  <conditionalFormatting sqref="F35">
    <cfRule type="expression" dxfId="5204" priority="6064" stopIfTrue="1">
      <formula>AND(NOT($C35=""),F35="")</formula>
    </cfRule>
    <cfRule type="expression" dxfId="5203" priority="6065" stopIfTrue="1">
      <formula>AQ35="0"</formula>
    </cfRule>
  </conditionalFormatting>
  <conditionalFormatting sqref="G35">
    <cfRule type="expression" dxfId="5202" priority="6062" stopIfTrue="1">
      <formula>AND(NOT($C35=""),G35="")</formula>
    </cfRule>
    <cfRule type="expression" dxfId="5201" priority="6063" stopIfTrue="1">
      <formula>AV35="0"</formula>
    </cfRule>
  </conditionalFormatting>
  <conditionalFormatting sqref="H35">
    <cfRule type="expression" dxfId="5200" priority="6060" stopIfTrue="1">
      <formula>AND(NOT($C35=""),H35="")</formula>
    </cfRule>
    <cfRule type="expression" dxfId="5199" priority="6061" stopIfTrue="1">
      <formula>BA35="0"</formula>
    </cfRule>
  </conditionalFormatting>
  <conditionalFormatting sqref="I35">
    <cfRule type="expression" dxfId="5198" priority="6058" stopIfTrue="1">
      <formula>AND(NOT($C35=""),I35="")</formula>
    </cfRule>
    <cfRule type="expression" dxfId="5197" priority="6059" stopIfTrue="1">
      <formula>BF35="0"</formula>
    </cfRule>
  </conditionalFormatting>
  <conditionalFormatting sqref="J35">
    <cfRule type="expression" dxfId="5196" priority="6056" stopIfTrue="1">
      <formula>AND(NOT($C35=""),J35="")</formula>
    </cfRule>
    <cfRule type="expression" dxfId="5195" priority="6057" stopIfTrue="1">
      <formula>BK35="0"</formula>
    </cfRule>
  </conditionalFormatting>
  <conditionalFormatting sqref="K35">
    <cfRule type="expression" dxfId="5194" priority="6054" stopIfTrue="1">
      <formula>AND(NOT($C35=""),K35="")</formula>
    </cfRule>
    <cfRule type="expression" dxfId="5193" priority="6055" stopIfTrue="1">
      <formula>BP35="0"</formula>
    </cfRule>
  </conditionalFormatting>
  <conditionalFormatting sqref="L35">
    <cfRule type="expression" dxfId="5192" priority="6052" stopIfTrue="1">
      <formula>AND(NOT($C35=""),L35="")</formula>
    </cfRule>
    <cfRule type="expression" dxfId="5191" priority="6053" stopIfTrue="1">
      <formula>BU35="0"</formula>
    </cfRule>
  </conditionalFormatting>
  <conditionalFormatting sqref="N35">
    <cfRule type="expression" dxfId="5190" priority="6050" stopIfTrue="1">
      <formula>AND(NOT($C35=""),N35="")</formula>
    </cfRule>
    <cfRule type="expression" dxfId="5189" priority="6051" stopIfTrue="1">
      <formula>CE35="0"</formula>
    </cfRule>
  </conditionalFormatting>
  <conditionalFormatting sqref="M35">
    <cfRule type="expression" dxfId="5188" priority="6049" stopIfTrue="1">
      <formula>BZ35="0"</formula>
    </cfRule>
  </conditionalFormatting>
  <conditionalFormatting sqref="D35">
    <cfRule type="expression" dxfId="5187" priority="6047" stopIfTrue="1">
      <formula>AND(NOT($C35=""),D35="")</formula>
    </cfRule>
    <cfRule type="expression" dxfId="5186" priority="6048" stopIfTrue="1">
      <formula>AG35="0"</formula>
    </cfRule>
  </conditionalFormatting>
  <conditionalFormatting sqref="E35">
    <cfRule type="expression" dxfId="5185" priority="6045" stopIfTrue="1">
      <formula>AND(NOT($C35=""),E35="")</formula>
    </cfRule>
    <cfRule type="expression" dxfId="5184" priority="6046" stopIfTrue="1">
      <formula>AL35="0"</formula>
    </cfRule>
  </conditionalFormatting>
  <conditionalFormatting sqref="F35">
    <cfRule type="expression" dxfId="5183" priority="6043" stopIfTrue="1">
      <formula>AND(NOT($C35=""),F35="")</formula>
    </cfRule>
    <cfRule type="expression" dxfId="5182" priority="6044" stopIfTrue="1">
      <formula>AQ35="0"</formula>
    </cfRule>
  </conditionalFormatting>
  <conditionalFormatting sqref="G35">
    <cfRule type="expression" dxfId="5181" priority="6041" stopIfTrue="1">
      <formula>AND(NOT($C35=""),G35="")</formula>
    </cfRule>
    <cfRule type="expression" dxfId="5180" priority="6042" stopIfTrue="1">
      <formula>AV35="0"</formula>
    </cfRule>
  </conditionalFormatting>
  <conditionalFormatting sqref="H35">
    <cfRule type="expression" dxfId="5179" priority="6039" stopIfTrue="1">
      <formula>AND(NOT($C35=""),H35="")</formula>
    </cfRule>
    <cfRule type="expression" dxfId="5178" priority="6040" stopIfTrue="1">
      <formula>BA35="0"</formula>
    </cfRule>
  </conditionalFormatting>
  <conditionalFormatting sqref="I35">
    <cfRule type="expression" dxfId="5177" priority="6037" stopIfTrue="1">
      <formula>AND(NOT($C35=""),I35="")</formula>
    </cfRule>
    <cfRule type="expression" dxfId="5176" priority="6038" stopIfTrue="1">
      <formula>BF35="0"</formula>
    </cfRule>
  </conditionalFormatting>
  <conditionalFormatting sqref="J35">
    <cfRule type="expression" dxfId="5175" priority="6035" stopIfTrue="1">
      <formula>AND(NOT($C35=""),J35="")</formula>
    </cfRule>
    <cfRule type="expression" dxfId="5174" priority="6036" stopIfTrue="1">
      <formula>BK35="0"</formula>
    </cfRule>
  </conditionalFormatting>
  <conditionalFormatting sqref="K35">
    <cfRule type="expression" dxfId="5173" priority="6033" stopIfTrue="1">
      <formula>AND(NOT($C35=""),K35="")</formula>
    </cfRule>
    <cfRule type="expression" dxfId="5172" priority="6034" stopIfTrue="1">
      <formula>BP35="0"</formula>
    </cfRule>
  </conditionalFormatting>
  <conditionalFormatting sqref="L35">
    <cfRule type="expression" dxfId="5171" priority="6031" stopIfTrue="1">
      <formula>AND(NOT($C35=""),L35="")</formula>
    </cfRule>
    <cfRule type="expression" dxfId="5170" priority="6032" stopIfTrue="1">
      <formula>BU35="0"</formula>
    </cfRule>
  </conditionalFormatting>
  <conditionalFormatting sqref="N35">
    <cfRule type="expression" dxfId="5169" priority="6029" stopIfTrue="1">
      <formula>AND(NOT($C35=""),N35="")</formula>
    </cfRule>
    <cfRule type="expression" dxfId="5168" priority="6030" stopIfTrue="1">
      <formula>CE35="0"</formula>
    </cfRule>
  </conditionalFormatting>
  <conditionalFormatting sqref="M35">
    <cfRule type="expression" dxfId="5167" priority="6028" stopIfTrue="1">
      <formula>BZ35="0"</formula>
    </cfRule>
  </conditionalFormatting>
  <conditionalFormatting sqref="D35">
    <cfRule type="expression" dxfId="5166" priority="6026" stopIfTrue="1">
      <formula>AND(NOT($C35=""),D35="")</formula>
    </cfRule>
    <cfRule type="expression" dxfId="5165" priority="6027" stopIfTrue="1">
      <formula>AG35="0"</formula>
    </cfRule>
  </conditionalFormatting>
  <conditionalFormatting sqref="E35">
    <cfRule type="expression" dxfId="5164" priority="6024" stopIfTrue="1">
      <formula>AND(NOT($C35=""),E35="")</formula>
    </cfRule>
    <cfRule type="expression" dxfId="5163" priority="6025" stopIfTrue="1">
      <formula>AL35="0"</formula>
    </cfRule>
  </conditionalFormatting>
  <conditionalFormatting sqref="F35">
    <cfRule type="expression" dxfId="5162" priority="6022" stopIfTrue="1">
      <formula>AND(NOT($C35=""),F35="")</formula>
    </cfRule>
    <cfRule type="expression" dxfId="5161" priority="6023" stopIfTrue="1">
      <formula>AQ35="0"</formula>
    </cfRule>
  </conditionalFormatting>
  <conditionalFormatting sqref="G35">
    <cfRule type="expression" dxfId="5160" priority="6020" stopIfTrue="1">
      <formula>AND(NOT($C35=""),G35="")</formula>
    </cfRule>
    <cfRule type="expression" dxfId="5159" priority="6021" stopIfTrue="1">
      <formula>AV35="0"</formula>
    </cfRule>
  </conditionalFormatting>
  <conditionalFormatting sqref="H35">
    <cfRule type="expression" dxfId="5158" priority="6018" stopIfTrue="1">
      <formula>AND(NOT($C35=""),H35="")</formula>
    </cfRule>
    <cfRule type="expression" dxfId="5157" priority="6019" stopIfTrue="1">
      <formula>BA35="0"</formula>
    </cfRule>
  </conditionalFormatting>
  <conditionalFormatting sqref="I35">
    <cfRule type="expression" dxfId="5156" priority="6016" stopIfTrue="1">
      <formula>AND(NOT($C35=""),I35="")</formula>
    </cfRule>
    <cfRule type="expression" dxfId="5155" priority="6017" stopIfTrue="1">
      <formula>BF35="0"</formula>
    </cfRule>
  </conditionalFormatting>
  <conditionalFormatting sqref="J35">
    <cfRule type="expression" dxfId="5154" priority="6014" stopIfTrue="1">
      <formula>AND(NOT($C35=""),J35="")</formula>
    </cfRule>
    <cfRule type="expression" dxfId="5153" priority="6015" stopIfTrue="1">
      <formula>BK35="0"</formula>
    </cfRule>
  </conditionalFormatting>
  <conditionalFormatting sqref="K35">
    <cfRule type="expression" dxfId="5152" priority="6012" stopIfTrue="1">
      <formula>AND(NOT($C35=""),K35="")</formula>
    </cfRule>
    <cfRule type="expression" dxfId="5151" priority="6013" stopIfTrue="1">
      <formula>BP35="0"</formula>
    </cfRule>
  </conditionalFormatting>
  <conditionalFormatting sqref="L35">
    <cfRule type="expression" dxfId="5150" priority="6010" stopIfTrue="1">
      <formula>AND(NOT($C35=""),L35="")</formula>
    </cfRule>
    <cfRule type="expression" dxfId="5149" priority="6011" stopIfTrue="1">
      <formula>BU35="0"</formula>
    </cfRule>
  </conditionalFormatting>
  <conditionalFormatting sqref="N35">
    <cfRule type="expression" dxfId="5148" priority="6008" stopIfTrue="1">
      <formula>AND(NOT($C35=""),N35="")</formula>
    </cfRule>
    <cfRule type="expression" dxfId="5147" priority="6009" stopIfTrue="1">
      <formula>CE35="0"</formula>
    </cfRule>
  </conditionalFormatting>
  <conditionalFormatting sqref="M35">
    <cfRule type="expression" dxfId="5146" priority="6007" stopIfTrue="1">
      <formula>BZ35="0"</formula>
    </cfRule>
  </conditionalFormatting>
  <conditionalFormatting sqref="D35">
    <cfRule type="expression" dxfId="5145" priority="6005" stopIfTrue="1">
      <formula>AND(NOT($C35=""),D35="")</formula>
    </cfRule>
    <cfRule type="expression" dxfId="5144" priority="6006" stopIfTrue="1">
      <formula>AG35="0"</formula>
    </cfRule>
  </conditionalFormatting>
  <conditionalFormatting sqref="E35">
    <cfRule type="expression" dxfId="5143" priority="6003" stopIfTrue="1">
      <formula>AND(NOT($C35=""),E35="")</formula>
    </cfRule>
    <cfRule type="expression" dxfId="5142" priority="6004" stopIfTrue="1">
      <formula>AL35="0"</formula>
    </cfRule>
  </conditionalFormatting>
  <conditionalFormatting sqref="F35">
    <cfRule type="expression" dxfId="5141" priority="6001" stopIfTrue="1">
      <formula>AND(NOT($C35=""),F35="")</formula>
    </cfRule>
    <cfRule type="expression" dxfId="5140" priority="6002" stopIfTrue="1">
      <formula>AQ35="0"</formula>
    </cfRule>
  </conditionalFormatting>
  <conditionalFormatting sqref="G35">
    <cfRule type="expression" dxfId="5139" priority="5999" stopIfTrue="1">
      <formula>AND(NOT($C35=""),G35="")</formula>
    </cfRule>
    <cfRule type="expression" dxfId="5138" priority="6000" stopIfTrue="1">
      <formula>AV35="0"</formula>
    </cfRule>
  </conditionalFormatting>
  <conditionalFormatting sqref="H35">
    <cfRule type="expression" dxfId="5137" priority="5997" stopIfTrue="1">
      <formula>AND(NOT($C35=""),H35="")</formula>
    </cfRule>
    <cfRule type="expression" dxfId="5136" priority="5998" stopIfTrue="1">
      <formula>BA35="0"</formula>
    </cfRule>
  </conditionalFormatting>
  <conditionalFormatting sqref="I35">
    <cfRule type="expression" dxfId="5135" priority="5995" stopIfTrue="1">
      <formula>AND(NOT($C35=""),I35="")</formula>
    </cfRule>
    <cfRule type="expression" dxfId="5134" priority="5996" stopIfTrue="1">
      <formula>BF35="0"</formula>
    </cfRule>
  </conditionalFormatting>
  <conditionalFormatting sqref="J35">
    <cfRule type="expression" dxfId="5133" priority="5993" stopIfTrue="1">
      <formula>AND(NOT($C35=""),J35="")</formula>
    </cfRule>
    <cfRule type="expression" dxfId="5132" priority="5994" stopIfTrue="1">
      <formula>BK35="0"</formula>
    </cfRule>
  </conditionalFormatting>
  <conditionalFormatting sqref="K35">
    <cfRule type="expression" dxfId="5131" priority="5991" stopIfTrue="1">
      <formula>AND(NOT($C35=""),K35="")</formula>
    </cfRule>
    <cfRule type="expression" dxfId="5130" priority="5992" stopIfTrue="1">
      <formula>BP35="0"</formula>
    </cfRule>
  </conditionalFormatting>
  <conditionalFormatting sqref="L35">
    <cfRule type="expression" dxfId="5129" priority="5989" stopIfTrue="1">
      <formula>AND(NOT($C35=""),L35="")</formula>
    </cfRule>
    <cfRule type="expression" dxfId="5128" priority="5990" stopIfTrue="1">
      <formula>BU35="0"</formula>
    </cfRule>
  </conditionalFormatting>
  <conditionalFormatting sqref="N35">
    <cfRule type="expression" dxfId="5127" priority="5987" stopIfTrue="1">
      <formula>AND(NOT($C35=""),N35="")</formula>
    </cfRule>
    <cfRule type="expression" dxfId="5126" priority="5988" stopIfTrue="1">
      <formula>CE35="0"</formula>
    </cfRule>
  </conditionalFormatting>
  <conditionalFormatting sqref="M35">
    <cfRule type="expression" dxfId="5125" priority="5986" stopIfTrue="1">
      <formula>BZ35="0"</formula>
    </cfRule>
  </conditionalFormatting>
  <conditionalFormatting sqref="D35">
    <cfRule type="expression" dxfId="5124" priority="5984" stopIfTrue="1">
      <formula>AND(NOT($C35=""),D35="")</formula>
    </cfRule>
    <cfRule type="expression" dxfId="5123" priority="5985" stopIfTrue="1">
      <formula>AG35="0"</formula>
    </cfRule>
  </conditionalFormatting>
  <conditionalFormatting sqref="E35">
    <cfRule type="expression" dxfId="5122" priority="5982" stopIfTrue="1">
      <formula>AND(NOT($C35=""),E35="")</formula>
    </cfRule>
    <cfRule type="expression" dxfId="5121" priority="5983" stopIfTrue="1">
      <formula>AL35="0"</formula>
    </cfRule>
  </conditionalFormatting>
  <conditionalFormatting sqref="F35">
    <cfRule type="expression" dxfId="5120" priority="5980" stopIfTrue="1">
      <formula>AND(NOT($C35=""),F35="")</formula>
    </cfRule>
    <cfRule type="expression" dxfId="5119" priority="5981" stopIfTrue="1">
      <formula>AQ35="0"</formula>
    </cfRule>
  </conditionalFormatting>
  <conditionalFormatting sqref="G35">
    <cfRule type="expression" dxfId="5118" priority="5978" stopIfTrue="1">
      <formula>AND(NOT($C35=""),G35="")</formula>
    </cfRule>
    <cfRule type="expression" dxfId="5117" priority="5979" stopIfTrue="1">
      <formula>AV35="0"</formula>
    </cfRule>
  </conditionalFormatting>
  <conditionalFormatting sqref="H35">
    <cfRule type="expression" dxfId="5116" priority="5976" stopIfTrue="1">
      <formula>AND(NOT($C35=""),H35="")</formula>
    </cfRule>
    <cfRule type="expression" dxfId="5115" priority="5977" stopIfTrue="1">
      <formula>BA35="0"</formula>
    </cfRule>
  </conditionalFormatting>
  <conditionalFormatting sqref="I35">
    <cfRule type="expression" dxfId="5114" priority="5974" stopIfTrue="1">
      <formula>AND(NOT($C35=""),I35="")</formula>
    </cfRule>
    <cfRule type="expression" dxfId="5113" priority="5975" stopIfTrue="1">
      <formula>BF35="0"</formula>
    </cfRule>
  </conditionalFormatting>
  <conditionalFormatting sqref="J35">
    <cfRule type="expression" dxfId="5112" priority="5972" stopIfTrue="1">
      <formula>AND(NOT($C35=""),J35="")</formula>
    </cfRule>
    <cfRule type="expression" dxfId="5111" priority="5973" stopIfTrue="1">
      <formula>BK35="0"</formula>
    </cfRule>
  </conditionalFormatting>
  <conditionalFormatting sqref="K35">
    <cfRule type="expression" dxfId="5110" priority="5970" stopIfTrue="1">
      <formula>AND(NOT($C35=""),K35="")</formula>
    </cfRule>
    <cfRule type="expression" dxfId="5109" priority="5971" stopIfTrue="1">
      <formula>BP35="0"</formula>
    </cfRule>
  </conditionalFormatting>
  <conditionalFormatting sqref="L35">
    <cfRule type="expression" dxfId="5108" priority="5968" stopIfTrue="1">
      <formula>AND(NOT($C35=""),L35="")</formula>
    </cfRule>
    <cfRule type="expression" dxfId="5107" priority="5969" stopIfTrue="1">
      <formula>BU35="0"</formula>
    </cfRule>
  </conditionalFormatting>
  <conditionalFormatting sqref="N35">
    <cfRule type="expression" dxfId="5106" priority="5966" stopIfTrue="1">
      <formula>AND(NOT($C35=""),N35="")</formula>
    </cfRule>
    <cfRule type="expression" dxfId="5105" priority="5967" stopIfTrue="1">
      <formula>CE35="0"</formula>
    </cfRule>
  </conditionalFormatting>
  <conditionalFormatting sqref="M35">
    <cfRule type="expression" dxfId="5104" priority="5965" stopIfTrue="1">
      <formula>BZ35="0"</formula>
    </cfRule>
  </conditionalFormatting>
  <conditionalFormatting sqref="D35">
    <cfRule type="expression" dxfId="5103" priority="5963" stopIfTrue="1">
      <formula>AND(NOT($C35=""),D35="")</formula>
    </cfRule>
    <cfRule type="expression" dxfId="5102" priority="5964" stopIfTrue="1">
      <formula>AG35="0"</formula>
    </cfRule>
  </conditionalFormatting>
  <conditionalFormatting sqref="E35">
    <cfRule type="expression" dxfId="5101" priority="5961" stopIfTrue="1">
      <formula>AND(NOT($C35=""),E35="")</formula>
    </cfRule>
    <cfRule type="expression" dxfId="5100" priority="5962" stopIfTrue="1">
      <formula>AL35="0"</formula>
    </cfRule>
  </conditionalFormatting>
  <conditionalFormatting sqref="F35">
    <cfRule type="expression" dxfId="5099" priority="5959" stopIfTrue="1">
      <formula>AND(NOT($C35=""),F35="")</formula>
    </cfRule>
    <cfRule type="expression" dxfId="5098" priority="5960" stopIfTrue="1">
      <formula>AQ35="0"</formula>
    </cfRule>
  </conditionalFormatting>
  <conditionalFormatting sqref="G35">
    <cfRule type="expression" dxfId="5097" priority="5957" stopIfTrue="1">
      <formula>AND(NOT($C35=""),G35="")</formula>
    </cfRule>
    <cfRule type="expression" dxfId="5096" priority="5958" stopIfTrue="1">
      <formula>AV35="0"</formula>
    </cfRule>
  </conditionalFormatting>
  <conditionalFormatting sqref="H35">
    <cfRule type="expression" dxfId="5095" priority="5955" stopIfTrue="1">
      <formula>AND(NOT($C35=""),H35="")</formula>
    </cfRule>
    <cfRule type="expression" dxfId="5094" priority="5956" stopIfTrue="1">
      <formula>BA35="0"</formula>
    </cfRule>
  </conditionalFormatting>
  <conditionalFormatting sqref="I35">
    <cfRule type="expression" dxfId="5093" priority="5953" stopIfTrue="1">
      <formula>AND(NOT($C35=""),I35="")</formula>
    </cfRule>
    <cfRule type="expression" dxfId="5092" priority="5954" stopIfTrue="1">
      <formula>BF35="0"</formula>
    </cfRule>
  </conditionalFormatting>
  <conditionalFormatting sqref="J35">
    <cfRule type="expression" dxfId="5091" priority="5951" stopIfTrue="1">
      <formula>AND(NOT($C35=""),J35="")</formula>
    </cfRule>
    <cfRule type="expression" dxfId="5090" priority="5952" stopIfTrue="1">
      <formula>BK35="0"</formula>
    </cfRule>
  </conditionalFormatting>
  <conditionalFormatting sqref="K35">
    <cfRule type="expression" dxfId="5089" priority="5949" stopIfTrue="1">
      <formula>AND(NOT($C35=""),K35="")</formula>
    </cfRule>
    <cfRule type="expression" dxfId="5088" priority="5950" stopIfTrue="1">
      <formula>BP35="0"</formula>
    </cfRule>
  </conditionalFormatting>
  <conditionalFormatting sqref="L35">
    <cfRule type="expression" dxfId="5087" priority="5947" stopIfTrue="1">
      <formula>AND(NOT($C35=""),L35="")</formula>
    </cfRule>
    <cfRule type="expression" dxfId="5086" priority="5948" stopIfTrue="1">
      <formula>BU35="0"</formula>
    </cfRule>
  </conditionalFormatting>
  <conditionalFormatting sqref="N35">
    <cfRule type="expression" dxfId="5085" priority="5945" stopIfTrue="1">
      <formula>AND(NOT($C35=""),N35="")</formula>
    </cfRule>
    <cfRule type="expression" dxfId="5084" priority="5946" stopIfTrue="1">
      <formula>CE35="0"</formula>
    </cfRule>
  </conditionalFormatting>
  <conditionalFormatting sqref="M35">
    <cfRule type="expression" dxfId="5083" priority="5944" stopIfTrue="1">
      <formula>BZ35="0"</formula>
    </cfRule>
  </conditionalFormatting>
  <conditionalFormatting sqref="D35">
    <cfRule type="expression" dxfId="5082" priority="5942" stopIfTrue="1">
      <formula>AND(NOT($C35=""),D35="")</formula>
    </cfRule>
    <cfRule type="expression" dxfId="5081" priority="5943" stopIfTrue="1">
      <formula>AG35="0"</formula>
    </cfRule>
  </conditionalFormatting>
  <conditionalFormatting sqref="E35">
    <cfRule type="expression" dxfId="5080" priority="5940" stopIfTrue="1">
      <formula>AND(NOT($C35=""),E35="")</formula>
    </cfRule>
    <cfRule type="expression" dxfId="5079" priority="5941" stopIfTrue="1">
      <formula>AL35="0"</formula>
    </cfRule>
  </conditionalFormatting>
  <conditionalFormatting sqref="F35">
    <cfRule type="expression" dxfId="5078" priority="5938" stopIfTrue="1">
      <formula>AND(NOT($C35=""),F35="")</formula>
    </cfRule>
    <cfRule type="expression" dxfId="5077" priority="5939" stopIfTrue="1">
      <formula>AQ35="0"</formula>
    </cfRule>
  </conditionalFormatting>
  <conditionalFormatting sqref="G35">
    <cfRule type="expression" dxfId="5076" priority="5936" stopIfTrue="1">
      <formula>AND(NOT($C35=""),G35="")</formula>
    </cfRule>
    <cfRule type="expression" dxfId="5075" priority="5937" stopIfTrue="1">
      <formula>AV35="0"</formula>
    </cfRule>
  </conditionalFormatting>
  <conditionalFormatting sqref="H35">
    <cfRule type="expression" dxfId="5074" priority="5934" stopIfTrue="1">
      <formula>AND(NOT($C35=""),H35="")</formula>
    </cfRule>
    <cfRule type="expression" dxfId="5073" priority="5935" stopIfTrue="1">
      <formula>BA35="0"</formula>
    </cfRule>
  </conditionalFormatting>
  <conditionalFormatting sqref="I35">
    <cfRule type="expression" dxfId="5072" priority="5932" stopIfTrue="1">
      <formula>AND(NOT($C35=""),I35="")</formula>
    </cfRule>
    <cfRule type="expression" dxfId="5071" priority="5933" stopIfTrue="1">
      <formula>BF35="0"</formula>
    </cfRule>
  </conditionalFormatting>
  <conditionalFormatting sqref="J35">
    <cfRule type="expression" dxfId="5070" priority="5930" stopIfTrue="1">
      <formula>AND(NOT($C35=""),J35="")</formula>
    </cfRule>
    <cfRule type="expression" dxfId="5069" priority="5931" stopIfTrue="1">
      <formula>BK35="0"</formula>
    </cfRule>
  </conditionalFormatting>
  <conditionalFormatting sqref="K35">
    <cfRule type="expression" dxfId="5068" priority="5928" stopIfTrue="1">
      <formula>AND(NOT($C35=""),K35="")</formula>
    </cfRule>
    <cfRule type="expression" dxfId="5067" priority="5929" stopIfTrue="1">
      <formula>BP35="0"</formula>
    </cfRule>
  </conditionalFormatting>
  <conditionalFormatting sqref="L35">
    <cfRule type="expression" dxfId="5066" priority="5926" stopIfTrue="1">
      <formula>AND(NOT($C35=""),L35="")</formula>
    </cfRule>
    <cfRule type="expression" dxfId="5065" priority="5927" stopIfTrue="1">
      <formula>BU35="0"</formula>
    </cfRule>
  </conditionalFormatting>
  <conditionalFormatting sqref="N35">
    <cfRule type="expression" dxfId="5064" priority="5924" stopIfTrue="1">
      <formula>AND(NOT($C35=""),N35="")</formula>
    </cfRule>
    <cfRule type="expression" dxfId="5063" priority="5925" stopIfTrue="1">
      <formula>CE35="0"</formula>
    </cfRule>
  </conditionalFormatting>
  <conditionalFormatting sqref="M35">
    <cfRule type="expression" dxfId="5062" priority="5923" stopIfTrue="1">
      <formula>BZ35="0"</formula>
    </cfRule>
  </conditionalFormatting>
  <conditionalFormatting sqref="D35">
    <cfRule type="expression" dxfId="5061" priority="5921" stopIfTrue="1">
      <formula>AND(NOT($C35=""),D35="")</formula>
    </cfRule>
    <cfRule type="expression" dxfId="5060" priority="5922" stopIfTrue="1">
      <formula>AG35="0"</formula>
    </cfRule>
  </conditionalFormatting>
  <conditionalFormatting sqref="E35">
    <cfRule type="expression" dxfId="5059" priority="5919" stopIfTrue="1">
      <formula>AND(NOT($C35=""),E35="")</formula>
    </cfRule>
    <cfRule type="expression" dxfId="5058" priority="5920" stopIfTrue="1">
      <formula>AL35="0"</formula>
    </cfRule>
  </conditionalFormatting>
  <conditionalFormatting sqref="F35">
    <cfRule type="expression" dxfId="5057" priority="5917" stopIfTrue="1">
      <formula>AND(NOT($C35=""),F35="")</formula>
    </cfRule>
    <cfRule type="expression" dxfId="5056" priority="5918" stopIfTrue="1">
      <formula>AQ35="0"</formula>
    </cfRule>
  </conditionalFormatting>
  <conditionalFormatting sqref="G35">
    <cfRule type="expression" dxfId="5055" priority="5915" stopIfTrue="1">
      <formula>AND(NOT($C35=""),G35="")</formula>
    </cfRule>
    <cfRule type="expression" dxfId="5054" priority="5916" stopIfTrue="1">
      <formula>AV35="0"</formula>
    </cfRule>
  </conditionalFormatting>
  <conditionalFormatting sqref="H35">
    <cfRule type="expression" dxfId="5053" priority="5913" stopIfTrue="1">
      <formula>AND(NOT($C35=""),H35="")</formula>
    </cfRule>
    <cfRule type="expression" dxfId="5052" priority="5914" stopIfTrue="1">
      <formula>BA35="0"</formula>
    </cfRule>
  </conditionalFormatting>
  <conditionalFormatting sqref="I35">
    <cfRule type="expression" dxfId="5051" priority="5911" stopIfTrue="1">
      <formula>AND(NOT($C35=""),I35="")</formula>
    </cfRule>
    <cfRule type="expression" dxfId="5050" priority="5912" stopIfTrue="1">
      <formula>BF35="0"</formula>
    </cfRule>
  </conditionalFormatting>
  <conditionalFormatting sqref="J35">
    <cfRule type="expression" dxfId="5049" priority="5909" stopIfTrue="1">
      <formula>AND(NOT($C35=""),J35="")</formula>
    </cfRule>
    <cfRule type="expression" dxfId="5048" priority="5910" stopIfTrue="1">
      <formula>BK35="0"</formula>
    </cfRule>
  </conditionalFormatting>
  <conditionalFormatting sqref="K35">
    <cfRule type="expression" dxfId="5047" priority="5907" stopIfTrue="1">
      <formula>AND(NOT($C35=""),K35="")</formula>
    </cfRule>
    <cfRule type="expression" dxfId="5046" priority="5908" stopIfTrue="1">
      <formula>BP35="0"</formula>
    </cfRule>
  </conditionalFormatting>
  <conditionalFormatting sqref="L35">
    <cfRule type="expression" dxfId="5045" priority="5905" stopIfTrue="1">
      <formula>AND(NOT($C35=""),L35="")</formula>
    </cfRule>
    <cfRule type="expression" dxfId="5044" priority="5906" stopIfTrue="1">
      <formula>BU35="0"</formula>
    </cfRule>
  </conditionalFormatting>
  <conditionalFormatting sqref="N35">
    <cfRule type="expression" dxfId="5043" priority="5903" stopIfTrue="1">
      <formula>AND(NOT($C35=""),N35="")</formula>
    </cfRule>
    <cfRule type="expression" dxfId="5042" priority="5904" stopIfTrue="1">
      <formula>CE35="0"</formula>
    </cfRule>
  </conditionalFormatting>
  <conditionalFormatting sqref="M35">
    <cfRule type="expression" dxfId="5041" priority="5902" stopIfTrue="1">
      <formula>BZ35="0"</formula>
    </cfRule>
  </conditionalFormatting>
  <conditionalFormatting sqref="D35">
    <cfRule type="expression" dxfId="5040" priority="5900" stopIfTrue="1">
      <formula>AND(NOT($C35=""),D35="")</formula>
    </cfRule>
    <cfRule type="expression" dxfId="5039" priority="5901" stopIfTrue="1">
      <formula>AG35="0"</formula>
    </cfRule>
  </conditionalFormatting>
  <conditionalFormatting sqref="E35">
    <cfRule type="expression" dxfId="5038" priority="5898" stopIfTrue="1">
      <formula>AND(NOT($C35=""),E35="")</formula>
    </cfRule>
    <cfRule type="expression" dxfId="5037" priority="5899" stopIfTrue="1">
      <formula>AL35="0"</formula>
    </cfRule>
  </conditionalFormatting>
  <conditionalFormatting sqref="F35">
    <cfRule type="expression" dxfId="5036" priority="5896" stopIfTrue="1">
      <formula>AND(NOT($C35=""),F35="")</formula>
    </cfRule>
    <cfRule type="expression" dxfId="5035" priority="5897" stopIfTrue="1">
      <formula>AQ35="0"</formula>
    </cfRule>
  </conditionalFormatting>
  <conditionalFormatting sqref="G35">
    <cfRule type="expression" dxfId="5034" priority="5894" stopIfTrue="1">
      <formula>AND(NOT($C35=""),G35="")</formula>
    </cfRule>
    <cfRule type="expression" dxfId="5033" priority="5895" stopIfTrue="1">
      <formula>AV35="0"</formula>
    </cfRule>
  </conditionalFormatting>
  <conditionalFormatting sqref="H35">
    <cfRule type="expression" dxfId="5032" priority="5892" stopIfTrue="1">
      <formula>AND(NOT($C35=""),H35="")</formula>
    </cfRule>
    <cfRule type="expression" dxfId="5031" priority="5893" stopIfTrue="1">
      <formula>BA35="0"</formula>
    </cfRule>
  </conditionalFormatting>
  <conditionalFormatting sqref="I35">
    <cfRule type="expression" dxfId="5030" priority="5890" stopIfTrue="1">
      <formula>AND(NOT($C35=""),I35="")</formula>
    </cfRule>
    <cfRule type="expression" dxfId="5029" priority="5891" stopIfTrue="1">
      <formula>BF35="0"</formula>
    </cfRule>
  </conditionalFormatting>
  <conditionalFormatting sqref="J35">
    <cfRule type="expression" dxfId="5028" priority="5888" stopIfTrue="1">
      <formula>AND(NOT($C35=""),J35="")</formula>
    </cfRule>
    <cfRule type="expression" dxfId="5027" priority="5889" stopIfTrue="1">
      <formula>BK35="0"</formula>
    </cfRule>
  </conditionalFormatting>
  <conditionalFormatting sqref="K35">
    <cfRule type="expression" dxfId="5026" priority="5886" stopIfTrue="1">
      <formula>AND(NOT($C35=""),K35="")</formula>
    </cfRule>
    <cfRule type="expression" dxfId="5025" priority="5887" stopIfTrue="1">
      <formula>BP35="0"</formula>
    </cfRule>
  </conditionalFormatting>
  <conditionalFormatting sqref="L35">
    <cfRule type="expression" dxfId="5024" priority="5884" stopIfTrue="1">
      <formula>AND(NOT($C35=""),L35="")</formula>
    </cfRule>
    <cfRule type="expression" dxfId="5023" priority="5885" stopIfTrue="1">
      <formula>BU35="0"</formula>
    </cfRule>
  </conditionalFormatting>
  <conditionalFormatting sqref="N35">
    <cfRule type="expression" dxfId="5022" priority="5882" stopIfTrue="1">
      <formula>AND(NOT($C35=""),N35="")</formula>
    </cfRule>
    <cfRule type="expression" dxfId="5021" priority="5883" stopIfTrue="1">
      <formula>CE35="0"</formula>
    </cfRule>
  </conditionalFormatting>
  <conditionalFormatting sqref="M35">
    <cfRule type="expression" dxfId="5020" priority="5881" stopIfTrue="1">
      <formula>BZ35="0"</formula>
    </cfRule>
  </conditionalFormatting>
  <conditionalFormatting sqref="D35">
    <cfRule type="expression" dxfId="5019" priority="5879" stopIfTrue="1">
      <formula>AND(NOT($C35=""),D35="")</formula>
    </cfRule>
    <cfRule type="expression" dxfId="5018" priority="5880" stopIfTrue="1">
      <formula>AG35="0"</formula>
    </cfRule>
  </conditionalFormatting>
  <conditionalFormatting sqref="E35">
    <cfRule type="expression" dxfId="5017" priority="5877" stopIfTrue="1">
      <formula>AND(NOT($C35=""),E35="")</formula>
    </cfRule>
    <cfRule type="expression" dxfId="5016" priority="5878" stopIfTrue="1">
      <formula>AL35="0"</formula>
    </cfRule>
  </conditionalFormatting>
  <conditionalFormatting sqref="F35">
    <cfRule type="expression" dxfId="5015" priority="5875" stopIfTrue="1">
      <formula>AND(NOT($C35=""),F35="")</formula>
    </cfRule>
    <cfRule type="expression" dxfId="5014" priority="5876" stopIfTrue="1">
      <formula>AQ35="0"</formula>
    </cfRule>
  </conditionalFormatting>
  <conditionalFormatting sqref="G35">
    <cfRule type="expression" dxfId="5013" priority="5873" stopIfTrue="1">
      <formula>AND(NOT($C35=""),G35="")</formula>
    </cfRule>
    <cfRule type="expression" dxfId="5012" priority="5874" stopIfTrue="1">
      <formula>AV35="0"</formula>
    </cfRule>
  </conditionalFormatting>
  <conditionalFormatting sqref="H35">
    <cfRule type="expression" dxfId="5011" priority="5871" stopIfTrue="1">
      <formula>AND(NOT($C35=""),H35="")</formula>
    </cfRule>
    <cfRule type="expression" dxfId="5010" priority="5872" stopIfTrue="1">
      <formula>BA35="0"</formula>
    </cfRule>
  </conditionalFormatting>
  <conditionalFormatting sqref="I35">
    <cfRule type="expression" dxfId="5009" priority="5869" stopIfTrue="1">
      <formula>AND(NOT($C35=""),I35="")</formula>
    </cfRule>
    <cfRule type="expression" dxfId="5008" priority="5870" stopIfTrue="1">
      <formula>BF35="0"</formula>
    </cfRule>
  </conditionalFormatting>
  <conditionalFormatting sqref="J35">
    <cfRule type="expression" dxfId="5007" priority="5867" stopIfTrue="1">
      <formula>AND(NOT($C35=""),J35="")</formula>
    </cfRule>
    <cfRule type="expression" dxfId="5006" priority="5868" stopIfTrue="1">
      <formula>BK35="0"</formula>
    </cfRule>
  </conditionalFormatting>
  <conditionalFormatting sqref="K35">
    <cfRule type="expression" dxfId="5005" priority="5865" stopIfTrue="1">
      <formula>AND(NOT($C35=""),K35="")</formula>
    </cfRule>
    <cfRule type="expression" dxfId="5004" priority="5866" stopIfTrue="1">
      <formula>BP35="0"</formula>
    </cfRule>
  </conditionalFormatting>
  <conditionalFormatting sqref="L35">
    <cfRule type="expression" dxfId="5003" priority="5863" stopIfTrue="1">
      <formula>AND(NOT($C35=""),L35="")</formula>
    </cfRule>
    <cfRule type="expression" dxfId="5002" priority="5864" stopIfTrue="1">
      <formula>BU35="0"</formula>
    </cfRule>
  </conditionalFormatting>
  <conditionalFormatting sqref="N35">
    <cfRule type="expression" dxfId="5001" priority="5861" stopIfTrue="1">
      <formula>AND(NOT($C35=""),N35="")</formula>
    </cfRule>
    <cfRule type="expression" dxfId="5000" priority="5862" stopIfTrue="1">
      <formula>CE35="0"</formula>
    </cfRule>
  </conditionalFormatting>
  <conditionalFormatting sqref="M35">
    <cfRule type="expression" dxfId="4999" priority="5860" stopIfTrue="1">
      <formula>BZ35="0"</formula>
    </cfRule>
  </conditionalFormatting>
  <conditionalFormatting sqref="D35">
    <cfRule type="expression" dxfId="4998" priority="5858" stopIfTrue="1">
      <formula>AND(NOT($C35=""),D35="")</formula>
    </cfRule>
    <cfRule type="expression" dxfId="4997" priority="5859" stopIfTrue="1">
      <formula>AG35="0"</formula>
    </cfRule>
  </conditionalFormatting>
  <conditionalFormatting sqref="E35">
    <cfRule type="expression" dxfId="4996" priority="5856" stopIfTrue="1">
      <formula>AND(NOT($C35=""),E35="")</formula>
    </cfRule>
    <cfRule type="expression" dxfId="4995" priority="5857" stopIfTrue="1">
      <formula>AL35="0"</formula>
    </cfRule>
  </conditionalFormatting>
  <conditionalFormatting sqref="F35">
    <cfRule type="expression" dxfId="4994" priority="5854" stopIfTrue="1">
      <formula>AND(NOT($C35=""),F35="")</formula>
    </cfRule>
    <cfRule type="expression" dxfId="4993" priority="5855" stopIfTrue="1">
      <formula>AQ35="0"</formula>
    </cfRule>
  </conditionalFormatting>
  <conditionalFormatting sqref="G35">
    <cfRule type="expression" dxfId="4992" priority="5852" stopIfTrue="1">
      <formula>AND(NOT($C35=""),G35="")</formula>
    </cfRule>
    <cfRule type="expression" dxfId="4991" priority="5853" stopIfTrue="1">
      <formula>AV35="0"</formula>
    </cfRule>
  </conditionalFormatting>
  <conditionalFormatting sqref="H35">
    <cfRule type="expression" dxfId="4990" priority="5850" stopIfTrue="1">
      <formula>AND(NOT($C35=""),H35="")</formula>
    </cfRule>
    <cfRule type="expression" dxfId="4989" priority="5851" stopIfTrue="1">
      <formula>BA35="0"</formula>
    </cfRule>
  </conditionalFormatting>
  <conditionalFormatting sqref="I35">
    <cfRule type="expression" dxfId="4988" priority="5848" stopIfTrue="1">
      <formula>AND(NOT($C35=""),I35="")</formula>
    </cfRule>
    <cfRule type="expression" dxfId="4987" priority="5849" stopIfTrue="1">
      <formula>BF35="0"</formula>
    </cfRule>
  </conditionalFormatting>
  <conditionalFormatting sqref="J35">
    <cfRule type="expression" dxfId="4986" priority="5846" stopIfTrue="1">
      <formula>AND(NOT($C35=""),J35="")</formula>
    </cfRule>
    <cfRule type="expression" dxfId="4985" priority="5847" stopIfTrue="1">
      <formula>BK35="0"</formula>
    </cfRule>
  </conditionalFormatting>
  <conditionalFormatting sqref="K35">
    <cfRule type="expression" dxfId="4984" priority="5844" stopIfTrue="1">
      <formula>AND(NOT($C35=""),K35="")</formula>
    </cfRule>
    <cfRule type="expression" dxfId="4983" priority="5845" stopIfTrue="1">
      <formula>BP35="0"</formula>
    </cfRule>
  </conditionalFormatting>
  <conditionalFormatting sqref="L35">
    <cfRule type="expression" dxfId="4982" priority="5842" stopIfTrue="1">
      <formula>AND(NOT($C35=""),L35="")</formula>
    </cfRule>
    <cfRule type="expression" dxfId="4981" priority="5843" stopIfTrue="1">
      <formula>BU35="0"</formula>
    </cfRule>
  </conditionalFormatting>
  <conditionalFormatting sqref="N35">
    <cfRule type="expression" dxfId="4980" priority="5840" stopIfTrue="1">
      <formula>AND(NOT($C35=""),N35="")</formula>
    </cfRule>
    <cfRule type="expression" dxfId="4979" priority="5841" stopIfTrue="1">
      <formula>CE35="0"</formula>
    </cfRule>
  </conditionalFormatting>
  <conditionalFormatting sqref="M35">
    <cfRule type="expression" dxfId="4978" priority="5839" stopIfTrue="1">
      <formula>BZ35="0"</formula>
    </cfRule>
  </conditionalFormatting>
  <conditionalFormatting sqref="D35">
    <cfRule type="expression" dxfId="4977" priority="5837" stopIfTrue="1">
      <formula>AND(NOT($C35=""),D35="")</formula>
    </cfRule>
    <cfRule type="expression" dxfId="4976" priority="5838" stopIfTrue="1">
      <formula>AG35="0"</formula>
    </cfRule>
  </conditionalFormatting>
  <conditionalFormatting sqref="E35">
    <cfRule type="expression" dxfId="4975" priority="5835" stopIfTrue="1">
      <formula>AND(NOT($C35=""),E35="")</formula>
    </cfRule>
    <cfRule type="expression" dxfId="4974" priority="5836" stopIfTrue="1">
      <formula>AL35="0"</formula>
    </cfRule>
  </conditionalFormatting>
  <conditionalFormatting sqref="F35">
    <cfRule type="expression" dxfId="4973" priority="5833" stopIfTrue="1">
      <formula>AND(NOT($C35=""),F35="")</formula>
    </cfRule>
    <cfRule type="expression" dxfId="4972" priority="5834" stopIfTrue="1">
      <formula>AQ35="0"</formula>
    </cfRule>
  </conditionalFormatting>
  <conditionalFormatting sqref="G35">
    <cfRule type="expression" dxfId="4971" priority="5831" stopIfTrue="1">
      <formula>AND(NOT($C35=""),G35="")</formula>
    </cfRule>
    <cfRule type="expression" dxfId="4970" priority="5832" stopIfTrue="1">
      <formula>AV35="0"</formula>
    </cfRule>
  </conditionalFormatting>
  <conditionalFormatting sqref="H35">
    <cfRule type="expression" dxfId="4969" priority="5829" stopIfTrue="1">
      <formula>AND(NOT($C35=""),H35="")</formula>
    </cfRule>
    <cfRule type="expression" dxfId="4968" priority="5830" stopIfTrue="1">
      <formula>BA35="0"</formula>
    </cfRule>
  </conditionalFormatting>
  <conditionalFormatting sqref="I35">
    <cfRule type="expression" dxfId="4967" priority="5827" stopIfTrue="1">
      <formula>AND(NOT($C35=""),I35="")</formula>
    </cfRule>
    <cfRule type="expression" dxfId="4966" priority="5828" stopIfTrue="1">
      <formula>BF35="0"</formula>
    </cfRule>
  </conditionalFormatting>
  <conditionalFormatting sqref="J35">
    <cfRule type="expression" dxfId="4965" priority="5825" stopIfTrue="1">
      <formula>AND(NOT($C35=""),J35="")</formula>
    </cfRule>
    <cfRule type="expression" dxfId="4964" priority="5826" stopIfTrue="1">
      <formula>BK35="0"</formula>
    </cfRule>
  </conditionalFormatting>
  <conditionalFormatting sqref="K35">
    <cfRule type="expression" dxfId="4963" priority="5823" stopIfTrue="1">
      <formula>AND(NOT($C35=""),K35="")</formula>
    </cfRule>
    <cfRule type="expression" dxfId="4962" priority="5824" stopIfTrue="1">
      <formula>BP35="0"</formula>
    </cfRule>
  </conditionalFormatting>
  <conditionalFormatting sqref="L35">
    <cfRule type="expression" dxfId="4961" priority="5821" stopIfTrue="1">
      <formula>AND(NOT($C35=""),L35="")</formula>
    </cfRule>
    <cfRule type="expression" dxfId="4960" priority="5822" stopIfTrue="1">
      <formula>BU35="0"</formula>
    </cfRule>
  </conditionalFormatting>
  <conditionalFormatting sqref="N35">
    <cfRule type="expression" dxfId="4959" priority="5819" stopIfTrue="1">
      <formula>AND(NOT($C35=""),N35="")</formula>
    </cfRule>
    <cfRule type="expression" dxfId="4958" priority="5820" stopIfTrue="1">
      <formula>CE35="0"</formula>
    </cfRule>
  </conditionalFormatting>
  <conditionalFormatting sqref="M35">
    <cfRule type="expression" dxfId="4957" priority="5818" stopIfTrue="1">
      <formula>BZ35="0"</formula>
    </cfRule>
  </conditionalFormatting>
  <conditionalFormatting sqref="D35">
    <cfRule type="expression" dxfId="4956" priority="5816" stopIfTrue="1">
      <formula>AND(NOT($C35=""),D35="")</formula>
    </cfRule>
    <cfRule type="expression" dxfId="4955" priority="5817" stopIfTrue="1">
      <formula>AG35="0"</formula>
    </cfRule>
  </conditionalFormatting>
  <conditionalFormatting sqref="E35">
    <cfRule type="expression" dxfId="4954" priority="5814" stopIfTrue="1">
      <formula>AND(NOT($C35=""),E35="")</formula>
    </cfRule>
    <cfRule type="expression" dxfId="4953" priority="5815" stopIfTrue="1">
      <formula>AL35="0"</formula>
    </cfRule>
  </conditionalFormatting>
  <conditionalFormatting sqref="F35">
    <cfRule type="expression" dxfId="4952" priority="5812" stopIfTrue="1">
      <formula>AND(NOT($C35=""),F35="")</formula>
    </cfRule>
    <cfRule type="expression" dxfId="4951" priority="5813" stopIfTrue="1">
      <formula>AQ35="0"</formula>
    </cfRule>
  </conditionalFormatting>
  <conditionalFormatting sqref="G35">
    <cfRule type="expression" dxfId="4950" priority="5810" stopIfTrue="1">
      <formula>AND(NOT($C35=""),G35="")</formula>
    </cfRule>
    <cfRule type="expression" dxfId="4949" priority="5811" stopIfTrue="1">
      <formula>AV35="0"</formula>
    </cfRule>
  </conditionalFormatting>
  <conditionalFormatting sqref="H35">
    <cfRule type="expression" dxfId="4948" priority="5808" stopIfTrue="1">
      <formula>AND(NOT($C35=""),H35="")</formula>
    </cfRule>
    <cfRule type="expression" dxfId="4947" priority="5809" stopIfTrue="1">
      <formula>BA35="0"</formula>
    </cfRule>
  </conditionalFormatting>
  <conditionalFormatting sqref="I35">
    <cfRule type="expression" dxfId="4946" priority="5806" stopIfTrue="1">
      <formula>AND(NOT($C35=""),I35="")</formula>
    </cfRule>
    <cfRule type="expression" dxfId="4945" priority="5807" stopIfTrue="1">
      <formula>BF35="0"</formula>
    </cfRule>
  </conditionalFormatting>
  <conditionalFormatting sqref="J35">
    <cfRule type="expression" dxfId="4944" priority="5804" stopIfTrue="1">
      <formula>AND(NOT($C35=""),J35="")</formula>
    </cfRule>
    <cfRule type="expression" dxfId="4943" priority="5805" stopIfTrue="1">
      <formula>BK35="0"</formula>
    </cfRule>
  </conditionalFormatting>
  <conditionalFormatting sqref="K35">
    <cfRule type="expression" dxfId="4942" priority="5802" stopIfTrue="1">
      <formula>AND(NOT($C35=""),K35="")</formula>
    </cfRule>
    <cfRule type="expression" dxfId="4941" priority="5803" stopIfTrue="1">
      <formula>BP35="0"</formula>
    </cfRule>
  </conditionalFormatting>
  <conditionalFormatting sqref="L35">
    <cfRule type="expression" dxfId="4940" priority="5800" stopIfTrue="1">
      <formula>AND(NOT($C35=""),L35="")</formula>
    </cfRule>
    <cfRule type="expression" dxfId="4939" priority="5801" stopIfTrue="1">
      <formula>BU35="0"</formula>
    </cfRule>
  </conditionalFormatting>
  <conditionalFormatting sqref="N35">
    <cfRule type="expression" dxfId="4938" priority="5798" stopIfTrue="1">
      <formula>AND(NOT($C35=""),N35="")</formula>
    </cfRule>
    <cfRule type="expression" dxfId="4937" priority="5799" stopIfTrue="1">
      <formula>CE35="0"</formula>
    </cfRule>
  </conditionalFormatting>
  <conditionalFormatting sqref="M35">
    <cfRule type="expression" dxfId="4936" priority="5797" stopIfTrue="1">
      <formula>BZ35="0"</formula>
    </cfRule>
  </conditionalFormatting>
  <conditionalFormatting sqref="D35">
    <cfRule type="expression" dxfId="4935" priority="5795" stopIfTrue="1">
      <formula>AND(NOT($C35=""),D35="")</formula>
    </cfRule>
    <cfRule type="expression" dxfId="4934" priority="5796" stopIfTrue="1">
      <formula>AG35="0"</formula>
    </cfRule>
  </conditionalFormatting>
  <conditionalFormatting sqref="E35">
    <cfRule type="expression" dxfId="4933" priority="5793" stopIfTrue="1">
      <formula>AND(NOT($C35=""),E35="")</formula>
    </cfRule>
    <cfRule type="expression" dxfId="4932" priority="5794" stopIfTrue="1">
      <formula>AL35="0"</formula>
    </cfRule>
  </conditionalFormatting>
  <conditionalFormatting sqref="F35">
    <cfRule type="expression" dxfId="4931" priority="5791" stopIfTrue="1">
      <formula>AND(NOT($C35=""),F35="")</formula>
    </cfRule>
    <cfRule type="expression" dxfId="4930" priority="5792" stopIfTrue="1">
      <formula>AQ35="0"</formula>
    </cfRule>
  </conditionalFormatting>
  <conditionalFormatting sqref="G35">
    <cfRule type="expression" dxfId="4929" priority="5789" stopIfTrue="1">
      <formula>AND(NOT($C35=""),G35="")</formula>
    </cfRule>
    <cfRule type="expression" dxfId="4928" priority="5790" stopIfTrue="1">
      <formula>AV35="0"</formula>
    </cfRule>
  </conditionalFormatting>
  <conditionalFormatting sqref="H35">
    <cfRule type="expression" dxfId="4927" priority="5787" stopIfTrue="1">
      <formula>AND(NOT($C35=""),H35="")</formula>
    </cfRule>
    <cfRule type="expression" dxfId="4926" priority="5788" stopIfTrue="1">
      <formula>BA35="0"</formula>
    </cfRule>
  </conditionalFormatting>
  <conditionalFormatting sqref="I35">
    <cfRule type="expression" dxfId="4925" priority="5785" stopIfTrue="1">
      <formula>AND(NOT($C35=""),I35="")</formula>
    </cfRule>
    <cfRule type="expression" dxfId="4924" priority="5786" stopIfTrue="1">
      <formula>BF35="0"</formula>
    </cfRule>
  </conditionalFormatting>
  <conditionalFormatting sqref="J35">
    <cfRule type="expression" dxfId="4923" priority="5783" stopIfTrue="1">
      <formula>AND(NOT($C35=""),J35="")</formula>
    </cfRule>
    <cfRule type="expression" dxfId="4922" priority="5784" stopIfTrue="1">
      <formula>BK35="0"</formula>
    </cfRule>
  </conditionalFormatting>
  <conditionalFormatting sqref="K35">
    <cfRule type="expression" dxfId="4921" priority="5781" stopIfTrue="1">
      <formula>AND(NOT($C35=""),K35="")</formula>
    </cfRule>
    <cfRule type="expression" dxfId="4920" priority="5782" stopIfTrue="1">
      <formula>BP35="0"</formula>
    </cfRule>
  </conditionalFormatting>
  <conditionalFormatting sqref="L35">
    <cfRule type="expression" dxfId="4919" priority="5779" stopIfTrue="1">
      <formula>AND(NOT($C35=""),L35="")</formula>
    </cfRule>
    <cfRule type="expression" dxfId="4918" priority="5780" stopIfTrue="1">
      <formula>BU35="0"</formula>
    </cfRule>
  </conditionalFormatting>
  <conditionalFormatting sqref="N35">
    <cfRule type="expression" dxfId="4917" priority="5777" stopIfTrue="1">
      <formula>AND(NOT($C35=""),N35="")</formula>
    </cfRule>
    <cfRule type="expression" dxfId="4916" priority="5778" stopIfTrue="1">
      <formula>CE35="0"</formula>
    </cfRule>
  </conditionalFormatting>
  <conditionalFormatting sqref="M35">
    <cfRule type="expression" dxfId="4915" priority="5776" stopIfTrue="1">
      <formula>BZ35="0"</formula>
    </cfRule>
  </conditionalFormatting>
  <conditionalFormatting sqref="D35">
    <cfRule type="expression" dxfId="4914" priority="5774" stopIfTrue="1">
      <formula>AND(NOT($C35=""),D35="")</formula>
    </cfRule>
    <cfRule type="expression" dxfId="4913" priority="5775" stopIfTrue="1">
      <formula>AG35="0"</formula>
    </cfRule>
  </conditionalFormatting>
  <conditionalFormatting sqref="E35">
    <cfRule type="expression" dxfId="4912" priority="5772" stopIfTrue="1">
      <formula>AND(NOT($C35=""),E35="")</formula>
    </cfRule>
    <cfRule type="expression" dxfId="4911" priority="5773" stopIfTrue="1">
      <formula>AL35="0"</formula>
    </cfRule>
  </conditionalFormatting>
  <conditionalFormatting sqref="F35">
    <cfRule type="expression" dxfId="4910" priority="5770" stopIfTrue="1">
      <formula>AND(NOT($C35=""),F35="")</formula>
    </cfRule>
    <cfRule type="expression" dxfId="4909" priority="5771" stopIfTrue="1">
      <formula>AQ35="0"</formula>
    </cfRule>
  </conditionalFormatting>
  <conditionalFormatting sqref="G35">
    <cfRule type="expression" dxfId="4908" priority="5768" stopIfTrue="1">
      <formula>AND(NOT($C35=""),G35="")</formula>
    </cfRule>
    <cfRule type="expression" dxfId="4907" priority="5769" stopIfTrue="1">
      <formula>AV35="0"</formula>
    </cfRule>
  </conditionalFormatting>
  <conditionalFormatting sqref="H35">
    <cfRule type="expression" dxfId="4906" priority="5766" stopIfTrue="1">
      <formula>AND(NOT($C35=""),H35="")</formula>
    </cfRule>
    <cfRule type="expression" dxfId="4905" priority="5767" stopIfTrue="1">
      <formula>BA35="0"</formula>
    </cfRule>
  </conditionalFormatting>
  <conditionalFormatting sqref="I35">
    <cfRule type="expression" dxfId="4904" priority="5764" stopIfTrue="1">
      <formula>AND(NOT($C35=""),I35="")</formula>
    </cfRule>
    <cfRule type="expression" dxfId="4903" priority="5765" stopIfTrue="1">
      <formula>BF35="0"</formula>
    </cfRule>
  </conditionalFormatting>
  <conditionalFormatting sqref="J35">
    <cfRule type="expression" dxfId="4902" priority="5762" stopIfTrue="1">
      <formula>AND(NOT($C35=""),J35="")</formula>
    </cfRule>
    <cfRule type="expression" dxfId="4901" priority="5763" stopIfTrue="1">
      <formula>BK35="0"</formula>
    </cfRule>
  </conditionalFormatting>
  <conditionalFormatting sqref="K35">
    <cfRule type="expression" dxfId="4900" priority="5760" stopIfTrue="1">
      <formula>AND(NOT($C35=""),K35="")</formula>
    </cfRule>
    <cfRule type="expression" dxfId="4899" priority="5761" stopIfTrue="1">
      <formula>BP35="0"</formula>
    </cfRule>
  </conditionalFormatting>
  <conditionalFormatting sqref="L35">
    <cfRule type="expression" dxfId="4898" priority="5758" stopIfTrue="1">
      <formula>AND(NOT($C35=""),L35="")</formula>
    </cfRule>
    <cfRule type="expression" dxfId="4897" priority="5759" stopIfTrue="1">
      <formula>BU35="0"</formula>
    </cfRule>
  </conditionalFormatting>
  <conditionalFormatting sqref="N35">
    <cfRule type="expression" dxfId="4896" priority="5756" stopIfTrue="1">
      <formula>AND(NOT($C35=""),N35="")</formula>
    </cfRule>
    <cfRule type="expression" dxfId="4895" priority="5757" stopIfTrue="1">
      <formula>CE35="0"</formula>
    </cfRule>
  </conditionalFormatting>
  <conditionalFormatting sqref="M37">
    <cfRule type="expression" dxfId="4894" priority="5755" stopIfTrue="1">
      <formula>BZ37="0"</formula>
    </cfRule>
  </conditionalFormatting>
  <conditionalFormatting sqref="E37">
    <cfRule type="expression" dxfId="4893" priority="5753" stopIfTrue="1">
      <formula>AND(NOT($C37=""),E37="")</formula>
    </cfRule>
    <cfRule type="expression" dxfId="4892" priority="5754" stopIfTrue="1">
      <formula>AL37="0"</formula>
    </cfRule>
  </conditionalFormatting>
  <conditionalFormatting sqref="F37">
    <cfRule type="expression" dxfId="4891" priority="5751" stopIfTrue="1">
      <formula>AND(NOT($C37=""),F37="")</formula>
    </cfRule>
    <cfRule type="expression" dxfId="4890" priority="5752" stopIfTrue="1">
      <formula>AQ37="0"</formula>
    </cfRule>
  </conditionalFormatting>
  <conditionalFormatting sqref="G37">
    <cfRule type="expression" dxfId="4889" priority="5749" stopIfTrue="1">
      <formula>AND(NOT($C37=""),G37="")</formula>
    </cfRule>
    <cfRule type="expression" dxfId="4888" priority="5750" stopIfTrue="1">
      <formula>AV37="0"</formula>
    </cfRule>
  </conditionalFormatting>
  <conditionalFormatting sqref="H37">
    <cfRule type="expression" dxfId="4887" priority="5747" stopIfTrue="1">
      <formula>AND(NOT($C37=""),H37="")</formula>
    </cfRule>
    <cfRule type="expression" dxfId="4886" priority="5748" stopIfTrue="1">
      <formula>BA37="0"</formula>
    </cfRule>
  </conditionalFormatting>
  <conditionalFormatting sqref="I37">
    <cfRule type="expression" dxfId="4885" priority="5745" stopIfTrue="1">
      <formula>AND(NOT($C37=""),I37="")</formula>
    </cfRule>
    <cfRule type="expression" dxfId="4884" priority="5746" stopIfTrue="1">
      <formula>BF37="0"</formula>
    </cfRule>
  </conditionalFormatting>
  <conditionalFormatting sqref="J37">
    <cfRule type="expression" dxfId="4883" priority="5743" stopIfTrue="1">
      <formula>AND(NOT($C37=""),J37="")</formula>
    </cfRule>
    <cfRule type="expression" dxfId="4882" priority="5744" stopIfTrue="1">
      <formula>BK37="0"</formula>
    </cfRule>
  </conditionalFormatting>
  <conditionalFormatting sqref="K37">
    <cfRule type="expression" dxfId="4881" priority="5741" stopIfTrue="1">
      <formula>AND(NOT($C37=""),K37="")</formula>
    </cfRule>
    <cfRule type="expression" dxfId="4880" priority="5742" stopIfTrue="1">
      <formula>BP37="0"</formula>
    </cfRule>
  </conditionalFormatting>
  <conditionalFormatting sqref="L37">
    <cfRule type="expression" dxfId="4879" priority="5739" stopIfTrue="1">
      <formula>AND(NOT($C37=""),L37="")</formula>
    </cfRule>
    <cfRule type="expression" dxfId="4878" priority="5740" stopIfTrue="1">
      <formula>BU37="0"</formula>
    </cfRule>
  </conditionalFormatting>
  <conditionalFormatting sqref="N37">
    <cfRule type="expression" dxfId="4877" priority="5737" stopIfTrue="1">
      <formula>AND(NOT($C37=""),N37="")</formula>
    </cfRule>
    <cfRule type="expression" dxfId="4876" priority="5738" stopIfTrue="1">
      <formula>CE37="0"</formula>
    </cfRule>
  </conditionalFormatting>
  <conditionalFormatting sqref="M37">
    <cfRule type="expression" dxfId="4875" priority="5736" stopIfTrue="1">
      <formula>BZ37="0"</formula>
    </cfRule>
  </conditionalFormatting>
  <conditionalFormatting sqref="E37">
    <cfRule type="expression" dxfId="4874" priority="5734" stopIfTrue="1">
      <formula>AND(NOT($C37=""),E37="")</formula>
    </cfRule>
    <cfRule type="expression" dxfId="4873" priority="5735" stopIfTrue="1">
      <formula>AL37="0"</formula>
    </cfRule>
  </conditionalFormatting>
  <conditionalFormatting sqref="F37">
    <cfRule type="expression" dxfId="4872" priority="5732" stopIfTrue="1">
      <formula>AND(NOT($C37=""),F37="")</formula>
    </cfRule>
    <cfRule type="expression" dxfId="4871" priority="5733" stopIfTrue="1">
      <formula>AQ37="0"</formula>
    </cfRule>
  </conditionalFormatting>
  <conditionalFormatting sqref="G37">
    <cfRule type="expression" dxfId="4870" priority="5730" stopIfTrue="1">
      <formula>AND(NOT($C37=""),G37="")</formula>
    </cfRule>
    <cfRule type="expression" dxfId="4869" priority="5731" stopIfTrue="1">
      <formula>AV37="0"</formula>
    </cfRule>
  </conditionalFormatting>
  <conditionalFormatting sqref="H37">
    <cfRule type="expression" dxfId="4868" priority="5728" stopIfTrue="1">
      <formula>AND(NOT($C37=""),H37="")</formula>
    </cfRule>
    <cfRule type="expression" dxfId="4867" priority="5729" stopIfTrue="1">
      <formula>BA37="0"</formula>
    </cfRule>
  </conditionalFormatting>
  <conditionalFormatting sqref="I37">
    <cfRule type="expression" dxfId="4866" priority="5726" stopIfTrue="1">
      <formula>AND(NOT($C37=""),I37="")</formula>
    </cfRule>
    <cfRule type="expression" dxfId="4865" priority="5727" stopIfTrue="1">
      <formula>BF37="0"</formula>
    </cfRule>
  </conditionalFormatting>
  <conditionalFormatting sqref="J37">
    <cfRule type="expression" dxfId="4864" priority="5724" stopIfTrue="1">
      <formula>AND(NOT($C37=""),J37="")</formula>
    </cfRule>
    <cfRule type="expression" dxfId="4863" priority="5725" stopIfTrue="1">
      <formula>BK37="0"</formula>
    </cfRule>
  </conditionalFormatting>
  <conditionalFormatting sqref="K37">
    <cfRule type="expression" dxfId="4862" priority="5722" stopIfTrue="1">
      <formula>AND(NOT($C37=""),K37="")</formula>
    </cfRule>
    <cfRule type="expression" dxfId="4861" priority="5723" stopIfTrue="1">
      <formula>BP37="0"</formula>
    </cfRule>
  </conditionalFormatting>
  <conditionalFormatting sqref="L37">
    <cfRule type="expression" dxfId="4860" priority="5720" stopIfTrue="1">
      <formula>AND(NOT($C37=""),L37="")</formula>
    </cfRule>
    <cfRule type="expression" dxfId="4859" priority="5721" stopIfTrue="1">
      <formula>BU37="0"</formula>
    </cfRule>
  </conditionalFormatting>
  <conditionalFormatting sqref="N37">
    <cfRule type="expression" dxfId="4858" priority="5718" stopIfTrue="1">
      <formula>AND(NOT($C37=""),N37="")</formula>
    </cfRule>
    <cfRule type="expression" dxfId="4857" priority="5719" stopIfTrue="1">
      <formula>CE37="0"</formula>
    </cfRule>
  </conditionalFormatting>
  <conditionalFormatting sqref="M37">
    <cfRule type="expression" dxfId="4856" priority="5717" stopIfTrue="1">
      <formula>BZ37="0"</formula>
    </cfRule>
  </conditionalFormatting>
  <conditionalFormatting sqref="E37">
    <cfRule type="expression" dxfId="4855" priority="5715" stopIfTrue="1">
      <formula>AND(NOT($C37=""),E37="")</formula>
    </cfRule>
    <cfRule type="expression" dxfId="4854" priority="5716" stopIfTrue="1">
      <formula>AL37="0"</formula>
    </cfRule>
  </conditionalFormatting>
  <conditionalFormatting sqref="F37">
    <cfRule type="expression" dxfId="4853" priority="5713" stopIfTrue="1">
      <formula>AND(NOT($C37=""),F37="")</formula>
    </cfRule>
    <cfRule type="expression" dxfId="4852" priority="5714" stopIfTrue="1">
      <formula>AQ37="0"</formula>
    </cfRule>
  </conditionalFormatting>
  <conditionalFormatting sqref="G37">
    <cfRule type="expression" dxfId="4851" priority="5711" stopIfTrue="1">
      <formula>AND(NOT($C37=""),G37="")</formula>
    </cfRule>
    <cfRule type="expression" dxfId="4850" priority="5712" stopIfTrue="1">
      <formula>AV37="0"</formula>
    </cfRule>
  </conditionalFormatting>
  <conditionalFormatting sqref="H37">
    <cfRule type="expression" dxfId="4849" priority="5709" stopIfTrue="1">
      <formula>AND(NOT($C37=""),H37="")</formula>
    </cfRule>
    <cfRule type="expression" dxfId="4848" priority="5710" stopIfTrue="1">
      <formula>BA37="0"</formula>
    </cfRule>
  </conditionalFormatting>
  <conditionalFormatting sqref="I37">
    <cfRule type="expression" dxfId="4847" priority="5707" stopIfTrue="1">
      <formula>AND(NOT($C37=""),I37="")</formula>
    </cfRule>
    <cfRule type="expression" dxfId="4846" priority="5708" stopIfTrue="1">
      <formula>BF37="0"</formula>
    </cfRule>
  </conditionalFormatting>
  <conditionalFormatting sqref="J37">
    <cfRule type="expression" dxfId="4845" priority="5705" stopIfTrue="1">
      <formula>AND(NOT($C37=""),J37="")</formula>
    </cfRule>
    <cfRule type="expression" dxfId="4844" priority="5706" stopIfTrue="1">
      <formula>BK37="0"</formula>
    </cfRule>
  </conditionalFormatting>
  <conditionalFormatting sqref="K37">
    <cfRule type="expression" dxfId="4843" priority="5703" stopIfTrue="1">
      <formula>AND(NOT($C37=""),K37="")</formula>
    </cfRule>
    <cfRule type="expression" dxfId="4842" priority="5704" stopIfTrue="1">
      <formula>BP37="0"</formula>
    </cfRule>
  </conditionalFormatting>
  <conditionalFormatting sqref="L37">
    <cfRule type="expression" dxfId="4841" priority="5701" stopIfTrue="1">
      <formula>AND(NOT($C37=""),L37="")</formula>
    </cfRule>
    <cfRule type="expression" dxfId="4840" priority="5702" stopIfTrue="1">
      <formula>BU37="0"</formula>
    </cfRule>
  </conditionalFormatting>
  <conditionalFormatting sqref="N37">
    <cfRule type="expression" dxfId="4839" priority="5699" stopIfTrue="1">
      <formula>AND(NOT($C37=""),N37="")</formula>
    </cfRule>
    <cfRule type="expression" dxfId="4838" priority="5700" stopIfTrue="1">
      <formula>CE37="0"</formula>
    </cfRule>
  </conditionalFormatting>
  <conditionalFormatting sqref="M37">
    <cfRule type="expression" dxfId="4837" priority="5698" stopIfTrue="1">
      <formula>BZ37="0"</formula>
    </cfRule>
  </conditionalFormatting>
  <conditionalFormatting sqref="E37">
    <cfRule type="expression" dxfId="4836" priority="5696" stopIfTrue="1">
      <formula>AND(NOT($C37=""),E37="")</formula>
    </cfRule>
    <cfRule type="expression" dxfId="4835" priority="5697" stopIfTrue="1">
      <formula>AL37="0"</formula>
    </cfRule>
  </conditionalFormatting>
  <conditionalFormatting sqref="F37">
    <cfRule type="expression" dxfId="4834" priority="5694" stopIfTrue="1">
      <formula>AND(NOT($C37=""),F37="")</formula>
    </cfRule>
    <cfRule type="expression" dxfId="4833" priority="5695" stopIfTrue="1">
      <formula>AQ37="0"</formula>
    </cfRule>
  </conditionalFormatting>
  <conditionalFormatting sqref="G37">
    <cfRule type="expression" dxfId="4832" priority="5692" stopIfTrue="1">
      <formula>AND(NOT($C37=""),G37="")</formula>
    </cfRule>
    <cfRule type="expression" dxfId="4831" priority="5693" stopIfTrue="1">
      <formula>AV37="0"</formula>
    </cfRule>
  </conditionalFormatting>
  <conditionalFormatting sqref="H37">
    <cfRule type="expression" dxfId="4830" priority="5690" stopIfTrue="1">
      <formula>AND(NOT($C37=""),H37="")</formula>
    </cfRule>
    <cfRule type="expression" dxfId="4829" priority="5691" stopIfTrue="1">
      <formula>BA37="0"</formula>
    </cfRule>
  </conditionalFormatting>
  <conditionalFormatting sqref="I37">
    <cfRule type="expression" dxfId="4828" priority="5688" stopIfTrue="1">
      <formula>AND(NOT($C37=""),I37="")</formula>
    </cfRule>
    <cfRule type="expression" dxfId="4827" priority="5689" stopIfTrue="1">
      <formula>BF37="0"</formula>
    </cfRule>
  </conditionalFormatting>
  <conditionalFormatting sqref="J37">
    <cfRule type="expression" dxfId="4826" priority="5686" stopIfTrue="1">
      <formula>AND(NOT($C37=""),J37="")</formula>
    </cfRule>
    <cfRule type="expression" dxfId="4825" priority="5687" stopIfTrue="1">
      <formula>BK37="0"</formula>
    </cfRule>
  </conditionalFormatting>
  <conditionalFormatting sqref="K37">
    <cfRule type="expression" dxfId="4824" priority="5684" stopIfTrue="1">
      <formula>AND(NOT($C37=""),K37="")</formula>
    </cfRule>
    <cfRule type="expression" dxfId="4823" priority="5685" stopIfTrue="1">
      <formula>BP37="0"</formula>
    </cfRule>
  </conditionalFormatting>
  <conditionalFormatting sqref="L37">
    <cfRule type="expression" dxfId="4822" priority="5682" stopIfTrue="1">
      <formula>AND(NOT($C37=""),L37="")</formula>
    </cfRule>
    <cfRule type="expression" dxfId="4821" priority="5683" stopIfTrue="1">
      <formula>BU37="0"</formula>
    </cfRule>
  </conditionalFormatting>
  <conditionalFormatting sqref="N37">
    <cfRule type="expression" dxfId="4820" priority="5680" stopIfTrue="1">
      <formula>AND(NOT($C37=""),N37="")</formula>
    </cfRule>
    <cfRule type="expression" dxfId="4819" priority="5681" stopIfTrue="1">
      <formula>CE37="0"</formula>
    </cfRule>
  </conditionalFormatting>
  <conditionalFormatting sqref="M37">
    <cfRule type="expression" dxfId="4818" priority="5679" stopIfTrue="1">
      <formula>BZ37="0"</formula>
    </cfRule>
  </conditionalFormatting>
  <conditionalFormatting sqref="E37">
    <cfRule type="expression" dxfId="4817" priority="5677" stopIfTrue="1">
      <formula>AND(NOT($C37=""),E37="")</formula>
    </cfRule>
    <cfRule type="expression" dxfId="4816" priority="5678" stopIfTrue="1">
      <formula>AL37="0"</formula>
    </cfRule>
  </conditionalFormatting>
  <conditionalFormatting sqref="F37">
    <cfRule type="expression" dxfId="4815" priority="5675" stopIfTrue="1">
      <formula>AND(NOT($C37=""),F37="")</formula>
    </cfRule>
    <cfRule type="expression" dxfId="4814" priority="5676" stopIfTrue="1">
      <formula>AQ37="0"</formula>
    </cfRule>
  </conditionalFormatting>
  <conditionalFormatting sqref="G37">
    <cfRule type="expression" dxfId="4813" priority="5673" stopIfTrue="1">
      <formula>AND(NOT($C37=""),G37="")</formula>
    </cfRule>
    <cfRule type="expression" dxfId="4812" priority="5674" stopIfTrue="1">
      <formula>AV37="0"</formula>
    </cfRule>
  </conditionalFormatting>
  <conditionalFormatting sqref="H37">
    <cfRule type="expression" dxfId="4811" priority="5671" stopIfTrue="1">
      <formula>AND(NOT($C37=""),H37="")</formula>
    </cfRule>
    <cfRule type="expression" dxfId="4810" priority="5672" stopIfTrue="1">
      <formula>BA37="0"</formula>
    </cfRule>
  </conditionalFormatting>
  <conditionalFormatting sqref="I37">
    <cfRule type="expression" dxfId="4809" priority="5669" stopIfTrue="1">
      <formula>AND(NOT($C37=""),I37="")</formula>
    </cfRule>
    <cfRule type="expression" dxfId="4808" priority="5670" stopIfTrue="1">
      <formula>BF37="0"</formula>
    </cfRule>
  </conditionalFormatting>
  <conditionalFormatting sqref="J37">
    <cfRule type="expression" dxfId="4807" priority="5667" stopIfTrue="1">
      <formula>AND(NOT($C37=""),J37="")</formula>
    </cfRule>
    <cfRule type="expression" dxfId="4806" priority="5668" stopIfTrue="1">
      <formula>BK37="0"</formula>
    </cfRule>
  </conditionalFormatting>
  <conditionalFormatting sqref="K37">
    <cfRule type="expression" dxfId="4805" priority="5665" stopIfTrue="1">
      <formula>AND(NOT($C37=""),K37="")</formula>
    </cfRule>
    <cfRule type="expression" dxfId="4804" priority="5666" stopIfTrue="1">
      <formula>BP37="0"</formula>
    </cfRule>
  </conditionalFormatting>
  <conditionalFormatting sqref="L37">
    <cfRule type="expression" dxfId="4803" priority="5663" stopIfTrue="1">
      <formula>AND(NOT($C37=""),L37="")</formula>
    </cfRule>
    <cfRule type="expression" dxfId="4802" priority="5664" stopIfTrue="1">
      <formula>BU37="0"</formula>
    </cfRule>
  </conditionalFormatting>
  <conditionalFormatting sqref="N37">
    <cfRule type="expression" dxfId="4801" priority="5661" stopIfTrue="1">
      <formula>AND(NOT($C37=""),N37="")</formula>
    </cfRule>
    <cfRule type="expression" dxfId="4800" priority="5662" stopIfTrue="1">
      <formula>CE37="0"</formula>
    </cfRule>
  </conditionalFormatting>
  <conditionalFormatting sqref="M37">
    <cfRule type="expression" dxfId="4799" priority="5660" stopIfTrue="1">
      <formula>BZ37="0"</formula>
    </cfRule>
  </conditionalFormatting>
  <conditionalFormatting sqref="E37">
    <cfRule type="expression" dxfId="4798" priority="5658" stopIfTrue="1">
      <formula>AND(NOT($C37=""),E37="")</formula>
    </cfRule>
    <cfRule type="expression" dxfId="4797" priority="5659" stopIfTrue="1">
      <formula>AL37="0"</formula>
    </cfRule>
  </conditionalFormatting>
  <conditionalFormatting sqref="F37">
    <cfRule type="expression" dxfId="4796" priority="5656" stopIfTrue="1">
      <formula>AND(NOT($C37=""),F37="")</formula>
    </cfRule>
    <cfRule type="expression" dxfId="4795" priority="5657" stopIfTrue="1">
      <formula>AQ37="0"</formula>
    </cfRule>
  </conditionalFormatting>
  <conditionalFormatting sqref="G37">
    <cfRule type="expression" dxfId="4794" priority="5654" stopIfTrue="1">
      <formula>AND(NOT($C37=""),G37="")</formula>
    </cfRule>
    <cfRule type="expression" dxfId="4793" priority="5655" stopIfTrue="1">
      <formula>AV37="0"</formula>
    </cfRule>
  </conditionalFormatting>
  <conditionalFormatting sqref="H37">
    <cfRule type="expression" dxfId="4792" priority="5652" stopIfTrue="1">
      <formula>AND(NOT($C37=""),H37="")</formula>
    </cfRule>
    <cfRule type="expression" dxfId="4791" priority="5653" stopIfTrue="1">
      <formula>BA37="0"</formula>
    </cfRule>
  </conditionalFormatting>
  <conditionalFormatting sqref="I37">
    <cfRule type="expression" dxfId="4790" priority="5650" stopIfTrue="1">
      <formula>AND(NOT($C37=""),I37="")</formula>
    </cfRule>
    <cfRule type="expression" dxfId="4789" priority="5651" stopIfTrue="1">
      <formula>BF37="0"</formula>
    </cfRule>
  </conditionalFormatting>
  <conditionalFormatting sqref="J37">
    <cfRule type="expression" dxfId="4788" priority="5648" stopIfTrue="1">
      <formula>AND(NOT($C37=""),J37="")</formula>
    </cfRule>
    <cfRule type="expression" dxfId="4787" priority="5649" stopIfTrue="1">
      <formula>BK37="0"</formula>
    </cfRule>
  </conditionalFormatting>
  <conditionalFormatting sqref="K37">
    <cfRule type="expression" dxfId="4786" priority="5646" stopIfTrue="1">
      <formula>AND(NOT($C37=""),K37="")</formula>
    </cfRule>
    <cfRule type="expression" dxfId="4785" priority="5647" stopIfTrue="1">
      <formula>BP37="0"</formula>
    </cfRule>
  </conditionalFormatting>
  <conditionalFormatting sqref="L37">
    <cfRule type="expression" dxfId="4784" priority="5644" stopIfTrue="1">
      <formula>AND(NOT($C37=""),L37="")</formula>
    </cfRule>
    <cfRule type="expression" dxfId="4783" priority="5645" stopIfTrue="1">
      <formula>BU37="0"</formula>
    </cfRule>
  </conditionalFormatting>
  <conditionalFormatting sqref="N37">
    <cfRule type="expression" dxfId="4782" priority="5642" stopIfTrue="1">
      <formula>AND(NOT($C37=""),N37="")</formula>
    </cfRule>
    <cfRule type="expression" dxfId="4781" priority="5643" stopIfTrue="1">
      <formula>CE37="0"</formula>
    </cfRule>
  </conditionalFormatting>
  <conditionalFormatting sqref="M37">
    <cfRule type="expression" dxfId="4780" priority="5641" stopIfTrue="1">
      <formula>BZ37="0"</formula>
    </cfRule>
  </conditionalFormatting>
  <conditionalFormatting sqref="E37">
    <cfRule type="expression" dxfId="4779" priority="5639" stopIfTrue="1">
      <formula>AND(NOT($C37=""),E37="")</formula>
    </cfRule>
    <cfRule type="expression" dxfId="4778" priority="5640" stopIfTrue="1">
      <formula>AL37="0"</formula>
    </cfRule>
  </conditionalFormatting>
  <conditionalFormatting sqref="F37">
    <cfRule type="expression" dxfId="4777" priority="5637" stopIfTrue="1">
      <formula>AND(NOT($C37=""),F37="")</formula>
    </cfRule>
    <cfRule type="expression" dxfId="4776" priority="5638" stopIfTrue="1">
      <formula>AQ37="0"</formula>
    </cfRule>
  </conditionalFormatting>
  <conditionalFormatting sqref="G37">
    <cfRule type="expression" dxfId="4775" priority="5635" stopIfTrue="1">
      <formula>AND(NOT($C37=""),G37="")</formula>
    </cfRule>
    <cfRule type="expression" dxfId="4774" priority="5636" stopIfTrue="1">
      <formula>AV37="0"</formula>
    </cfRule>
  </conditionalFormatting>
  <conditionalFormatting sqref="H37">
    <cfRule type="expression" dxfId="4773" priority="5633" stopIfTrue="1">
      <formula>AND(NOT($C37=""),H37="")</formula>
    </cfRule>
    <cfRule type="expression" dxfId="4772" priority="5634" stopIfTrue="1">
      <formula>BA37="0"</formula>
    </cfRule>
  </conditionalFormatting>
  <conditionalFormatting sqref="I37">
    <cfRule type="expression" dxfId="4771" priority="5631" stopIfTrue="1">
      <formula>AND(NOT($C37=""),I37="")</formula>
    </cfRule>
    <cfRule type="expression" dxfId="4770" priority="5632" stopIfTrue="1">
      <formula>BF37="0"</formula>
    </cfRule>
  </conditionalFormatting>
  <conditionalFormatting sqref="J37">
    <cfRule type="expression" dxfId="4769" priority="5629" stopIfTrue="1">
      <formula>AND(NOT($C37=""),J37="")</formula>
    </cfRule>
    <cfRule type="expression" dxfId="4768" priority="5630" stopIfTrue="1">
      <formula>BK37="0"</formula>
    </cfRule>
  </conditionalFormatting>
  <conditionalFormatting sqref="K37">
    <cfRule type="expression" dxfId="4767" priority="5627" stopIfTrue="1">
      <formula>AND(NOT($C37=""),K37="")</formula>
    </cfRule>
    <cfRule type="expression" dxfId="4766" priority="5628" stopIfTrue="1">
      <formula>BP37="0"</formula>
    </cfRule>
  </conditionalFormatting>
  <conditionalFormatting sqref="L37">
    <cfRule type="expression" dxfId="4765" priority="5625" stopIfTrue="1">
      <formula>AND(NOT($C37=""),L37="")</formula>
    </cfRule>
    <cfRule type="expression" dxfId="4764" priority="5626" stopIfTrue="1">
      <formula>BU37="0"</formula>
    </cfRule>
  </conditionalFormatting>
  <conditionalFormatting sqref="N37">
    <cfRule type="expression" dxfId="4763" priority="5623" stopIfTrue="1">
      <formula>AND(NOT($C37=""),N37="")</formula>
    </cfRule>
    <cfRule type="expression" dxfId="4762" priority="5624" stopIfTrue="1">
      <formula>CE37="0"</formula>
    </cfRule>
  </conditionalFormatting>
  <conditionalFormatting sqref="M37">
    <cfRule type="expression" dxfId="4761" priority="5622" stopIfTrue="1">
      <formula>BZ37="0"</formula>
    </cfRule>
  </conditionalFormatting>
  <conditionalFormatting sqref="E37">
    <cfRule type="expression" dxfId="4760" priority="5620" stopIfTrue="1">
      <formula>AND(NOT($C37=""),E37="")</formula>
    </cfRule>
    <cfRule type="expression" dxfId="4759" priority="5621" stopIfTrue="1">
      <formula>AL37="0"</formula>
    </cfRule>
  </conditionalFormatting>
  <conditionalFormatting sqref="F37">
    <cfRule type="expression" dxfId="4758" priority="5618" stopIfTrue="1">
      <formula>AND(NOT($C37=""),F37="")</formula>
    </cfRule>
    <cfRule type="expression" dxfId="4757" priority="5619" stopIfTrue="1">
      <formula>AQ37="0"</formula>
    </cfRule>
  </conditionalFormatting>
  <conditionalFormatting sqref="G37">
    <cfRule type="expression" dxfId="4756" priority="5616" stopIfTrue="1">
      <formula>AND(NOT($C37=""),G37="")</formula>
    </cfRule>
    <cfRule type="expression" dxfId="4755" priority="5617" stopIfTrue="1">
      <formula>AV37="0"</formula>
    </cfRule>
  </conditionalFormatting>
  <conditionalFormatting sqref="H37">
    <cfRule type="expression" dxfId="4754" priority="5614" stopIfTrue="1">
      <formula>AND(NOT($C37=""),H37="")</formula>
    </cfRule>
    <cfRule type="expression" dxfId="4753" priority="5615" stopIfTrue="1">
      <formula>BA37="0"</formula>
    </cfRule>
  </conditionalFormatting>
  <conditionalFormatting sqref="I37">
    <cfRule type="expression" dxfId="4752" priority="5612" stopIfTrue="1">
      <formula>AND(NOT($C37=""),I37="")</formula>
    </cfRule>
    <cfRule type="expression" dxfId="4751" priority="5613" stopIfTrue="1">
      <formula>BF37="0"</formula>
    </cfRule>
  </conditionalFormatting>
  <conditionalFormatting sqref="J37">
    <cfRule type="expression" dxfId="4750" priority="5610" stopIfTrue="1">
      <formula>AND(NOT($C37=""),J37="")</formula>
    </cfRule>
    <cfRule type="expression" dxfId="4749" priority="5611" stopIfTrue="1">
      <formula>BK37="0"</formula>
    </cfRule>
  </conditionalFormatting>
  <conditionalFormatting sqref="K37">
    <cfRule type="expression" dxfId="4748" priority="5608" stopIfTrue="1">
      <formula>AND(NOT($C37=""),K37="")</formula>
    </cfRule>
    <cfRule type="expression" dxfId="4747" priority="5609" stopIfTrue="1">
      <formula>BP37="0"</formula>
    </cfRule>
  </conditionalFormatting>
  <conditionalFormatting sqref="L37">
    <cfRule type="expression" dxfId="4746" priority="5606" stopIfTrue="1">
      <formula>AND(NOT($C37=""),L37="")</formula>
    </cfRule>
    <cfRule type="expression" dxfId="4745" priority="5607" stopIfTrue="1">
      <formula>BU37="0"</formula>
    </cfRule>
  </conditionalFormatting>
  <conditionalFormatting sqref="N37">
    <cfRule type="expression" dxfId="4744" priority="5604" stopIfTrue="1">
      <formula>AND(NOT($C37=""),N37="")</formula>
    </cfRule>
    <cfRule type="expression" dxfId="4743" priority="5605" stopIfTrue="1">
      <formula>CE37="0"</formula>
    </cfRule>
  </conditionalFormatting>
  <conditionalFormatting sqref="M37">
    <cfRule type="expression" dxfId="4742" priority="5603" stopIfTrue="1">
      <formula>BZ37="0"</formula>
    </cfRule>
  </conditionalFormatting>
  <conditionalFormatting sqref="E37">
    <cfRule type="expression" dxfId="4741" priority="5601" stopIfTrue="1">
      <formula>AND(NOT($C37=""),E37="")</formula>
    </cfRule>
    <cfRule type="expression" dxfId="4740" priority="5602" stopIfTrue="1">
      <formula>AL37="0"</formula>
    </cfRule>
  </conditionalFormatting>
  <conditionalFormatting sqref="F37">
    <cfRule type="expression" dxfId="4739" priority="5599" stopIfTrue="1">
      <formula>AND(NOT($C37=""),F37="")</formula>
    </cfRule>
    <cfRule type="expression" dxfId="4738" priority="5600" stopIfTrue="1">
      <formula>AQ37="0"</formula>
    </cfRule>
  </conditionalFormatting>
  <conditionalFormatting sqref="G37">
    <cfRule type="expression" dxfId="4737" priority="5597" stopIfTrue="1">
      <formula>AND(NOT($C37=""),G37="")</formula>
    </cfRule>
    <cfRule type="expression" dxfId="4736" priority="5598" stopIfTrue="1">
      <formula>AV37="0"</formula>
    </cfRule>
  </conditionalFormatting>
  <conditionalFormatting sqref="H37">
    <cfRule type="expression" dxfId="4735" priority="5595" stopIfTrue="1">
      <formula>AND(NOT($C37=""),H37="")</formula>
    </cfRule>
    <cfRule type="expression" dxfId="4734" priority="5596" stopIfTrue="1">
      <formula>BA37="0"</formula>
    </cfRule>
  </conditionalFormatting>
  <conditionalFormatting sqref="I37">
    <cfRule type="expression" dxfId="4733" priority="5593" stopIfTrue="1">
      <formula>AND(NOT($C37=""),I37="")</formula>
    </cfRule>
    <cfRule type="expression" dxfId="4732" priority="5594" stopIfTrue="1">
      <formula>BF37="0"</formula>
    </cfRule>
  </conditionalFormatting>
  <conditionalFormatting sqref="J37">
    <cfRule type="expression" dxfId="4731" priority="5591" stopIfTrue="1">
      <formula>AND(NOT($C37=""),J37="")</formula>
    </cfRule>
    <cfRule type="expression" dxfId="4730" priority="5592" stopIfTrue="1">
      <formula>BK37="0"</formula>
    </cfRule>
  </conditionalFormatting>
  <conditionalFormatting sqref="K37">
    <cfRule type="expression" dxfId="4729" priority="5589" stopIfTrue="1">
      <formula>AND(NOT($C37=""),K37="")</formula>
    </cfRule>
    <cfRule type="expression" dxfId="4728" priority="5590" stopIfTrue="1">
      <formula>BP37="0"</formula>
    </cfRule>
  </conditionalFormatting>
  <conditionalFormatting sqref="L37">
    <cfRule type="expression" dxfId="4727" priority="5587" stopIfTrue="1">
      <formula>AND(NOT($C37=""),L37="")</formula>
    </cfRule>
    <cfRule type="expression" dxfId="4726" priority="5588" stopIfTrue="1">
      <formula>BU37="0"</formula>
    </cfRule>
  </conditionalFormatting>
  <conditionalFormatting sqref="N37">
    <cfRule type="expression" dxfId="4725" priority="5585" stopIfTrue="1">
      <formula>AND(NOT($C37=""),N37="")</formula>
    </cfRule>
    <cfRule type="expression" dxfId="4724" priority="5586" stopIfTrue="1">
      <formula>CE37="0"</formula>
    </cfRule>
  </conditionalFormatting>
  <conditionalFormatting sqref="M37">
    <cfRule type="expression" dxfId="4723" priority="5584" stopIfTrue="1">
      <formula>BZ37="0"</formula>
    </cfRule>
  </conditionalFormatting>
  <conditionalFormatting sqref="E37">
    <cfRule type="expression" dxfId="4722" priority="5582" stopIfTrue="1">
      <formula>AND(NOT($C37=""),E37="")</formula>
    </cfRule>
    <cfRule type="expression" dxfId="4721" priority="5583" stopIfTrue="1">
      <formula>AL37="0"</formula>
    </cfRule>
  </conditionalFormatting>
  <conditionalFormatting sqref="F37">
    <cfRule type="expression" dxfId="4720" priority="5580" stopIfTrue="1">
      <formula>AND(NOT($C37=""),F37="")</formula>
    </cfRule>
    <cfRule type="expression" dxfId="4719" priority="5581" stopIfTrue="1">
      <formula>AQ37="0"</formula>
    </cfRule>
  </conditionalFormatting>
  <conditionalFormatting sqref="G37">
    <cfRule type="expression" dxfId="4718" priority="5578" stopIfTrue="1">
      <formula>AND(NOT($C37=""),G37="")</formula>
    </cfRule>
    <cfRule type="expression" dxfId="4717" priority="5579" stopIfTrue="1">
      <formula>AV37="0"</formula>
    </cfRule>
  </conditionalFormatting>
  <conditionalFormatting sqref="H37">
    <cfRule type="expression" dxfId="4716" priority="5576" stopIfTrue="1">
      <formula>AND(NOT($C37=""),H37="")</formula>
    </cfRule>
    <cfRule type="expression" dxfId="4715" priority="5577" stopIfTrue="1">
      <formula>BA37="0"</formula>
    </cfRule>
  </conditionalFormatting>
  <conditionalFormatting sqref="I37">
    <cfRule type="expression" dxfId="4714" priority="5574" stopIfTrue="1">
      <formula>AND(NOT($C37=""),I37="")</formula>
    </cfRule>
    <cfRule type="expression" dxfId="4713" priority="5575" stopIfTrue="1">
      <formula>BF37="0"</formula>
    </cfRule>
  </conditionalFormatting>
  <conditionalFormatting sqref="J37">
    <cfRule type="expression" dxfId="4712" priority="5572" stopIfTrue="1">
      <formula>AND(NOT($C37=""),J37="")</formula>
    </cfRule>
    <cfRule type="expression" dxfId="4711" priority="5573" stopIfTrue="1">
      <formula>BK37="0"</formula>
    </cfRule>
  </conditionalFormatting>
  <conditionalFormatting sqref="K37">
    <cfRule type="expression" dxfId="4710" priority="5570" stopIfTrue="1">
      <formula>AND(NOT($C37=""),K37="")</formula>
    </cfRule>
    <cfRule type="expression" dxfId="4709" priority="5571" stopIfTrue="1">
      <formula>BP37="0"</formula>
    </cfRule>
  </conditionalFormatting>
  <conditionalFormatting sqref="L37">
    <cfRule type="expression" dxfId="4708" priority="5568" stopIfTrue="1">
      <formula>AND(NOT($C37=""),L37="")</formula>
    </cfRule>
    <cfRule type="expression" dxfId="4707" priority="5569" stopIfTrue="1">
      <formula>BU37="0"</formula>
    </cfRule>
  </conditionalFormatting>
  <conditionalFormatting sqref="N37">
    <cfRule type="expression" dxfId="4706" priority="5566" stopIfTrue="1">
      <formula>AND(NOT($C37=""),N37="")</formula>
    </cfRule>
    <cfRule type="expression" dxfId="4705" priority="5567" stopIfTrue="1">
      <formula>CE37="0"</formula>
    </cfRule>
  </conditionalFormatting>
  <conditionalFormatting sqref="M37">
    <cfRule type="expression" dxfId="4704" priority="5565" stopIfTrue="1">
      <formula>BZ37="0"</formula>
    </cfRule>
  </conditionalFormatting>
  <conditionalFormatting sqref="E37">
    <cfRule type="expression" dxfId="4703" priority="5563" stopIfTrue="1">
      <formula>AND(NOT($C37=""),E37="")</formula>
    </cfRule>
    <cfRule type="expression" dxfId="4702" priority="5564" stopIfTrue="1">
      <formula>AL37="0"</formula>
    </cfRule>
  </conditionalFormatting>
  <conditionalFormatting sqref="F37">
    <cfRule type="expression" dxfId="4701" priority="5561" stopIfTrue="1">
      <formula>AND(NOT($C37=""),F37="")</formula>
    </cfRule>
    <cfRule type="expression" dxfId="4700" priority="5562" stopIfTrue="1">
      <formula>AQ37="0"</formula>
    </cfRule>
  </conditionalFormatting>
  <conditionalFormatting sqref="G37">
    <cfRule type="expression" dxfId="4699" priority="5559" stopIfTrue="1">
      <formula>AND(NOT($C37=""),G37="")</formula>
    </cfRule>
    <cfRule type="expression" dxfId="4698" priority="5560" stopIfTrue="1">
      <formula>AV37="0"</formula>
    </cfRule>
  </conditionalFormatting>
  <conditionalFormatting sqref="H37">
    <cfRule type="expression" dxfId="4697" priority="5557" stopIfTrue="1">
      <formula>AND(NOT($C37=""),H37="")</formula>
    </cfRule>
    <cfRule type="expression" dxfId="4696" priority="5558" stopIfTrue="1">
      <formula>BA37="0"</formula>
    </cfRule>
  </conditionalFormatting>
  <conditionalFormatting sqref="I37">
    <cfRule type="expression" dxfId="4695" priority="5555" stopIfTrue="1">
      <formula>AND(NOT($C37=""),I37="")</formula>
    </cfRule>
    <cfRule type="expression" dxfId="4694" priority="5556" stopIfTrue="1">
      <formula>BF37="0"</formula>
    </cfRule>
  </conditionalFormatting>
  <conditionalFormatting sqref="J37">
    <cfRule type="expression" dxfId="4693" priority="5553" stopIfTrue="1">
      <formula>AND(NOT($C37=""),J37="")</formula>
    </cfRule>
    <cfRule type="expression" dxfId="4692" priority="5554" stopIfTrue="1">
      <formula>BK37="0"</formula>
    </cfRule>
  </conditionalFormatting>
  <conditionalFormatting sqref="K37">
    <cfRule type="expression" dxfId="4691" priority="5551" stopIfTrue="1">
      <formula>AND(NOT($C37=""),K37="")</formula>
    </cfRule>
    <cfRule type="expression" dxfId="4690" priority="5552" stopIfTrue="1">
      <formula>BP37="0"</formula>
    </cfRule>
  </conditionalFormatting>
  <conditionalFormatting sqref="L37">
    <cfRule type="expression" dxfId="4689" priority="5549" stopIfTrue="1">
      <formula>AND(NOT($C37=""),L37="")</formula>
    </cfRule>
    <cfRule type="expression" dxfId="4688" priority="5550" stopIfTrue="1">
      <formula>BU37="0"</formula>
    </cfRule>
  </conditionalFormatting>
  <conditionalFormatting sqref="N37">
    <cfRule type="expression" dxfId="4687" priority="5547" stopIfTrue="1">
      <formula>AND(NOT($C37=""),N37="")</formula>
    </cfRule>
    <cfRule type="expression" dxfId="4686" priority="5548" stopIfTrue="1">
      <formula>CE37="0"</formula>
    </cfRule>
  </conditionalFormatting>
  <conditionalFormatting sqref="M37">
    <cfRule type="expression" dxfId="4685" priority="5546" stopIfTrue="1">
      <formula>BZ37="0"</formula>
    </cfRule>
  </conditionalFormatting>
  <conditionalFormatting sqref="E37">
    <cfRule type="expression" dxfId="4684" priority="5544" stopIfTrue="1">
      <formula>AND(NOT($C37=""),E37="")</formula>
    </cfRule>
    <cfRule type="expression" dxfId="4683" priority="5545" stopIfTrue="1">
      <formula>AL37="0"</formula>
    </cfRule>
  </conditionalFormatting>
  <conditionalFormatting sqref="F37">
    <cfRule type="expression" dxfId="4682" priority="5542" stopIfTrue="1">
      <formula>AND(NOT($C37=""),F37="")</formula>
    </cfRule>
    <cfRule type="expression" dxfId="4681" priority="5543" stopIfTrue="1">
      <formula>AQ37="0"</formula>
    </cfRule>
  </conditionalFormatting>
  <conditionalFormatting sqref="G37">
    <cfRule type="expression" dxfId="4680" priority="5540" stopIfTrue="1">
      <formula>AND(NOT($C37=""),G37="")</formula>
    </cfRule>
    <cfRule type="expression" dxfId="4679" priority="5541" stopIfTrue="1">
      <formula>AV37="0"</formula>
    </cfRule>
  </conditionalFormatting>
  <conditionalFormatting sqref="H37">
    <cfRule type="expression" dxfId="4678" priority="5538" stopIfTrue="1">
      <formula>AND(NOT($C37=""),H37="")</formula>
    </cfRule>
    <cfRule type="expression" dxfId="4677" priority="5539" stopIfTrue="1">
      <formula>BA37="0"</formula>
    </cfRule>
  </conditionalFormatting>
  <conditionalFormatting sqref="I37">
    <cfRule type="expression" dxfId="4676" priority="5536" stopIfTrue="1">
      <formula>AND(NOT($C37=""),I37="")</formula>
    </cfRule>
    <cfRule type="expression" dxfId="4675" priority="5537" stopIfTrue="1">
      <formula>BF37="0"</formula>
    </cfRule>
  </conditionalFormatting>
  <conditionalFormatting sqref="J37">
    <cfRule type="expression" dxfId="4674" priority="5534" stopIfTrue="1">
      <formula>AND(NOT($C37=""),J37="")</formula>
    </cfRule>
    <cfRule type="expression" dxfId="4673" priority="5535" stopIfTrue="1">
      <formula>BK37="0"</formula>
    </cfRule>
  </conditionalFormatting>
  <conditionalFormatting sqref="K37">
    <cfRule type="expression" dxfId="4672" priority="5532" stopIfTrue="1">
      <formula>AND(NOT($C37=""),K37="")</formula>
    </cfRule>
    <cfRule type="expression" dxfId="4671" priority="5533" stopIfTrue="1">
      <formula>BP37="0"</formula>
    </cfRule>
  </conditionalFormatting>
  <conditionalFormatting sqref="L37">
    <cfRule type="expression" dxfId="4670" priority="5530" stopIfTrue="1">
      <formula>AND(NOT($C37=""),L37="")</formula>
    </cfRule>
    <cfRule type="expression" dxfId="4669" priority="5531" stopIfTrue="1">
      <formula>BU37="0"</formula>
    </cfRule>
  </conditionalFormatting>
  <conditionalFormatting sqref="N37">
    <cfRule type="expression" dxfId="4668" priority="5528" stopIfTrue="1">
      <formula>AND(NOT($C37=""),N37="")</formula>
    </cfRule>
    <cfRule type="expression" dxfId="4667" priority="5529" stopIfTrue="1">
      <formula>CE37="0"</formula>
    </cfRule>
  </conditionalFormatting>
  <conditionalFormatting sqref="M37">
    <cfRule type="expression" dxfId="4666" priority="5527" stopIfTrue="1">
      <formula>BZ37="0"</formula>
    </cfRule>
  </conditionalFormatting>
  <conditionalFormatting sqref="E37">
    <cfRule type="expression" dxfId="4665" priority="5525" stopIfTrue="1">
      <formula>AND(NOT($C37=""),E37="")</formula>
    </cfRule>
    <cfRule type="expression" dxfId="4664" priority="5526" stopIfTrue="1">
      <formula>AL37="0"</formula>
    </cfRule>
  </conditionalFormatting>
  <conditionalFormatting sqref="F37">
    <cfRule type="expression" dxfId="4663" priority="5523" stopIfTrue="1">
      <formula>AND(NOT($C37=""),F37="")</formula>
    </cfRule>
    <cfRule type="expression" dxfId="4662" priority="5524" stopIfTrue="1">
      <formula>AQ37="0"</formula>
    </cfRule>
  </conditionalFormatting>
  <conditionalFormatting sqref="G37">
    <cfRule type="expression" dxfId="4661" priority="5521" stopIfTrue="1">
      <formula>AND(NOT($C37=""),G37="")</formula>
    </cfRule>
    <cfRule type="expression" dxfId="4660" priority="5522" stopIfTrue="1">
      <formula>AV37="0"</formula>
    </cfRule>
  </conditionalFormatting>
  <conditionalFormatting sqref="H37">
    <cfRule type="expression" dxfId="4659" priority="5519" stopIfTrue="1">
      <formula>AND(NOT($C37=""),H37="")</formula>
    </cfRule>
    <cfRule type="expression" dxfId="4658" priority="5520" stopIfTrue="1">
      <formula>BA37="0"</formula>
    </cfRule>
  </conditionalFormatting>
  <conditionalFormatting sqref="I37">
    <cfRule type="expression" dxfId="4657" priority="5517" stopIfTrue="1">
      <formula>AND(NOT($C37=""),I37="")</formula>
    </cfRule>
    <cfRule type="expression" dxfId="4656" priority="5518" stopIfTrue="1">
      <formula>BF37="0"</formula>
    </cfRule>
  </conditionalFormatting>
  <conditionalFormatting sqref="J37">
    <cfRule type="expression" dxfId="4655" priority="5515" stopIfTrue="1">
      <formula>AND(NOT($C37=""),J37="")</formula>
    </cfRule>
    <cfRule type="expression" dxfId="4654" priority="5516" stopIfTrue="1">
      <formula>BK37="0"</formula>
    </cfRule>
  </conditionalFormatting>
  <conditionalFormatting sqref="K37">
    <cfRule type="expression" dxfId="4653" priority="5513" stopIfTrue="1">
      <formula>AND(NOT($C37=""),K37="")</formula>
    </cfRule>
    <cfRule type="expression" dxfId="4652" priority="5514" stopIfTrue="1">
      <formula>BP37="0"</formula>
    </cfRule>
  </conditionalFormatting>
  <conditionalFormatting sqref="L37">
    <cfRule type="expression" dxfId="4651" priority="5511" stopIfTrue="1">
      <formula>AND(NOT($C37=""),L37="")</formula>
    </cfRule>
    <cfRule type="expression" dxfId="4650" priority="5512" stopIfTrue="1">
      <formula>BU37="0"</formula>
    </cfRule>
  </conditionalFormatting>
  <conditionalFormatting sqref="N37">
    <cfRule type="expression" dxfId="4649" priority="5509" stopIfTrue="1">
      <formula>AND(NOT($C37=""),N37="")</formula>
    </cfRule>
    <cfRule type="expression" dxfId="4648" priority="5510" stopIfTrue="1">
      <formula>CE37="0"</formula>
    </cfRule>
  </conditionalFormatting>
  <conditionalFormatting sqref="M37">
    <cfRule type="expression" dxfId="4647" priority="5508" stopIfTrue="1">
      <formula>BZ37="0"</formula>
    </cfRule>
  </conditionalFormatting>
  <conditionalFormatting sqref="E37">
    <cfRule type="expression" dxfId="4646" priority="5506" stopIfTrue="1">
      <formula>AND(NOT($C37=""),E37="")</formula>
    </cfRule>
    <cfRule type="expression" dxfId="4645" priority="5507" stopIfTrue="1">
      <formula>AL37="0"</formula>
    </cfRule>
  </conditionalFormatting>
  <conditionalFormatting sqref="F37">
    <cfRule type="expression" dxfId="4644" priority="5504" stopIfTrue="1">
      <formula>AND(NOT($C37=""),F37="")</formula>
    </cfRule>
    <cfRule type="expression" dxfId="4643" priority="5505" stopIfTrue="1">
      <formula>AQ37="0"</formula>
    </cfRule>
  </conditionalFormatting>
  <conditionalFormatting sqref="G37">
    <cfRule type="expression" dxfId="4642" priority="5502" stopIfTrue="1">
      <formula>AND(NOT($C37=""),G37="")</formula>
    </cfRule>
    <cfRule type="expression" dxfId="4641" priority="5503" stopIfTrue="1">
      <formula>AV37="0"</formula>
    </cfRule>
  </conditionalFormatting>
  <conditionalFormatting sqref="H37">
    <cfRule type="expression" dxfId="4640" priority="5500" stopIfTrue="1">
      <formula>AND(NOT($C37=""),H37="")</formula>
    </cfRule>
    <cfRule type="expression" dxfId="4639" priority="5501" stopIfTrue="1">
      <formula>BA37="0"</formula>
    </cfRule>
  </conditionalFormatting>
  <conditionalFormatting sqref="I37">
    <cfRule type="expression" dxfId="4638" priority="5498" stopIfTrue="1">
      <formula>AND(NOT($C37=""),I37="")</formula>
    </cfRule>
    <cfRule type="expression" dxfId="4637" priority="5499" stopIfTrue="1">
      <formula>BF37="0"</formula>
    </cfRule>
  </conditionalFormatting>
  <conditionalFormatting sqref="J37">
    <cfRule type="expression" dxfId="4636" priority="5496" stopIfTrue="1">
      <formula>AND(NOT($C37=""),J37="")</formula>
    </cfRule>
    <cfRule type="expression" dxfId="4635" priority="5497" stopIfTrue="1">
      <formula>BK37="0"</formula>
    </cfRule>
  </conditionalFormatting>
  <conditionalFormatting sqref="K37">
    <cfRule type="expression" dxfId="4634" priority="5494" stopIfTrue="1">
      <formula>AND(NOT($C37=""),K37="")</formula>
    </cfRule>
    <cfRule type="expression" dxfId="4633" priority="5495" stopIfTrue="1">
      <formula>BP37="0"</formula>
    </cfRule>
  </conditionalFormatting>
  <conditionalFormatting sqref="L37">
    <cfRule type="expression" dxfId="4632" priority="5492" stopIfTrue="1">
      <formula>AND(NOT($C37=""),L37="")</formula>
    </cfRule>
    <cfRule type="expression" dxfId="4631" priority="5493" stopIfTrue="1">
      <formula>BU37="0"</formula>
    </cfRule>
  </conditionalFormatting>
  <conditionalFormatting sqref="N37">
    <cfRule type="expression" dxfId="4630" priority="5490" stopIfTrue="1">
      <formula>AND(NOT($C37=""),N37="")</formula>
    </cfRule>
    <cfRule type="expression" dxfId="4629" priority="5491" stopIfTrue="1">
      <formula>CE37="0"</formula>
    </cfRule>
  </conditionalFormatting>
  <conditionalFormatting sqref="M37">
    <cfRule type="expression" dxfId="4628" priority="5489" stopIfTrue="1">
      <formula>BZ37="0"</formula>
    </cfRule>
  </conditionalFormatting>
  <conditionalFormatting sqref="E37">
    <cfRule type="expression" dxfId="4627" priority="5487" stopIfTrue="1">
      <formula>AND(NOT($C37=""),E37="")</formula>
    </cfRule>
    <cfRule type="expression" dxfId="4626" priority="5488" stopIfTrue="1">
      <formula>AL37="0"</formula>
    </cfRule>
  </conditionalFormatting>
  <conditionalFormatting sqref="F37">
    <cfRule type="expression" dxfId="4625" priority="5485" stopIfTrue="1">
      <formula>AND(NOT($C37=""),F37="")</formula>
    </cfRule>
    <cfRule type="expression" dxfId="4624" priority="5486" stopIfTrue="1">
      <formula>AQ37="0"</formula>
    </cfRule>
  </conditionalFormatting>
  <conditionalFormatting sqref="G37">
    <cfRule type="expression" dxfId="4623" priority="5483" stopIfTrue="1">
      <formula>AND(NOT($C37=""),G37="")</formula>
    </cfRule>
    <cfRule type="expression" dxfId="4622" priority="5484" stopIfTrue="1">
      <formula>AV37="0"</formula>
    </cfRule>
  </conditionalFormatting>
  <conditionalFormatting sqref="H37">
    <cfRule type="expression" dxfId="4621" priority="5481" stopIfTrue="1">
      <formula>AND(NOT($C37=""),H37="")</formula>
    </cfRule>
    <cfRule type="expression" dxfId="4620" priority="5482" stopIfTrue="1">
      <formula>BA37="0"</formula>
    </cfRule>
  </conditionalFormatting>
  <conditionalFormatting sqref="I37">
    <cfRule type="expression" dxfId="4619" priority="5479" stopIfTrue="1">
      <formula>AND(NOT($C37=""),I37="")</formula>
    </cfRule>
    <cfRule type="expression" dxfId="4618" priority="5480" stopIfTrue="1">
      <formula>BF37="0"</formula>
    </cfRule>
  </conditionalFormatting>
  <conditionalFormatting sqref="J37">
    <cfRule type="expression" dxfId="4617" priority="5477" stopIfTrue="1">
      <formula>AND(NOT($C37=""),J37="")</formula>
    </cfRule>
    <cfRule type="expression" dxfId="4616" priority="5478" stopIfTrue="1">
      <formula>BK37="0"</formula>
    </cfRule>
  </conditionalFormatting>
  <conditionalFormatting sqref="K37">
    <cfRule type="expression" dxfId="4615" priority="5475" stopIfTrue="1">
      <formula>AND(NOT($C37=""),K37="")</formula>
    </cfRule>
    <cfRule type="expression" dxfId="4614" priority="5476" stopIfTrue="1">
      <formula>BP37="0"</formula>
    </cfRule>
  </conditionalFormatting>
  <conditionalFormatting sqref="L37">
    <cfRule type="expression" dxfId="4613" priority="5473" stopIfTrue="1">
      <formula>AND(NOT($C37=""),L37="")</formula>
    </cfRule>
    <cfRule type="expression" dxfId="4612" priority="5474" stopIfTrue="1">
      <formula>BU37="0"</formula>
    </cfRule>
  </conditionalFormatting>
  <conditionalFormatting sqref="N37">
    <cfRule type="expression" dxfId="4611" priority="5471" stopIfTrue="1">
      <formula>AND(NOT($C37=""),N37="")</formula>
    </cfRule>
    <cfRule type="expression" dxfId="4610" priority="5472" stopIfTrue="1">
      <formula>CE37="0"</formula>
    </cfRule>
  </conditionalFormatting>
  <conditionalFormatting sqref="M37">
    <cfRule type="expression" dxfId="4609" priority="5470" stopIfTrue="1">
      <formula>BZ37="0"</formula>
    </cfRule>
  </conditionalFormatting>
  <conditionalFormatting sqref="E37">
    <cfRule type="expression" dxfId="4608" priority="5468" stopIfTrue="1">
      <formula>AND(NOT($C37=""),E37="")</formula>
    </cfRule>
    <cfRule type="expression" dxfId="4607" priority="5469" stopIfTrue="1">
      <formula>AL37="0"</formula>
    </cfRule>
  </conditionalFormatting>
  <conditionalFormatting sqref="F37">
    <cfRule type="expression" dxfId="4606" priority="5466" stopIfTrue="1">
      <formula>AND(NOT($C37=""),F37="")</formula>
    </cfRule>
    <cfRule type="expression" dxfId="4605" priority="5467" stopIfTrue="1">
      <formula>AQ37="0"</formula>
    </cfRule>
  </conditionalFormatting>
  <conditionalFormatting sqref="G37">
    <cfRule type="expression" dxfId="4604" priority="5464" stopIfTrue="1">
      <formula>AND(NOT($C37=""),G37="")</formula>
    </cfRule>
    <cfRule type="expression" dxfId="4603" priority="5465" stopIfTrue="1">
      <formula>AV37="0"</formula>
    </cfRule>
  </conditionalFormatting>
  <conditionalFormatting sqref="H37">
    <cfRule type="expression" dxfId="4602" priority="5462" stopIfTrue="1">
      <formula>AND(NOT($C37=""),H37="")</formula>
    </cfRule>
    <cfRule type="expression" dxfId="4601" priority="5463" stopIfTrue="1">
      <formula>BA37="0"</formula>
    </cfRule>
  </conditionalFormatting>
  <conditionalFormatting sqref="I37">
    <cfRule type="expression" dxfId="4600" priority="5460" stopIfTrue="1">
      <formula>AND(NOT($C37=""),I37="")</formula>
    </cfRule>
    <cfRule type="expression" dxfId="4599" priority="5461" stopIfTrue="1">
      <formula>BF37="0"</formula>
    </cfRule>
  </conditionalFormatting>
  <conditionalFormatting sqref="J37">
    <cfRule type="expression" dxfId="4598" priority="5458" stopIfTrue="1">
      <formula>AND(NOT($C37=""),J37="")</formula>
    </cfRule>
    <cfRule type="expression" dxfId="4597" priority="5459" stopIfTrue="1">
      <formula>BK37="0"</formula>
    </cfRule>
  </conditionalFormatting>
  <conditionalFormatting sqref="K37">
    <cfRule type="expression" dxfId="4596" priority="5456" stopIfTrue="1">
      <formula>AND(NOT($C37=""),K37="")</formula>
    </cfRule>
    <cfRule type="expression" dxfId="4595" priority="5457" stopIfTrue="1">
      <formula>BP37="0"</formula>
    </cfRule>
  </conditionalFormatting>
  <conditionalFormatting sqref="L37">
    <cfRule type="expression" dxfId="4594" priority="5454" stopIfTrue="1">
      <formula>AND(NOT($C37=""),L37="")</formula>
    </cfRule>
    <cfRule type="expression" dxfId="4593" priority="5455" stopIfTrue="1">
      <formula>BU37="0"</formula>
    </cfRule>
  </conditionalFormatting>
  <conditionalFormatting sqref="N37">
    <cfRule type="expression" dxfId="4592" priority="5452" stopIfTrue="1">
      <formula>AND(NOT($C37=""),N37="")</formula>
    </cfRule>
    <cfRule type="expression" dxfId="4591" priority="5453" stopIfTrue="1">
      <formula>CE37="0"</formula>
    </cfRule>
  </conditionalFormatting>
  <conditionalFormatting sqref="M37">
    <cfRule type="expression" dxfId="4590" priority="5451" stopIfTrue="1">
      <formula>BZ37="0"</formula>
    </cfRule>
  </conditionalFormatting>
  <conditionalFormatting sqref="E37">
    <cfRule type="expression" dxfId="4589" priority="5449" stopIfTrue="1">
      <formula>AND(NOT($C37=""),E37="")</formula>
    </cfRule>
    <cfRule type="expression" dxfId="4588" priority="5450" stopIfTrue="1">
      <formula>AL37="0"</formula>
    </cfRule>
  </conditionalFormatting>
  <conditionalFormatting sqref="F37">
    <cfRule type="expression" dxfId="4587" priority="5447" stopIfTrue="1">
      <formula>AND(NOT($C37=""),F37="")</formula>
    </cfRule>
    <cfRule type="expression" dxfId="4586" priority="5448" stopIfTrue="1">
      <formula>AQ37="0"</formula>
    </cfRule>
  </conditionalFormatting>
  <conditionalFormatting sqref="G37">
    <cfRule type="expression" dxfId="4585" priority="5445" stopIfTrue="1">
      <formula>AND(NOT($C37=""),G37="")</formula>
    </cfRule>
    <cfRule type="expression" dxfId="4584" priority="5446" stopIfTrue="1">
      <formula>AV37="0"</formula>
    </cfRule>
  </conditionalFormatting>
  <conditionalFormatting sqref="H37">
    <cfRule type="expression" dxfId="4583" priority="5443" stopIfTrue="1">
      <formula>AND(NOT($C37=""),H37="")</formula>
    </cfRule>
    <cfRule type="expression" dxfId="4582" priority="5444" stopIfTrue="1">
      <formula>BA37="0"</formula>
    </cfRule>
  </conditionalFormatting>
  <conditionalFormatting sqref="I37">
    <cfRule type="expression" dxfId="4581" priority="5441" stopIfTrue="1">
      <formula>AND(NOT($C37=""),I37="")</formula>
    </cfRule>
    <cfRule type="expression" dxfId="4580" priority="5442" stopIfTrue="1">
      <formula>BF37="0"</formula>
    </cfRule>
  </conditionalFormatting>
  <conditionalFormatting sqref="J37">
    <cfRule type="expression" dxfId="4579" priority="5439" stopIfTrue="1">
      <formula>AND(NOT($C37=""),J37="")</formula>
    </cfRule>
    <cfRule type="expression" dxfId="4578" priority="5440" stopIfTrue="1">
      <formula>BK37="0"</formula>
    </cfRule>
  </conditionalFormatting>
  <conditionalFormatting sqref="K37">
    <cfRule type="expression" dxfId="4577" priority="5437" stopIfTrue="1">
      <formula>AND(NOT($C37=""),K37="")</formula>
    </cfRule>
    <cfRule type="expression" dxfId="4576" priority="5438" stopIfTrue="1">
      <formula>BP37="0"</formula>
    </cfRule>
  </conditionalFormatting>
  <conditionalFormatting sqref="L37">
    <cfRule type="expression" dxfId="4575" priority="5435" stopIfTrue="1">
      <formula>AND(NOT($C37=""),L37="")</formula>
    </cfRule>
    <cfRule type="expression" dxfId="4574" priority="5436" stopIfTrue="1">
      <formula>BU37="0"</formula>
    </cfRule>
  </conditionalFormatting>
  <conditionalFormatting sqref="N37">
    <cfRule type="expression" dxfId="4573" priority="5433" stopIfTrue="1">
      <formula>AND(NOT($C37=""),N37="")</formula>
    </cfRule>
    <cfRule type="expression" dxfId="4572" priority="5434" stopIfTrue="1">
      <formula>CE37="0"</formula>
    </cfRule>
  </conditionalFormatting>
  <conditionalFormatting sqref="M37">
    <cfRule type="expression" dxfId="4571" priority="5432" stopIfTrue="1">
      <formula>BZ37="0"</formula>
    </cfRule>
  </conditionalFormatting>
  <conditionalFormatting sqref="E37">
    <cfRule type="expression" dxfId="4570" priority="5430" stopIfTrue="1">
      <formula>AND(NOT($C37=""),E37="")</formula>
    </cfRule>
    <cfRule type="expression" dxfId="4569" priority="5431" stopIfTrue="1">
      <formula>AL37="0"</formula>
    </cfRule>
  </conditionalFormatting>
  <conditionalFormatting sqref="F37">
    <cfRule type="expression" dxfId="4568" priority="5428" stopIfTrue="1">
      <formula>AND(NOT($C37=""),F37="")</formula>
    </cfRule>
    <cfRule type="expression" dxfId="4567" priority="5429" stopIfTrue="1">
      <formula>AQ37="0"</formula>
    </cfRule>
  </conditionalFormatting>
  <conditionalFormatting sqref="G37">
    <cfRule type="expression" dxfId="4566" priority="5426" stopIfTrue="1">
      <formula>AND(NOT($C37=""),G37="")</formula>
    </cfRule>
    <cfRule type="expression" dxfId="4565" priority="5427" stopIfTrue="1">
      <formula>AV37="0"</formula>
    </cfRule>
  </conditionalFormatting>
  <conditionalFormatting sqref="H37">
    <cfRule type="expression" dxfId="4564" priority="5424" stopIfTrue="1">
      <formula>AND(NOT($C37=""),H37="")</formula>
    </cfRule>
    <cfRule type="expression" dxfId="4563" priority="5425" stopIfTrue="1">
      <formula>BA37="0"</formula>
    </cfRule>
  </conditionalFormatting>
  <conditionalFormatting sqref="I37">
    <cfRule type="expression" dxfId="4562" priority="5422" stopIfTrue="1">
      <formula>AND(NOT($C37=""),I37="")</formula>
    </cfRule>
    <cfRule type="expression" dxfId="4561" priority="5423" stopIfTrue="1">
      <formula>BF37="0"</formula>
    </cfRule>
  </conditionalFormatting>
  <conditionalFormatting sqref="J37">
    <cfRule type="expression" dxfId="4560" priority="5420" stopIfTrue="1">
      <formula>AND(NOT($C37=""),J37="")</formula>
    </cfRule>
    <cfRule type="expression" dxfId="4559" priority="5421" stopIfTrue="1">
      <formula>BK37="0"</formula>
    </cfRule>
  </conditionalFormatting>
  <conditionalFormatting sqref="K37">
    <cfRule type="expression" dxfId="4558" priority="5418" stopIfTrue="1">
      <formula>AND(NOT($C37=""),K37="")</formula>
    </cfRule>
    <cfRule type="expression" dxfId="4557" priority="5419" stopIfTrue="1">
      <formula>BP37="0"</formula>
    </cfRule>
  </conditionalFormatting>
  <conditionalFormatting sqref="L37">
    <cfRule type="expression" dxfId="4556" priority="5416" stopIfTrue="1">
      <formula>AND(NOT($C37=""),L37="")</formula>
    </cfRule>
    <cfRule type="expression" dxfId="4555" priority="5417" stopIfTrue="1">
      <formula>BU37="0"</formula>
    </cfRule>
  </conditionalFormatting>
  <conditionalFormatting sqref="N37">
    <cfRule type="expression" dxfId="4554" priority="5414" stopIfTrue="1">
      <formula>AND(NOT($C37=""),N37="")</formula>
    </cfRule>
    <cfRule type="expression" dxfId="4553" priority="5415" stopIfTrue="1">
      <formula>CE37="0"</formula>
    </cfRule>
  </conditionalFormatting>
  <conditionalFormatting sqref="M37">
    <cfRule type="expression" dxfId="4552" priority="5413" stopIfTrue="1">
      <formula>BZ37="0"</formula>
    </cfRule>
  </conditionalFormatting>
  <conditionalFormatting sqref="E37">
    <cfRule type="expression" dxfId="4551" priority="5411" stopIfTrue="1">
      <formula>AND(NOT($C37=""),E37="")</formula>
    </cfRule>
    <cfRule type="expression" dxfId="4550" priority="5412" stopIfTrue="1">
      <formula>AL37="0"</formula>
    </cfRule>
  </conditionalFormatting>
  <conditionalFormatting sqref="F37">
    <cfRule type="expression" dxfId="4549" priority="5409" stopIfTrue="1">
      <formula>AND(NOT($C37=""),F37="")</formula>
    </cfRule>
    <cfRule type="expression" dxfId="4548" priority="5410" stopIfTrue="1">
      <formula>AQ37="0"</formula>
    </cfRule>
  </conditionalFormatting>
  <conditionalFormatting sqref="G37">
    <cfRule type="expression" dxfId="4547" priority="5407" stopIfTrue="1">
      <formula>AND(NOT($C37=""),G37="")</formula>
    </cfRule>
    <cfRule type="expression" dxfId="4546" priority="5408" stopIfTrue="1">
      <formula>AV37="0"</formula>
    </cfRule>
  </conditionalFormatting>
  <conditionalFormatting sqref="H37">
    <cfRule type="expression" dxfId="4545" priority="5405" stopIfTrue="1">
      <formula>AND(NOT($C37=""),H37="")</formula>
    </cfRule>
    <cfRule type="expression" dxfId="4544" priority="5406" stopIfTrue="1">
      <formula>BA37="0"</formula>
    </cfRule>
  </conditionalFormatting>
  <conditionalFormatting sqref="I37">
    <cfRule type="expression" dxfId="4543" priority="5403" stopIfTrue="1">
      <formula>AND(NOT($C37=""),I37="")</formula>
    </cfRule>
    <cfRule type="expression" dxfId="4542" priority="5404" stopIfTrue="1">
      <formula>BF37="0"</formula>
    </cfRule>
  </conditionalFormatting>
  <conditionalFormatting sqref="J37">
    <cfRule type="expression" dxfId="4541" priority="5401" stopIfTrue="1">
      <formula>AND(NOT($C37=""),J37="")</formula>
    </cfRule>
    <cfRule type="expression" dxfId="4540" priority="5402" stopIfTrue="1">
      <formula>BK37="0"</formula>
    </cfRule>
  </conditionalFormatting>
  <conditionalFormatting sqref="K37">
    <cfRule type="expression" dxfId="4539" priority="5399" stopIfTrue="1">
      <formula>AND(NOT($C37=""),K37="")</formula>
    </cfRule>
    <cfRule type="expression" dxfId="4538" priority="5400" stopIfTrue="1">
      <formula>BP37="0"</formula>
    </cfRule>
  </conditionalFormatting>
  <conditionalFormatting sqref="L37">
    <cfRule type="expression" dxfId="4537" priority="5397" stopIfTrue="1">
      <formula>AND(NOT($C37=""),L37="")</formula>
    </cfRule>
    <cfRule type="expression" dxfId="4536" priority="5398" stopIfTrue="1">
      <formula>BU37="0"</formula>
    </cfRule>
  </conditionalFormatting>
  <conditionalFormatting sqref="N37">
    <cfRule type="expression" dxfId="4535" priority="5395" stopIfTrue="1">
      <formula>AND(NOT($C37=""),N37="")</formula>
    </cfRule>
    <cfRule type="expression" dxfId="4534" priority="5396" stopIfTrue="1">
      <formula>CE37="0"</formula>
    </cfRule>
  </conditionalFormatting>
  <conditionalFormatting sqref="M37">
    <cfRule type="expression" dxfId="4533" priority="5394" stopIfTrue="1">
      <formula>BZ37="0"</formula>
    </cfRule>
  </conditionalFormatting>
  <conditionalFormatting sqref="E37">
    <cfRule type="expression" dxfId="4532" priority="5392" stopIfTrue="1">
      <formula>AND(NOT($C37=""),E37="")</formula>
    </cfRule>
    <cfRule type="expression" dxfId="4531" priority="5393" stopIfTrue="1">
      <formula>AL37="0"</formula>
    </cfRule>
  </conditionalFormatting>
  <conditionalFormatting sqref="F37">
    <cfRule type="expression" dxfId="4530" priority="5390" stopIfTrue="1">
      <formula>AND(NOT($C37=""),F37="")</formula>
    </cfRule>
    <cfRule type="expression" dxfId="4529" priority="5391" stopIfTrue="1">
      <formula>AQ37="0"</formula>
    </cfRule>
  </conditionalFormatting>
  <conditionalFormatting sqref="G37">
    <cfRule type="expression" dxfId="4528" priority="5388" stopIfTrue="1">
      <formula>AND(NOT($C37=""),G37="")</formula>
    </cfRule>
    <cfRule type="expression" dxfId="4527" priority="5389" stopIfTrue="1">
      <formula>AV37="0"</formula>
    </cfRule>
  </conditionalFormatting>
  <conditionalFormatting sqref="H37">
    <cfRule type="expression" dxfId="4526" priority="5386" stopIfTrue="1">
      <formula>AND(NOT($C37=""),H37="")</formula>
    </cfRule>
    <cfRule type="expression" dxfId="4525" priority="5387" stopIfTrue="1">
      <formula>BA37="0"</formula>
    </cfRule>
  </conditionalFormatting>
  <conditionalFormatting sqref="I37">
    <cfRule type="expression" dxfId="4524" priority="5384" stopIfTrue="1">
      <formula>AND(NOT($C37=""),I37="")</formula>
    </cfRule>
    <cfRule type="expression" dxfId="4523" priority="5385" stopIfTrue="1">
      <formula>BF37="0"</formula>
    </cfRule>
  </conditionalFormatting>
  <conditionalFormatting sqref="J37">
    <cfRule type="expression" dxfId="4522" priority="5382" stopIfTrue="1">
      <formula>AND(NOT($C37=""),J37="")</formula>
    </cfRule>
    <cfRule type="expression" dxfId="4521" priority="5383" stopIfTrue="1">
      <formula>BK37="0"</formula>
    </cfRule>
  </conditionalFormatting>
  <conditionalFormatting sqref="K37">
    <cfRule type="expression" dxfId="4520" priority="5380" stopIfTrue="1">
      <formula>AND(NOT($C37=""),K37="")</formula>
    </cfRule>
    <cfRule type="expression" dxfId="4519" priority="5381" stopIfTrue="1">
      <formula>BP37="0"</formula>
    </cfRule>
  </conditionalFormatting>
  <conditionalFormatting sqref="L37">
    <cfRule type="expression" dxfId="4518" priority="5378" stopIfTrue="1">
      <formula>AND(NOT($C37=""),L37="")</formula>
    </cfRule>
    <cfRule type="expression" dxfId="4517" priority="5379" stopIfTrue="1">
      <formula>BU37="0"</formula>
    </cfRule>
  </conditionalFormatting>
  <conditionalFormatting sqref="N37">
    <cfRule type="expression" dxfId="4516" priority="5376" stopIfTrue="1">
      <formula>AND(NOT($C37=""),N37="")</formula>
    </cfRule>
    <cfRule type="expression" dxfId="4515" priority="5377" stopIfTrue="1">
      <formula>CE37="0"</formula>
    </cfRule>
  </conditionalFormatting>
  <conditionalFormatting sqref="M37">
    <cfRule type="expression" dxfId="4514" priority="5375" stopIfTrue="1">
      <formula>BZ37="0"</formula>
    </cfRule>
  </conditionalFormatting>
  <conditionalFormatting sqref="E37">
    <cfRule type="expression" dxfId="4513" priority="5373" stopIfTrue="1">
      <formula>AND(NOT($C37=""),E37="")</formula>
    </cfRule>
    <cfRule type="expression" dxfId="4512" priority="5374" stopIfTrue="1">
      <formula>AL37="0"</formula>
    </cfRule>
  </conditionalFormatting>
  <conditionalFormatting sqref="F37">
    <cfRule type="expression" dxfId="4511" priority="5371" stopIfTrue="1">
      <formula>AND(NOT($C37=""),F37="")</formula>
    </cfRule>
    <cfRule type="expression" dxfId="4510" priority="5372" stopIfTrue="1">
      <formula>AQ37="0"</formula>
    </cfRule>
  </conditionalFormatting>
  <conditionalFormatting sqref="G37">
    <cfRule type="expression" dxfId="4509" priority="5369" stopIfTrue="1">
      <formula>AND(NOT($C37=""),G37="")</formula>
    </cfRule>
    <cfRule type="expression" dxfId="4508" priority="5370" stopIfTrue="1">
      <formula>AV37="0"</formula>
    </cfRule>
  </conditionalFormatting>
  <conditionalFormatting sqref="H37">
    <cfRule type="expression" dxfId="4507" priority="5367" stopIfTrue="1">
      <formula>AND(NOT($C37=""),H37="")</formula>
    </cfRule>
    <cfRule type="expression" dxfId="4506" priority="5368" stopIfTrue="1">
      <formula>BA37="0"</formula>
    </cfRule>
  </conditionalFormatting>
  <conditionalFormatting sqref="I37">
    <cfRule type="expression" dxfId="4505" priority="5365" stopIfTrue="1">
      <formula>AND(NOT($C37=""),I37="")</formula>
    </cfRule>
    <cfRule type="expression" dxfId="4504" priority="5366" stopIfTrue="1">
      <formula>BF37="0"</formula>
    </cfRule>
  </conditionalFormatting>
  <conditionalFormatting sqref="J37">
    <cfRule type="expression" dxfId="4503" priority="5363" stopIfTrue="1">
      <formula>AND(NOT($C37=""),J37="")</formula>
    </cfRule>
    <cfRule type="expression" dxfId="4502" priority="5364" stopIfTrue="1">
      <formula>BK37="0"</formula>
    </cfRule>
  </conditionalFormatting>
  <conditionalFormatting sqref="K37">
    <cfRule type="expression" dxfId="4501" priority="5361" stopIfTrue="1">
      <formula>AND(NOT($C37=""),K37="")</formula>
    </cfRule>
    <cfRule type="expression" dxfId="4500" priority="5362" stopIfTrue="1">
      <formula>BP37="0"</formula>
    </cfRule>
  </conditionalFormatting>
  <conditionalFormatting sqref="L37">
    <cfRule type="expression" dxfId="4499" priority="5359" stopIfTrue="1">
      <formula>AND(NOT($C37=""),L37="")</formula>
    </cfRule>
    <cfRule type="expression" dxfId="4498" priority="5360" stopIfTrue="1">
      <formula>BU37="0"</formula>
    </cfRule>
  </conditionalFormatting>
  <conditionalFormatting sqref="N37">
    <cfRule type="expression" dxfId="4497" priority="5357" stopIfTrue="1">
      <formula>AND(NOT($C37=""),N37="")</formula>
    </cfRule>
    <cfRule type="expression" dxfId="4496" priority="5358" stopIfTrue="1">
      <formula>CE37="0"</formula>
    </cfRule>
  </conditionalFormatting>
  <conditionalFormatting sqref="M37">
    <cfRule type="expression" dxfId="4495" priority="5356" stopIfTrue="1">
      <formula>BZ37="0"</formula>
    </cfRule>
  </conditionalFormatting>
  <conditionalFormatting sqref="E37">
    <cfRule type="expression" dxfId="4494" priority="5354" stopIfTrue="1">
      <formula>AND(NOT($C37=""),E37="")</formula>
    </cfRule>
    <cfRule type="expression" dxfId="4493" priority="5355" stopIfTrue="1">
      <formula>AL37="0"</formula>
    </cfRule>
  </conditionalFormatting>
  <conditionalFormatting sqref="F37">
    <cfRule type="expression" dxfId="4492" priority="5352" stopIfTrue="1">
      <formula>AND(NOT($C37=""),F37="")</formula>
    </cfRule>
    <cfRule type="expression" dxfId="4491" priority="5353" stopIfTrue="1">
      <formula>AQ37="0"</formula>
    </cfRule>
  </conditionalFormatting>
  <conditionalFormatting sqref="G37">
    <cfRule type="expression" dxfId="4490" priority="5350" stopIfTrue="1">
      <formula>AND(NOT($C37=""),G37="")</formula>
    </cfRule>
    <cfRule type="expression" dxfId="4489" priority="5351" stopIfTrue="1">
      <formula>AV37="0"</formula>
    </cfRule>
  </conditionalFormatting>
  <conditionalFormatting sqref="H37">
    <cfRule type="expression" dxfId="4488" priority="5348" stopIfTrue="1">
      <formula>AND(NOT($C37=""),H37="")</formula>
    </cfRule>
    <cfRule type="expression" dxfId="4487" priority="5349" stopIfTrue="1">
      <formula>BA37="0"</formula>
    </cfRule>
  </conditionalFormatting>
  <conditionalFormatting sqref="I37">
    <cfRule type="expression" dxfId="4486" priority="5346" stopIfTrue="1">
      <formula>AND(NOT($C37=""),I37="")</formula>
    </cfRule>
    <cfRule type="expression" dxfId="4485" priority="5347" stopIfTrue="1">
      <formula>BF37="0"</formula>
    </cfRule>
  </conditionalFormatting>
  <conditionalFormatting sqref="J37">
    <cfRule type="expression" dxfId="4484" priority="5344" stopIfTrue="1">
      <formula>AND(NOT($C37=""),J37="")</formula>
    </cfRule>
    <cfRule type="expression" dxfId="4483" priority="5345" stopIfTrue="1">
      <formula>BK37="0"</formula>
    </cfRule>
  </conditionalFormatting>
  <conditionalFormatting sqref="K37">
    <cfRule type="expression" dxfId="4482" priority="5342" stopIfTrue="1">
      <formula>AND(NOT($C37=""),K37="")</formula>
    </cfRule>
    <cfRule type="expression" dxfId="4481" priority="5343" stopIfTrue="1">
      <formula>BP37="0"</formula>
    </cfRule>
  </conditionalFormatting>
  <conditionalFormatting sqref="L37">
    <cfRule type="expression" dxfId="4480" priority="5340" stopIfTrue="1">
      <formula>AND(NOT($C37=""),L37="")</formula>
    </cfRule>
    <cfRule type="expression" dxfId="4479" priority="5341" stopIfTrue="1">
      <formula>BU37="0"</formula>
    </cfRule>
  </conditionalFormatting>
  <conditionalFormatting sqref="N37">
    <cfRule type="expression" dxfId="4478" priority="5338" stopIfTrue="1">
      <formula>AND(NOT($C37=""),N37="")</formula>
    </cfRule>
    <cfRule type="expression" dxfId="4477" priority="5339" stopIfTrue="1">
      <formula>CE37="0"</formula>
    </cfRule>
  </conditionalFormatting>
  <conditionalFormatting sqref="M37">
    <cfRule type="expression" dxfId="4476" priority="5337" stopIfTrue="1">
      <formula>BZ37="0"</formula>
    </cfRule>
  </conditionalFormatting>
  <conditionalFormatting sqref="E37">
    <cfRule type="expression" dxfId="4475" priority="5335" stopIfTrue="1">
      <formula>AND(NOT($C37=""),E37="")</formula>
    </cfRule>
    <cfRule type="expression" dxfId="4474" priority="5336" stopIfTrue="1">
      <formula>AL37="0"</formula>
    </cfRule>
  </conditionalFormatting>
  <conditionalFormatting sqref="F37">
    <cfRule type="expression" dxfId="4473" priority="5333" stopIfTrue="1">
      <formula>AND(NOT($C37=""),F37="")</formula>
    </cfRule>
    <cfRule type="expression" dxfId="4472" priority="5334" stopIfTrue="1">
      <formula>AQ37="0"</formula>
    </cfRule>
  </conditionalFormatting>
  <conditionalFormatting sqref="G37">
    <cfRule type="expression" dxfId="4471" priority="5331" stopIfTrue="1">
      <formula>AND(NOT($C37=""),G37="")</formula>
    </cfRule>
    <cfRule type="expression" dxfId="4470" priority="5332" stopIfTrue="1">
      <formula>AV37="0"</formula>
    </cfRule>
  </conditionalFormatting>
  <conditionalFormatting sqref="H37">
    <cfRule type="expression" dxfId="4469" priority="5329" stopIfTrue="1">
      <formula>AND(NOT($C37=""),H37="")</formula>
    </cfRule>
    <cfRule type="expression" dxfId="4468" priority="5330" stopIfTrue="1">
      <formula>BA37="0"</formula>
    </cfRule>
  </conditionalFormatting>
  <conditionalFormatting sqref="I37">
    <cfRule type="expression" dxfId="4467" priority="5327" stopIfTrue="1">
      <formula>AND(NOT($C37=""),I37="")</formula>
    </cfRule>
    <cfRule type="expression" dxfId="4466" priority="5328" stopIfTrue="1">
      <formula>BF37="0"</formula>
    </cfRule>
  </conditionalFormatting>
  <conditionalFormatting sqref="J37">
    <cfRule type="expression" dxfId="4465" priority="5325" stopIfTrue="1">
      <formula>AND(NOT($C37=""),J37="")</formula>
    </cfRule>
    <cfRule type="expression" dxfId="4464" priority="5326" stopIfTrue="1">
      <formula>BK37="0"</formula>
    </cfRule>
  </conditionalFormatting>
  <conditionalFormatting sqref="K37">
    <cfRule type="expression" dxfId="4463" priority="5323" stopIfTrue="1">
      <formula>AND(NOT($C37=""),K37="")</formula>
    </cfRule>
    <cfRule type="expression" dxfId="4462" priority="5324" stopIfTrue="1">
      <formula>BP37="0"</formula>
    </cfRule>
  </conditionalFormatting>
  <conditionalFormatting sqref="L37">
    <cfRule type="expression" dxfId="4461" priority="5321" stopIfTrue="1">
      <formula>AND(NOT($C37=""),L37="")</formula>
    </cfRule>
    <cfRule type="expression" dxfId="4460" priority="5322" stopIfTrue="1">
      <formula>BU37="0"</formula>
    </cfRule>
  </conditionalFormatting>
  <conditionalFormatting sqref="N37">
    <cfRule type="expression" dxfId="4459" priority="5319" stopIfTrue="1">
      <formula>AND(NOT($C37=""),N37="")</formula>
    </cfRule>
    <cfRule type="expression" dxfId="4458" priority="5320" stopIfTrue="1">
      <formula>CE37="0"</formula>
    </cfRule>
  </conditionalFormatting>
  <conditionalFormatting sqref="M37">
    <cfRule type="expression" dxfId="4457" priority="5318" stopIfTrue="1">
      <formula>BZ37="0"</formula>
    </cfRule>
  </conditionalFormatting>
  <conditionalFormatting sqref="E37">
    <cfRule type="expression" dxfId="4456" priority="5316" stopIfTrue="1">
      <formula>AND(NOT($C37=""),E37="")</formula>
    </cfRule>
    <cfRule type="expression" dxfId="4455" priority="5317" stopIfTrue="1">
      <formula>AL37="0"</formula>
    </cfRule>
  </conditionalFormatting>
  <conditionalFormatting sqref="F37">
    <cfRule type="expression" dxfId="4454" priority="5314" stopIfTrue="1">
      <formula>AND(NOT($C37=""),F37="")</formula>
    </cfRule>
    <cfRule type="expression" dxfId="4453" priority="5315" stopIfTrue="1">
      <formula>AQ37="0"</formula>
    </cfRule>
  </conditionalFormatting>
  <conditionalFormatting sqref="G37">
    <cfRule type="expression" dxfId="4452" priority="5312" stopIfTrue="1">
      <formula>AND(NOT($C37=""),G37="")</formula>
    </cfRule>
    <cfRule type="expression" dxfId="4451" priority="5313" stopIfTrue="1">
      <formula>AV37="0"</formula>
    </cfRule>
  </conditionalFormatting>
  <conditionalFormatting sqref="H37">
    <cfRule type="expression" dxfId="4450" priority="5310" stopIfTrue="1">
      <formula>AND(NOT($C37=""),H37="")</formula>
    </cfRule>
    <cfRule type="expression" dxfId="4449" priority="5311" stopIfTrue="1">
      <formula>BA37="0"</formula>
    </cfRule>
  </conditionalFormatting>
  <conditionalFormatting sqref="I37">
    <cfRule type="expression" dxfId="4448" priority="5308" stopIfTrue="1">
      <formula>AND(NOT($C37=""),I37="")</formula>
    </cfRule>
    <cfRule type="expression" dxfId="4447" priority="5309" stopIfTrue="1">
      <formula>BF37="0"</formula>
    </cfRule>
  </conditionalFormatting>
  <conditionalFormatting sqref="J37">
    <cfRule type="expression" dxfId="4446" priority="5306" stopIfTrue="1">
      <formula>AND(NOT($C37=""),J37="")</formula>
    </cfRule>
    <cfRule type="expression" dxfId="4445" priority="5307" stopIfTrue="1">
      <formula>BK37="0"</formula>
    </cfRule>
  </conditionalFormatting>
  <conditionalFormatting sqref="K37">
    <cfRule type="expression" dxfId="4444" priority="5304" stopIfTrue="1">
      <formula>AND(NOT($C37=""),K37="")</formula>
    </cfRule>
    <cfRule type="expression" dxfId="4443" priority="5305" stopIfTrue="1">
      <formula>BP37="0"</formula>
    </cfRule>
  </conditionalFormatting>
  <conditionalFormatting sqref="L37">
    <cfRule type="expression" dxfId="4442" priority="5302" stopIfTrue="1">
      <formula>AND(NOT($C37=""),L37="")</formula>
    </cfRule>
    <cfRule type="expression" dxfId="4441" priority="5303" stopIfTrue="1">
      <formula>BU37="0"</formula>
    </cfRule>
  </conditionalFormatting>
  <conditionalFormatting sqref="N37">
    <cfRule type="expression" dxfId="4440" priority="5300" stopIfTrue="1">
      <formula>AND(NOT($C37=""),N37="")</formula>
    </cfRule>
    <cfRule type="expression" dxfId="4439" priority="5301" stopIfTrue="1">
      <formula>CE37="0"</formula>
    </cfRule>
  </conditionalFormatting>
  <conditionalFormatting sqref="M37">
    <cfRule type="expression" dxfId="4438" priority="5299" stopIfTrue="1">
      <formula>BZ37="0"</formula>
    </cfRule>
  </conditionalFormatting>
  <conditionalFormatting sqref="E37">
    <cfRule type="expression" dxfId="4437" priority="5297" stopIfTrue="1">
      <formula>AND(NOT($C37=""),E37="")</formula>
    </cfRule>
    <cfRule type="expression" dxfId="4436" priority="5298" stopIfTrue="1">
      <formula>AL37="0"</formula>
    </cfRule>
  </conditionalFormatting>
  <conditionalFormatting sqref="F37">
    <cfRule type="expression" dxfId="4435" priority="5295" stopIfTrue="1">
      <formula>AND(NOT($C37=""),F37="")</formula>
    </cfRule>
    <cfRule type="expression" dxfId="4434" priority="5296" stopIfTrue="1">
      <formula>AQ37="0"</formula>
    </cfRule>
  </conditionalFormatting>
  <conditionalFormatting sqref="G37">
    <cfRule type="expression" dxfId="4433" priority="5293" stopIfTrue="1">
      <formula>AND(NOT($C37=""),G37="")</formula>
    </cfRule>
    <cfRule type="expression" dxfId="4432" priority="5294" stopIfTrue="1">
      <formula>AV37="0"</formula>
    </cfRule>
  </conditionalFormatting>
  <conditionalFormatting sqref="H37">
    <cfRule type="expression" dxfId="4431" priority="5291" stopIfTrue="1">
      <formula>AND(NOT($C37=""),H37="")</formula>
    </cfRule>
    <cfRule type="expression" dxfId="4430" priority="5292" stopIfTrue="1">
      <formula>BA37="0"</formula>
    </cfRule>
  </conditionalFormatting>
  <conditionalFormatting sqref="I37">
    <cfRule type="expression" dxfId="4429" priority="5289" stopIfTrue="1">
      <formula>AND(NOT($C37=""),I37="")</formula>
    </cfRule>
    <cfRule type="expression" dxfId="4428" priority="5290" stopIfTrue="1">
      <formula>BF37="0"</formula>
    </cfRule>
  </conditionalFormatting>
  <conditionalFormatting sqref="J37">
    <cfRule type="expression" dxfId="4427" priority="5287" stopIfTrue="1">
      <formula>AND(NOT($C37=""),J37="")</formula>
    </cfRule>
    <cfRule type="expression" dxfId="4426" priority="5288" stopIfTrue="1">
      <formula>BK37="0"</formula>
    </cfRule>
  </conditionalFormatting>
  <conditionalFormatting sqref="K37">
    <cfRule type="expression" dxfId="4425" priority="5285" stopIfTrue="1">
      <formula>AND(NOT($C37=""),K37="")</formula>
    </cfRule>
    <cfRule type="expression" dxfId="4424" priority="5286" stopIfTrue="1">
      <formula>BP37="0"</formula>
    </cfRule>
  </conditionalFormatting>
  <conditionalFormatting sqref="L37">
    <cfRule type="expression" dxfId="4423" priority="5283" stopIfTrue="1">
      <formula>AND(NOT($C37=""),L37="")</formula>
    </cfRule>
    <cfRule type="expression" dxfId="4422" priority="5284" stopIfTrue="1">
      <formula>BU37="0"</formula>
    </cfRule>
  </conditionalFormatting>
  <conditionalFormatting sqref="N37">
    <cfRule type="expression" dxfId="4421" priority="5281" stopIfTrue="1">
      <formula>AND(NOT($C37=""),N37="")</formula>
    </cfRule>
    <cfRule type="expression" dxfId="4420" priority="5282" stopIfTrue="1">
      <formula>CE37="0"</formula>
    </cfRule>
  </conditionalFormatting>
  <conditionalFormatting sqref="M37">
    <cfRule type="expression" dxfId="4419" priority="5280" stopIfTrue="1">
      <formula>BZ37="0"</formula>
    </cfRule>
  </conditionalFormatting>
  <conditionalFormatting sqref="E37">
    <cfRule type="expression" dxfId="4418" priority="5278" stopIfTrue="1">
      <formula>AND(NOT($C37=""),E37="")</formula>
    </cfRule>
    <cfRule type="expression" dxfId="4417" priority="5279" stopIfTrue="1">
      <formula>AL37="0"</formula>
    </cfRule>
  </conditionalFormatting>
  <conditionalFormatting sqref="F37">
    <cfRule type="expression" dxfId="4416" priority="5276" stopIfTrue="1">
      <formula>AND(NOT($C37=""),F37="")</formula>
    </cfRule>
    <cfRule type="expression" dxfId="4415" priority="5277" stopIfTrue="1">
      <formula>AQ37="0"</formula>
    </cfRule>
  </conditionalFormatting>
  <conditionalFormatting sqref="G37">
    <cfRule type="expression" dxfId="4414" priority="5274" stopIfTrue="1">
      <formula>AND(NOT($C37=""),G37="")</formula>
    </cfRule>
    <cfRule type="expression" dxfId="4413" priority="5275" stopIfTrue="1">
      <formula>AV37="0"</formula>
    </cfRule>
  </conditionalFormatting>
  <conditionalFormatting sqref="H37">
    <cfRule type="expression" dxfId="4412" priority="5272" stopIfTrue="1">
      <formula>AND(NOT($C37=""),H37="")</formula>
    </cfRule>
    <cfRule type="expression" dxfId="4411" priority="5273" stopIfTrue="1">
      <formula>BA37="0"</formula>
    </cfRule>
  </conditionalFormatting>
  <conditionalFormatting sqref="I37">
    <cfRule type="expression" dxfId="4410" priority="5270" stopIfTrue="1">
      <formula>AND(NOT($C37=""),I37="")</formula>
    </cfRule>
    <cfRule type="expression" dxfId="4409" priority="5271" stopIfTrue="1">
      <formula>BF37="0"</formula>
    </cfRule>
  </conditionalFormatting>
  <conditionalFormatting sqref="J37">
    <cfRule type="expression" dxfId="4408" priority="5268" stopIfTrue="1">
      <formula>AND(NOT($C37=""),J37="")</formula>
    </cfRule>
    <cfRule type="expression" dxfId="4407" priority="5269" stopIfTrue="1">
      <formula>BK37="0"</formula>
    </cfRule>
  </conditionalFormatting>
  <conditionalFormatting sqref="K37">
    <cfRule type="expression" dxfId="4406" priority="5266" stopIfTrue="1">
      <formula>AND(NOT($C37=""),K37="")</formula>
    </cfRule>
    <cfRule type="expression" dxfId="4405" priority="5267" stopIfTrue="1">
      <formula>BP37="0"</formula>
    </cfRule>
  </conditionalFormatting>
  <conditionalFormatting sqref="L37">
    <cfRule type="expression" dxfId="4404" priority="5264" stopIfTrue="1">
      <formula>AND(NOT($C37=""),L37="")</formula>
    </cfRule>
    <cfRule type="expression" dxfId="4403" priority="5265" stopIfTrue="1">
      <formula>BU37="0"</formula>
    </cfRule>
  </conditionalFormatting>
  <conditionalFormatting sqref="N37">
    <cfRule type="expression" dxfId="4402" priority="5262" stopIfTrue="1">
      <formula>AND(NOT($C37=""),N37="")</formula>
    </cfRule>
    <cfRule type="expression" dxfId="4401" priority="5263" stopIfTrue="1">
      <formula>CE37="0"</formula>
    </cfRule>
  </conditionalFormatting>
  <conditionalFormatting sqref="M37">
    <cfRule type="expression" dxfId="4400" priority="5261" stopIfTrue="1">
      <formula>BZ37="0"</formula>
    </cfRule>
  </conditionalFormatting>
  <conditionalFormatting sqref="E37">
    <cfRule type="expression" dxfId="4399" priority="5259" stopIfTrue="1">
      <formula>AND(NOT($C37=""),E37="")</formula>
    </cfRule>
    <cfRule type="expression" dxfId="4398" priority="5260" stopIfTrue="1">
      <formula>AL37="0"</formula>
    </cfRule>
  </conditionalFormatting>
  <conditionalFormatting sqref="F37">
    <cfRule type="expression" dxfId="4397" priority="5257" stopIfTrue="1">
      <formula>AND(NOT($C37=""),F37="")</formula>
    </cfRule>
    <cfRule type="expression" dxfId="4396" priority="5258" stopIfTrue="1">
      <formula>AQ37="0"</formula>
    </cfRule>
  </conditionalFormatting>
  <conditionalFormatting sqref="G37">
    <cfRule type="expression" dxfId="4395" priority="5255" stopIfTrue="1">
      <formula>AND(NOT($C37=""),G37="")</formula>
    </cfRule>
    <cfRule type="expression" dxfId="4394" priority="5256" stopIfTrue="1">
      <formula>AV37="0"</formula>
    </cfRule>
  </conditionalFormatting>
  <conditionalFormatting sqref="H37">
    <cfRule type="expression" dxfId="4393" priority="5253" stopIfTrue="1">
      <formula>AND(NOT($C37=""),H37="")</formula>
    </cfRule>
    <cfRule type="expression" dxfId="4392" priority="5254" stopIfTrue="1">
      <formula>BA37="0"</formula>
    </cfRule>
  </conditionalFormatting>
  <conditionalFormatting sqref="I37">
    <cfRule type="expression" dxfId="4391" priority="5251" stopIfTrue="1">
      <formula>AND(NOT($C37=""),I37="")</formula>
    </cfRule>
    <cfRule type="expression" dxfId="4390" priority="5252" stopIfTrue="1">
      <formula>BF37="0"</formula>
    </cfRule>
  </conditionalFormatting>
  <conditionalFormatting sqref="J37">
    <cfRule type="expression" dxfId="4389" priority="5249" stopIfTrue="1">
      <formula>AND(NOT($C37=""),J37="")</formula>
    </cfRule>
    <cfRule type="expression" dxfId="4388" priority="5250" stopIfTrue="1">
      <formula>BK37="0"</formula>
    </cfRule>
  </conditionalFormatting>
  <conditionalFormatting sqref="K37">
    <cfRule type="expression" dxfId="4387" priority="5247" stopIfTrue="1">
      <formula>AND(NOT($C37=""),K37="")</formula>
    </cfRule>
    <cfRule type="expression" dxfId="4386" priority="5248" stopIfTrue="1">
      <formula>BP37="0"</formula>
    </cfRule>
  </conditionalFormatting>
  <conditionalFormatting sqref="L37">
    <cfRule type="expression" dxfId="4385" priority="5245" stopIfTrue="1">
      <formula>AND(NOT($C37=""),L37="")</formula>
    </cfRule>
    <cfRule type="expression" dxfId="4384" priority="5246" stopIfTrue="1">
      <formula>BU37="0"</formula>
    </cfRule>
  </conditionalFormatting>
  <conditionalFormatting sqref="N37">
    <cfRule type="expression" dxfId="4383" priority="5243" stopIfTrue="1">
      <formula>AND(NOT($C37=""),N37="")</formula>
    </cfRule>
    <cfRule type="expression" dxfId="4382" priority="5244" stopIfTrue="1">
      <formula>CE37="0"</formula>
    </cfRule>
  </conditionalFormatting>
  <conditionalFormatting sqref="M37">
    <cfRule type="expression" dxfId="4381" priority="5242" stopIfTrue="1">
      <formula>BZ37="0"</formula>
    </cfRule>
  </conditionalFormatting>
  <conditionalFormatting sqref="E37">
    <cfRule type="expression" dxfId="4380" priority="5240" stopIfTrue="1">
      <formula>AND(NOT($C37=""),E37="")</formula>
    </cfRule>
    <cfRule type="expression" dxfId="4379" priority="5241" stopIfTrue="1">
      <formula>AL37="0"</formula>
    </cfRule>
  </conditionalFormatting>
  <conditionalFormatting sqref="F37">
    <cfRule type="expression" dxfId="4378" priority="5238" stopIfTrue="1">
      <formula>AND(NOT($C37=""),F37="")</formula>
    </cfRule>
    <cfRule type="expression" dxfId="4377" priority="5239" stopIfTrue="1">
      <formula>AQ37="0"</formula>
    </cfRule>
  </conditionalFormatting>
  <conditionalFormatting sqref="G37">
    <cfRule type="expression" dxfId="4376" priority="5236" stopIfTrue="1">
      <formula>AND(NOT($C37=""),G37="")</formula>
    </cfRule>
    <cfRule type="expression" dxfId="4375" priority="5237" stopIfTrue="1">
      <formula>AV37="0"</formula>
    </cfRule>
  </conditionalFormatting>
  <conditionalFormatting sqref="H37">
    <cfRule type="expression" dxfId="4374" priority="5234" stopIfTrue="1">
      <formula>AND(NOT($C37=""),H37="")</formula>
    </cfRule>
    <cfRule type="expression" dxfId="4373" priority="5235" stopIfTrue="1">
      <formula>BA37="0"</formula>
    </cfRule>
  </conditionalFormatting>
  <conditionalFormatting sqref="I37">
    <cfRule type="expression" dxfId="4372" priority="5232" stopIfTrue="1">
      <formula>AND(NOT($C37=""),I37="")</formula>
    </cfRule>
    <cfRule type="expression" dxfId="4371" priority="5233" stopIfTrue="1">
      <formula>BF37="0"</formula>
    </cfRule>
  </conditionalFormatting>
  <conditionalFormatting sqref="J37">
    <cfRule type="expression" dxfId="4370" priority="5230" stopIfTrue="1">
      <formula>AND(NOT($C37=""),J37="")</formula>
    </cfRule>
    <cfRule type="expression" dxfId="4369" priority="5231" stopIfTrue="1">
      <formula>BK37="0"</formula>
    </cfRule>
  </conditionalFormatting>
  <conditionalFormatting sqref="K37">
    <cfRule type="expression" dxfId="4368" priority="5228" stopIfTrue="1">
      <formula>AND(NOT($C37=""),K37="")</formula>
    </cfRule>
    <cfRule type="expression" dxfId="4367" priority="5229" stopIfTrue="1">
      <formula>BP37="0"</formula>
    </cfRule>
  </conditionalFormatting>
  <conditionalFormatting sqref="L37">
    <cfRule type="expression" dxfId="4366" priority="5226" stopIfTrue="1">
      <formula>AND(NOT($C37=""),L37="")</formula>
    </cfRule>
    <cfRule type="expression" dxfId="4365" priority="5227" stopIfTrue="1">
      <formula>BU37="0"</formula>
    </cfRule>
  </conditionalFormatting>
  <conditionalFormatting sqref="N37">
    <cfRule type="expression" dxfId="4364" priority="5224" stopIfTrue="1">
      <formula>AND(NOT($C37=""),N37="")</formula>
    </cfRule>
    <cfRule type="expression" dxfId="4363" priority="5225" stopIfTrue="1">
      <formula>CE37="0"</formula>
    </cfRule>
  </conditionalFormatting>
  <conditionalFormatting sqref="M37">
    <cfRule type="expression" dxfId="4362" priority="5223" stopIfTrue="1">
      <formula>BZ37="0"</formula>
    </cfRule>
  </conditionalFormatting>
  <conditionalFormatting sqref="E37">
    <cfRule type="expression" dxfId="4361" priority="5221" stopIfTrue="1">
      <formula>AND(NOT($C37=""),E37="")</formula>
    </cfRule>
    <cfRule type="expression" dxfId="4360" priority="5222" stopIfTrue="1">
      <formula>AL37="0"</formula>
    </cfRule>
  </conditionalFormatting>
  <conditionalFormatting sqref="F37">
    <cfRule type="expression" dxfId="4359" priority="5219" stopIfTrue="1">
      <formula>AND(NOT($C37=""),F37="")</formula>
    </cfRule>
    <cfRule type="expression" dxfId="4358" priority="5220" stopIfTrue="1">
      <formula>AQ37="0"</formula>
    </cfRule>
  </conditionalFormatting>
  <conditionalFormatting sqref="G37">
    <cfRule type="expression" dxfId="4357" priority="5217" stopIfTrue="1">
      <formula>AND(NOT($C37=""),G37="")</formula>
    </cfRule>
    <cfRule type="expression" dxfId="4356" priority="5218" stopIfTrue="1">
      <formula>AV37="0"</formula>
    </cfRule>
  </conditionalFormatting>
  <conditionalFormatting sqref="H37">
    <cfRule type="expression" dxfId="4355" priority="5215" stopIfTrue="1">
      <formula>AND(NOT($C37=""),H37="")</formula>
    </cfRule>
    <cfRule type="expression" dxfId="4354" priority="5216" stopIfTrue="1">
      <formula>BA37="0"</formula>
    </cfRule>
  </conditionalFormatting>
  <conditionalFormatting sqref="I37">
    <cfRule type="expression" dxfId="4353" priority="5213" stopIfTrue="1">
      <formula>AND(NOT($C37=""),I37="")</formula>
    </cfRule>
    <cfRule type="expression" dxfId="4352" priority="5214" stopIfTrue="1">
      <formula>BF37="0"</formula>
    </cfRule>
  </conditionalFormatting>
  <conditionalFormatting sqref="J37">
    <cfRule type="expression" dxfId="4351" priority="5211" stopIfTrue="1">
      <formula>AND(NOT($C37=""),J37="")</formula>
    </cfRule>
    <cfRule type="expression" dxfId="4350" priority="5212" stopIfTrue="1">
      <formula>BK37="0"</formula>
    </cfRule>
  </conditionalFormatting>
  <conditionalFormatting sqref="K37">
    <cfRule type="expression" dxfId="4349" priority="5209" stopIfTrue="1">
      <formula>AND(NOT($C37=""),K37="")</formula>
    </cfRule>
    <cfRule type="expression" dxfId="4348" priority="5210" stopIfTrue="1">
      <formula>BP37="0"</formula>
    </cfRule>
  </conditionalFormatting>
  <conditionalFormatting sqref="L37">
    <cfRule type="expression" dxfId="4347" priority="5207" stopIfTrue="1">
      <formula>AND(NOT($C37=""),L37="")</formula>
    </cfRule>
    <cfRule type="expression" dxfId="4346" priority="5208" stopIfTrue="1">
      <formula>BU37="0"</formula>
    </cfRule>
  </conditionalFormatting>
  <conditionalFormatting sqref="N37">
    <cfRule type="expression" dxfId="4345" priority="5205" stopIfTrue="1">
      <formula>AND(NOT($C37=""),N37="")</formula>
    </cfRule>
    <cfRule type="expression" dxfId="4344" priority="5206" stopIfTrue="1">
      <formula>CE37="0"</formula>
    </cfRule>
  </conditionalFormatting>
  <conditionalFormatting sqref="D33">
    <cfRule type="expression" dxfId="4343" priority="5203" stopIfTrue="1">
      <formula>AND(NOT($C33=""),D33="")</formula>
    </cfRule>
    <cfRule type="expression" dxfId="4342" priority="5204" stopIfTrue="1">
      <formula>AG33="0"</formula>
    </cfRule>
  </conditionalFormatting>
  <conditionalFormatting sqref="D33">
    <cfRule type="expression" dxfId="4341" priority="5201" stopIfTrue="1">
      <formula>AND(NOT($C33=""),D33="")</formula>
    </cfRule>
    <cfRule type="expression" dxfId="4340" priority="5202" stopIfTrue="1">
      <formula>AG33="0"</formula>
    </cfRule>
  </conditionalFormatting>
  <conditionalFormatting sqref="D33">
    <cfRule type="expression" dxfId="4339" priority="5199" stopIfTrue="1">
      <formula>AND(NOT($C33=""),D33="")</formula>
    </cfRule>
    <cfRule type="expression" dxfId="4338" priority="5200" stopIfTrue="1">
      <formula>AG33="0"</formula>
    </cfRule>
  </conditionalFormatting>
  <conditionalFormatting sqref="D33">
    <cfRule type="expression" dxfId="4337" priority="5197" stopIfTrue="1">
      <formula>AND(NOT($C33=""),D33="")</formula>
    </cfRule>
    <cfRule type="expression" dxfId="4336" priority="5198" stopIfTrue="1">
      <formula>AG33="0"</formula>
    </cfRule>
  </conditionalFormatting>
  <conditionalFormatting sqref="D33">
    <cfRule type="expression" dxfId="4335" priority="5195" stopIfTrue="1">
      <formula>AND(NOT($C33=""),D33="")</formula>
    </cfRule>
    <cfRule type="expression" dxfId="4334" priority="5196" stopIfTrue="1">
      <formula>AG33="0"</formula>
    </cfRule>
  </conditionalFormatting>
  <conditionalFormatting sqref="D33">
    <cfRule type="expression" dxfId="4333" priority="5193" stopIfTrue="1">
      <formula>AND(NOT($C33=""),D33="")</formula>
    </cfRule>
    <cfRule type="expression" dxfId="4332" priority="5194" stopIfTrue="1">
      <formula>AG33="0"</formula>
    </cfRule>
  </conditionalFormatting>
  <conditionalFormatting sqref="D33">
    <cfRule type="expression" dxfId="4331" priority="5191" stopIfTrue="1">
      <formula>AND(NOT($C33=""),D33="")</formula>
    </cfRule>
    <cfRule type="expression" dxfId="4330" priority="5192" stopIfTrue="1">
      <formula>AG33="0"</formula>
    </cfRule>
  </conditionalFormatting>
  <conditionalFormatting sqref="D33">
    <cfRule type="expression" dxfId="4329" priority="5189" stopIfTrue="1">
      <formula>AND(NOT($C33=""),D33="")</formula>
    </cfRule>
    <cfRule type="expression" dxfId="4328" priority="5190" stopIfTrue="1">
      <formula>AG33="0"</formula>
    </cfRule>
  </conditionalFormatting>
  <conditionalFormatting sqref="D33">
    <cfRule type="expression" dxfId="4327" priority="5187" stopIfTrue="1">
      <formula>AND(NOT($C33=""),D33="")</formula>
    </cfRule>
    <cfRule type="expression" dxfId="4326" priority="5188" stopIfTrue="1">
      <formula>AG33="0"</formula>
    </cfRule>
  </conditionalFormatting>
  <conditionalFormatting sqref="D33">
    <cfRule type="expression" dxfId="4325" priority="5185" stopIfTrue="1">
      <formula>AND(NOT($C33=""),D33="")</formula>
    </cfRule>
    <cfRule type="expression" dxfId="4324" priority="5186" stopIfTrue="1">
      <formula>AG33="0"</formula>
    </cfRule>
  </conditionalFormatting>
  <conditionalFormatting sqref="D33">
    <cfRule type="expression" dxfId="4323" priority="5183" stopIfTrue="1">
      <formula>AND(NOT($C33=""),D33="")</formula>
    </cfRule>
    <cfRule type="expression" dxfId="4322" priority="5184" stopIfTrue="1">
      <formula>AG33="0"</formula>
    </cfRule>
  </conditionalFormatting>
  <conditionalFormatting sqref="D33">
    <cfRule type="expression" dxfId="4321" priority="5181" stopIfTrue="1">
      <formula>AND(NOT($C33=""),D33="")</formula>
    </cfRule>
    <cfRule type="expression" dxfId="4320" priority="5182" stopIfTrue="1">
      <formula>AG33="0"</formula>
    </cfRule>
  </conditionalFormatting>
  <conditionalFormatting sqref="D33">
    <cfRule type="expression" dxfId="4319" priority="5179" stopIfTrue="1">
      <formula>AND(NOT($C33=""),D33="")</formula>
    </cfRule>
    <cfRule type="expression" dxfId="4318" priority="5180" stopIfTrue="1">
      <formula>AG33="0"</formula>
    </cfRule>
  </conditionalFormatting>
  <conditionalFormatting sqref="D33">
    <cfRule type="expression" dxfId="4317" priority="5177" stopIfTrue="1">
      <formula>AND(NOT($C33=""),D33="")</formula>
    </cfRule>
    <cfRule type="expression" dxfId="4316" priority="5178" stopIfTrue="1">
      <formula>AG33="0"</formula>
    </cfRule>
  </conditionalFormatting>
  <conditionalFormatting sqref="D33">
    <cfRule type="expression" dxfId="4315" priority="5175" stopIfTrue="1">
      <formula>AND(NOT($C33=""),D33="")</formula>
    </cfRule>
    <cfRule type="expression" dxfId="4314" priority="5176" stopIfTrue="1">
      <formula>AG33="0"</formula>
    </cfRule>
  </conditionalFormatting>
  <conditionalFormatting sqref="D33">
    <cfRule type="expression" dxfId="4313" priority="5173" stopIfTrue="1">
      <formula>AND(NOT($C33=""),D33="")</formula>
    </cfRule>
    <cfRule type="expression" dxfId="4312" priority="5174" stopIfTrue="1">
      <formula>AG33="0"</formula>
    </cfRule>
  </conditionalFormatting>
  <conditionalFormatting sqref="D33">
    <cfRule type="expression" dxfId="4311" priority="5171" stopIfTrue="1">
      <formula>AND(NOT($C33=""),D33="")</formula>
    </cfRule>
    <cfRule type="expression" dxfId="4310" priority="5172" stopIfTrue="1">
      <formula>AG33="0"</formula>
    </cfRule>
  </conditionalFormatting>
  <conditionalFormatting sqref="D33">
    <cfRule type="expression" dxfId="4309" priority="5169" stopIfTrue="1">
      <formula>AND(NOT($C33=""),D33="")</formula>
    </cfRule>
    <cfRule type="expression" dxfId="4308" priority="5170" stopIfTrue="1">
      <formula>AG33="0"</formula>
    </cfRule>
  </conditionalFormatting>
  <conditionalFormatting sqref="D33">
    <cfRule type="expression" dxfId="4307" priority="5167" stopIfTrue="1">
      <formula>AND(NOT($C33=""),D33="")</formula>
    </cfRule>
    <cfRule type="expression" dxfId="4306" priority="5168" stopIfTrue="1">
      <formula>AG33="0"</formula>
    </cfRule>
  </conditionalFormatting>
  <conditionalFormatting sqref="D33">
    <cfRule type="expression" dxfId="4305" priority="5165" stopIfTrue="1">
      <formula>AND(NOT($C33=""),D33="")</formula>
    </cfRule>
    <cfRule type="expression" dxfId="4304" priority="5166" stopIfTrue="1">
      <formula>AG33="0"</formula>
    </cfRule>
  </conditionalFormatting>
  <conditionalFormatting sqref="D33">
    <cfRule type="expression" dxfId="4303" priority="5163" stopIfTrue="1">
      <formula>AND(NOT($C33=""),D33="")</formula>
    </cfRule>
    <cfRule type="expression" dxfId="4302" priority="5164" stopIfTrue="1">
      <formula>AG33="0"</formula>
    </cfRule>
  </conditionalFormatting>
  <conditionalFormatting sqref="D33">
    <cfRule type="expression" dxfId="4301" priority="5161" stopIfTrue="1">
      <formula>AND(NOT($C33=""),D33="")</formula>
    </cfRule>
    <cfRule type="expression" dxfId="4300" priority="5162" stopIfTrue="1">
      <formula>AG33="0"</formula>
    </cfRule>
  </conditionalFormatting>
  <conditionalFormatting sqref="D33">
    <cfRule type="expression" dxfId="4299" priority="5159" stopIfTrue="1">
      <formula>AND(NOT($C33=""),D33="")</formula>
    </cfRule>
    <cfRule type="expression" dxfId="4298" priority="5160" stopIfTrue="1">
      <formula>AG33="0"</formula>
    </cfRule>
  </conditionalFormatting>
  <conditionalFormatting sqref="D33">
    <cfRule type="expression" dxfId="4297" priority="5157" stopIfTrue="1">
      <formula>AND(NOT($C33=""),D33="")</formula>
    </cfRule>
    <cfRule type="expression" dxfId="4296" priority="5158" stopIfTrue="1">
      <formula>AG33="0"</formula>
    </cfRule>
  </conditionalFormatting>
  <conditionalFormatting sqref="H37">
    <cfRule type="expression" dxfId="4295" priority="5155" stopIfTrue="1">
      <formula>AND(NOT($C37=""),H37="")</formula>
    </cfRule>
    <cfRule type="expression" dxfId="4294" priority="5156" stopIfTrue="1">
      <formula>BA37="0"</formula>
    </cfRule>
  </conditionalFormatting>
  <conditionalFormatting sqref="I37">
    <cfRule type="expression" dxfId="4293" priority="5153" stopIfTrue="1">
      <formula>AND(NOT($C37=""),I37="")</formula>
    </cfRule>
    <cfRule type="expression" dxfId="4292" priority="5154" stopIfTrue="1">
      <formula>BF37="0"</formula>
    </cfRule>
  </conditionalFormatting>
  <conditionalFormatting sqref="H37">
    <cfRule type="expression" dxfId="4291" priority="5151" stopIfTrue="1">
      <formula>AND(NOT($C37=""),H37="")</formula>
    </cfRule>
    <cfRule type="expression" dxfId="4290" priority="5152" stopIfTrue="1">
      <formula>BA37="0"</formula>
    </cfRule>
  </conditionalFormatting>
  <conditionalFormatting sqref="I37">
    <cfRule type="expression" dxfId="4289" priority="5149" stopIfTrue="1">
      <formula>AND(NOT($C37=""),I37="")</formula>
    </cfRule>
    <cfRule type="expression" dxfId="4288" priority="5150" stopIfTrue="1">
      <formula>BF37="0"</formula>
    </cfRule>
  </conditionalFormatting>
  <conditionalFormatting sqref="H37">
    <cfRule type="expression" dxfId="4287" priority="5147" stopIfTrue="1">
      <formula>AND(NOT($C37=""),H37="")</formula>
    </cfRule>
    <cfRule type="expression" dxfId="4286" priority="5148" stopIfTrue="1">
      <formula>BA37="0"</formula>
    </cfRule>
  </conditionalFormatting>
  <conditionalFormatting sqref="I37">
    <cfRule type="expression" dxfId="4285" priority="5145" stopIfTrue="1">
      <formula>AND(NOT($C37=""),I37="")</formula>
    </cfRule>
    <cfRule type="expression" dxfId="4284" priority="5146" stopIfTrue="1">
      <formula>BF37="0"</formula>
    </cfRule>
  </conditionalFormatting>
  <conditionalFormatting sqref="H37">
    <cfRule type="expression" dxfId="4283" priority="5143" stopIfTrue="1">
      <formula>AND(NOT($C37=""),H37="")</formula>
    </cfRule>
    <cfRule type="expression" dxfId="4282" priority="5144" stopIfTrue="1">
      <formula>BA37="0"</formula>
    </cfRule>
  </conditionalFormatting>
  <conditionalFormatting sqref="I37">
    <cfRule type="expression" dxfId="4281" priority="5141" stopIfTrue="1">
      <formula>AND(NOT($C37=""),I37="")</formula>
    </cfRule>
    <cfRule type="expression" dxfId="4280" priority="5142" stopIfTrue="1">
      <formula>BF37="0"</formula>
    </cfRule>
  </conditionalFormatting>
  <conditionalFormatting sqref="H37">
    <cfRule type="expression" dxfId="4279" priority="5139" stopIfTrue="1">
      <formula>AND(NOT($C37=""),H37="")</formula>
    </cfRule>
    <cfRule type="expression" dxfId="4278" priority="5140" stopIfTrue="1">
      <formula>BA37="0"</formula>
    </cfRule>
  </conditionalFormatting>
  <conditionalFormatting sqref="I37">
    <cfRule type="expression" dxfId="4277" priority="5137" stopIfTrue="1">
      <formula>AND(NOT($C37=""),I37="")</formula>
    </cfRule>
    <cfRule type="expression" dxfId="4276" priority="5138" stopIfTrue="1">
      <formula>BF37="0"</formula>
    </cfRule>
  </conditionalFormatting>
  <conditionalFormatting sqref="H37">
    <cfRule type="expression" dxfId="4275" priority="5135" stopIfTrue="1">
      <formula>AND(NOT($C37=""),H37="")</formula>
    </cfRule>
    <cfRule type="expression" dxfId="4274" priority="5136" stopIfTrue="1">
      <formula>BA37="0"</formula>
    </cfRule>
  </conditionalFormatting>
  <conditionalFormatting sqref="I37">
    <cfRule type="expression" dxfId="4273" priority="5133" stopIfTrue="1">
      <formula>AND(NOT($C37=""),I37="")</formula>
    </cfRule>
    <cfRule type="expression" dxfId="4272" priority="5134" stopIfTrue="1">
      <formula>BF37="0"</formula>
    </cfRule>
  </conditionalFormatting>
  <conditionalFormatting sqref="H37">
    <cfRule type="expression" dxfId="4271" priority="5131" stopIfTrue="1">
      <formula>AND(NOT($C37=""),H37="")</formula>
    </cfRule>
    <cfRule type="expression" dxfId="4270" priority="5132" stopIfTrue="1">
      <formula>BA37="0"</formula>
    </cfRule>
  </conditionalFormatting>
  <conditionalFormatting sqref="I37">
    <cfRule type="expression" dxfId="4269" priority="5129" stopIfTrue="1">
      <formula>AND(NOT($C37=""),I37="")</formula>
    </cfRule>
    <cfRule type="expression" dxfId="4268" priority="5130" stopIfTrue="1">
      <formula>BF37="0"</formula>
    </cfRule>
  </conditionalFormatting>
  <conditionalFormatting sqref="H37">
    <cfRule type="expression" dxfId="4267" priority="5127" stopIfTrue="1">
      <formula>AND(NOT($C37=""),H37="")</formula>
    </cfRule>
    <cfRule type="expression" dxfId="4266" priority="5128" stopIfTrue="1">
      <formula>BA37="0"</formula>
    </cfRule>
  </conditionalFormatting>
  <conditionalFormatting sqref="I37">
    <cfRule type="expression" dxfId="4265" priority="5125" stopIfTrue="1">
      <formula>AND(NOT($C37=""),I37="")</formula>
    </cfRule>
    <cfRule type="expression" dxfId="4264" priority="5126" stopIfTrue="1">
      <formula>BF37="0"</formula>
    </cfRule>
  </conditionalFormatting>
  <conditionalFormatting sqref="H37">
    <cfRule type="expression" dxfId="4263" priority="5123" stopIfTrue="1">
      <formula>AND(NOT($C37=""),H37="")</formula>
    </cfRule>
    <cfRule type="expression" dxfId="4262" priority="5124" stopIfTrue="1">
      <formula>BA37="0"</formula>
    </cfRule>
  </conditionalFormatting>
  <conditionalFormatting sqref="I37">
    <cfRule type="expression" dxfId="4261" priority="5121" stopIfTrue="1">
      <formula>AND(NOT($C37=""),I37="")</formula>
    </cfRule>
    <cfRule type="expression" dxfId="4260" priority="5122" stopIfTrue="1">
      <formula>BF37="0"</formula>
    </cfRule>
  </conditionalFormatting>
  <conditionalFormatting sqref="H37">
    <cfRule type="expression" dxfId="4259" priority="5119" stopIfTrue="1">
      <formula>AND(NOT($C37=""),H37="")</formula>
    </cfRule>
    <cfRule type="expression" dxfId="4258" priority="5120" stopIfTrue="1">
      <formula>BA37="0"</formula>
    </cfRule>
  </conditionalFormatting>
  <conditionalFormatting sqref="I37">
    <cfRule type="expression" dxfId="4257" priority="5117" stopIfTrue="1">
      <formula>AND(NOT($C37=""),I37="")</formula>
    </cfRule>
    <cfRule type="expression" dxfId="4256" priority="5118" stopIfTrue="1">
      <formula>BF37="0"</formula>
    </cfRule>
  </conditionalFormatting>
  <conditionalFormatting sqref="H37">
    <cfRule type="expression" dxfId="4255" priority="5115" stopIfTrue="1">
      <formula>AND(NOT($C37=""),H37="")</formula>
    </cfRule>
    <cfRule type="expression" dxfId="4254" priority="5116" stopIfTrue="1">
      <formula>BA37="0"</formula>
    </cfRule>
  </conditionalFormatting>
  <conditionalFormatting sqref="I37">
    <cfRule type="expression" dxfId="4253" priority="5113" stopIfTrue="1">
      <formula>AND(NOT($C37=""),I37="")</formula>
    </cfRule>
    <cfRule type="expression" dxfId="4252" priority="5114" stopIfTrue="1">
      <formula>BF37="0"</formula>
    </cfRule>
  </conditionalFormatting>
  <conditionalFormatting sqref="H37">
    <cfRule type="expression" dxfId="4251" priority="5111" stopIfTrue="1">
      <formula>AND(NOT($C37=""),H37="")</formula>
    </cfRule>
    <cfRule type="expression" dxfId="4250" priority="5112" stopIfTrue="1">
      <formula>BA37="0"</formula>
    </cfRule>
  </conditionalFormatting>
  <conditionalFormatting sqref="I37">
    <cfRule type="expression" dxfId="4249" priority="5109" stopIfTrue="1">
      <formula>AND(NOT($C37=""),I37="")</formula>
    </cfRule>
    <cfRule type="expression" dxfId="4248" priority="5110" stopIfTrue="1">
      <formula>BF37="0"</formula>
    </cfRule>
  </conditionalFormatting>
  <conditionalFormatting sqref="H37">
    <cfRule type="expression" dxfId="4247" priority="5107" stopIfTrue="1">
      <formula>AND(NOT($C37=""),H37="")</formula>
    </cfRule>
    <cfRule type="expression" dxfId="4246" priority="5108" stopIfTrue="1">
      <formula>BA37="0"</formula>
    </cfRule>
  </conditionalFormatting>
  <conditionalFormatting sqref="I37">
    <cfRule type="expression" dxfId="4245" priority="5105" stopIfTrue="1">
      <formula>AND(NOT($C37=""),I37="")</formula>
    </cfRule>
    <cfRule type="expression" dxfId="4244" priority="5106" stopIfTrue="1">
      <formula>BF37="0"</formula>
    </cfRule>
  </conditionalFormatting>
  <conditionalFormatting sqref="M14">
    <cfRule type="expression" dxfId="4243" priority="4516" stopIfTrue="1">
      <formula>BZ14="0"</formula>
    </cfRule>
  </conditionalFormatting>
  <conditionalFormatting sqref="D14">
    <cfRule type="expression" dxfId="4242" priority="4514" stopIfTrue="1">
      <formula>AND(NOT($C14=""),D14="")</formula>
    </cfRule>
    <cfRule type="expression" dxfId="4241" priority="4515" stopIfTrue="1">
      <formula>AG14="0"</formula>
    </cfRule>
  </conditionalFormatting>
  <conditionalFormatting sqref="E14">
    <cfRule type="expression" dxfId="4240" priority="4512" stopIfTrue="1">
      <formula>AND(NOT($C14=""),E14="")</formula>
    </cfRule>
    <cfRule type="expression" dxfId="4239" priority="4513" stopIfTrue="1">
      <formula>AL14="0"</formula>
    </cfRule>
  </conditionalFormatting>
  <conditionalFormatting sqref="F14">
    <cfRule type="expression" dxfId="4238" priority="4510" stopIfTrue="1">
      <formula>AND(NOT($C14=""),F14="")</formula>
    </cfRule>
    <cfRule type="expression" dxfId="4237" priority="4511" stopIfTrue="1">
      <formula>AQ14="0"</formula>
    </cfRule>
  </conditionalFormatting>
  <conditionalFormatting sqref="G14">
    <cfRule type="expression" dxfId="4236" priority="4508" stopIfTrue="1">
      <formula>AND(NOT($C14=""),G14="")</formula>
    </cfRule>
    <cfRule type="expression" dxfId="4235" priority="4509" stopIfTrue="1">
      <formula>AV14="0"</formula>
    </cfRule>
  </conditionalFormatting>
  <conditionalFormatting sqref="H14">
    <cfRule type="expression" dxfId="4234" priority="4506" stopIfTrue="1">
      <formula>AND(NOT($C14=""),H14="")</formula>
    </cfRule>
    <cfRule type="expression" dxfId="4233" priority="4507" stopIfTrue="1">
      <formula>BA14="0"</formula>
    </cfRule>
  </conditionalFormatting>
  <conditionalFormatting sqref="I14">
    <cfRule type="expression" dxfId="4232" priority="4504" stopIfTrue="1">
      <formula>AND(NOT($C14=""),I14="")</formula>
    </cfRule>
    <cfRule type="expression" dxfId="4231" priority="4505" stopIfTrue="1">
      <formula>BF14="0"</formula>
    </cfRule>
  </conditionalFormatting>
  <conditionalFormatting sqref="J14">
    <cfRule type="expression" dxfId="4230" priority="4502" stopIfTrue="1">
      <formula>AND(NOT($C14=""),J14="")</formula>
    </cfRule>
    <cfRule type="expression" dxfId="4229" priority="4503" stopIfTrue="1">
      <formula>BK14="0"</formula>
    </cfRule>
  </conditionalFormatting>
  <conditionalFormatting sqref="K14">
    <cfRule type="expression" dxfId="4228" priority="4500" stopIfTrue="1">
      <formula>AND(NOT($C14=""),K14="")</formula>
    </cfRule>
    <cfRule type="expression" dxfId="4227" priority="4501" stopIfTrue="1">
      <formula>BP14="0"</formula>
    </cfRule>
  </conditionalFormatting>
  <conditionalFormatting sqref="L14">
    <cfRule type="expression" dxfId="4226" priority="4498" stopIfTrue="1">
      <formula>AND(NOT($C14=""),L14="")</formula>
    </cfRule>
    <cfRule type="expression" dxfId="4225" priority="4499" stopIfTrue="1">
      <formula>BU14="0"</formula>
    </cfRule>
  </conditionalFormatting>
  <conditionalFormatting sqref="N14">
    <cfRule type="expression" dxfId="4224" priority="4496" stopIfTrue="1">
      <formula>AND(NOT($C14=""),N14="")</formula>
    </cfRule>
    <cfRule type="expression" dxfId="4223" priority="4497" stopIfTrue="1">
      <formula>CE14="0"</formula>
    </cfRule>
  </conditionalFormatting>
  <conditionalFormatting sqref="M14">
    <cfRule type="expression" dxfId="4222" priority="4495" stopIfTrue="1">
      <formula>BZ14="0"</formula>
    </cfRule>
  </conditionalFormatting>
  <conditionalFormatting sqref="D14">
    <cfRule type="expression" dxfId="4221" priority="4493" stopIfTrue="1">
      <formula>AND(NOT($C14=""),D14="")</formula>
    </cfRule>
    <cfRule type="expression" dxfId="4220" priority="4494" stopIfTrue="1">
      <formula>AG14="0"</formula>
    </cfRule>
  </conditionalFormatting>
  <conditionalFormatting sqref="E14">
    <cfRule type="expression" dxfId="4219" priority="4491" stopIfTrue="1">
      <formula>AND(NOT($C14=""),E14="")</formula>
    </cfRule>
    <cfRule type="expression" dxfId="4218" priority="4492" stopIfTrue="1">
      <formula>AL14="0"</formula>
    </cfRule>
  </conditionalFormatting>
  <conditionalFormatting sqref="F14">
    <cfRule type="expression" dxfId="4217" priority="4489" stopIfTrue="1">
      <formula>AND(NOT($C14=""),F14="")</formula>
    </cfRule>
    <cfRule type="expression" dxfId="4216" priority="4490" stopIfTrue="1">
      <formula>AQ14="0"</formula>
    </cfRule>
  </conditionalFormatting>
  <conditionalFormatting sqref="G14">
    <cfRule type="expression" dxfId="4215" priority="4487" stopIfTrue="1">
      <formula>AND(NOT($C14=""),G14="")</formula>
    </cfRule>
    <cfRule type="expression" dxfId="4214" priority="4488" stopIfTrue="1">
      <formula>AV14="0"</formula>
    </cfRule>
  </conditionalFormatting>
  <conditionalFormatting sqref="H14">
    <cfRule type="expression" dxfId="4213" priority="4485" stopIfTrue="1">
      <formula>AND(NOT($C14=""),H14="")</formula>
    </cfRule>
    <cfRule type="expression" dxfId="4212" priority="4486" stopIfTrue="1">
      <formula>BA14="0"</formula>
    </cfRule>
  </conditionalFormatting>
  <conditionalFormatting sqref="I14">
    <cfRule type="expression" dxfId="4211" priority="4483" stopIfTrue="1">
      <formula>AND(NOT($C14=""),I14="")</formula>
    </cfRule>
    <cfRule type="expression" dxfId="4210" priority="4484" stopIfTrue="1">
      <formula>BF14="0"</formula>
    </cfRule>
  </conditionalFormatting>
  <conditionalFormatting sqref="J14">
    <cfRule type="expression" dxfId="4209" priority="4481" stopIfTrue="1">
      <formula>AND(NOT($C14=""),J14="")</formula>
    </cfRule>
    <cfRule type="expression" dxfId="4208" priority="4482" stopIfTrue="1">
      <formula>BK14="0"</formula>
    </cfRule>
  </conditionalFormatting>
  <conditionalFormatting sqref="K14">
    <cfRule type="expression" dxfId="4207" priority="4479" stopIfTrue="1">
      <formula>AND(NOT($C14=""),K14="")</formula>
    </cfRule>
    <cfRule type="expression" dxfId="4206" priority="4480" stopIfTrue="1">
      <formula>BP14="0"</formula>
    </cfRule>
  </conditionalFormatting>
  <conditionalFormatting sqref="L14">
    <cfRule type="expression" dxfId="4205" priority="4477" stopIfTrue="1">
      <formula>AND(NOT($C14=""),L14="")</formula>
    </cfRule>
    <cfRule type="expression" dxfId="4204" priority="4478" stopIfTrue="1">
      <formula>BU14="0"</formula>
    </cfRule>
  </conditionalFormatting>
  <conditionalFormatting sqref="N14">
    <cfRule type="expression" dxfId="4203" priority="4475" stopIfTrue="1">
      <formula>AND(NOT($C14=""),N14="")</formula>
    </cfRule>
    <cfRule type="expression" dxfId="4202" priority="4476" stopIfTrue="1">
      <formula>CE14="0"</formula>
    </cfRule>
  </conditionalFormatting>
  <conditionalFormatting sqref="M14">
    <cfRule type="expression" dxfId="4201" priority="4474" stopIfTrue="1">
      <formula>BZ14="0"</formula>
    </cfRule>
  </conditionalFormatting>
  <conditionalFormatting sqref="D14">
    <cfRule type="expression" dxfId="4200" priority="4472" stopIfTrue="1">
      <formula>AND(NOT($C14=""),D14="")</formula>
    </cfRule>
    <cfRule type="expression" dxfId="4199" priority="4473" stopIfTrue="1">
      <formula>AG14="0"</formula>
    </cfRule>
  </conditionalFormatting>
  <conditionalFormatting sqref="E14">
    <cfRule type="expression" dxfId="4198" priority="4470" stopIfTrue="1">
      <formula>AND(NOT($C14=""),E14="")</formula>
    </cfRule>
    <cfRule type="expression" dxfId="4197" priority="4471" stopIfTrue="1">
      <formula>AL14="0"</formula>
    </cfRule>
  </conditionalFormatting>
  <conditionalFormatting sqref="F14">
    <cfRule type="expression" dxfId="4196" priority="4468" stopIfTrue="1">
      <formula>AND(NOT($C14=""),F14="")</formula>
    </cfRule>
    <cfRule type="expression" dxfId="4195" priority="4469" stopIfTrue="1">
      <formula>AQ14="0"</formula>
    </cfRule>
  </conditionalFormatting>
  <conditionalFormatting sqref="G14">
    <cfRule type="expression" dxfId="4194" priority="4466" stopIfTrue="1">
      <formula>AND(NOT($C14=""),G14="")</formula>
    </cfRule>
    <cfRule type="expression" dxfId="4193" priority="4467" stopIfTrue="1">
      <formula>AV14="0"</formula>
    </cfRule>
  </conditionalFormatting>
  <conditionalFormatting sqref="H14">
    <cfRule type="expression" dxfId="4192" priority="4464" stopIfTrue="1">
      <formula>AND(NOT($C14=""),H14="")</formula>
    </cfRule>
    <cfRule type="expression" dxfId="4191" priority="4465" stopIfTrue="1">
      <formula>BA14="0"</formula>
    </cfRule>
  </conditionalFormatting>
  <conditionalFormatting sqref="I14">
    <cfRule type="expression" dxfId="4190" priority="4462" stopIfTrue="1">
      <formula>AND(NOT($C14=""),I14="")</formula>
    </cfRule>
    <cfRule type="expression" dxfId="4189" priority="4463" stopIfTrue="1">
      <formula>BF14="0"</formula>
    </cfRule>
  </conditionalFormatting>
  <conditionalFormatting sqref="J14">
    <cfRule type="expression" dxfId="4188" priority="4460" stopIfTrue="1">
      <formula>AND(NOT($C14=""),J14="")</formula>
    </cfRule>
    <cfRule type="expression" dxfId="4187" priority="4461" stopIfTrue="1">
      <formula>BK14="0"</formula>
    </cfRule>
  </conditionalFormatting>
  <conditionalFormatting sqref="K14">
    <cfRule type="expression" dxfId="4186" priority="4458" stopIfTrue="1">
      <formula>AND(NOT($C14=""),K14="")</formula>
    </cfRule>
    <cfRule type="expression" dxfId="4185" priority="4459" stopIfTrue="1">
      <formula>BP14="0"</formula>
    </cfRule>
  </conditionalFormatting>
  <conditionalFormatting sqref="L14">
    <cfRule type="expression" dxfId="4184" priority="4456" stopIfTrue="1">
      <formula>AND(NOT($C14=""),L14="")</formula>
    </cfRule>
    <cfRule type="expression" dxfId="4183" priority="4457" stopIfTrue="1">
      <formula>BU14="0"</formula>
    </cfRule>
  </conditionalFormatting>
  <conditionalFormatting sqref="N14">
    <cfRule type="expression" dxfId="4182" priority="4454" stopIfTrue="1">
      <formula>AND(NOT($C14=""),N14="")</formula>
    </cfRule>
    <cfRule type="expression" dxfId="4181" priority="4455" stopIfTrue="1">
      <formula>CE14="0"</formula>
    </cfRule>
  </conditionalFormatting>
  <conditionalFormatting sqref="M14">
    <cfRule type="expression" dxfId="4180" priority="4453" stopIfTrue="1">
      <formula>BZ14="0"</formula>
    </cfRule>
  </conditionalFormatting>
  <conditionalFormatting sqref="D14">
    <cfRule type="expression" dxfId="4179" priority="4451" stopIfTrue="1">
      <formula>AND(NOT($C14=""),D14="")</formula>
    </cfRule>
    <cfRule type="expression" dxfId="4178" priority="4452" stopIfTrue="1">
      <formula>AG14="0"</formula>
    </cfRule>
  </conditionalFormatting>
  <conditionalFormatting sqref="E14">
    <cfRule type="expression" dxfId="4177" priority="4449" stopIfTrue="1">
      <formula>AND(NOT($C14=""),E14="")</formula>
    </cfRule>
    <cfRule type="expression" dxfId="4176" priority="4450" stopIfTrue="1">
      <formula>AL14="0"</formula>
    </cfRule>
  </conditionalFormatting>
  <conditionalFormatting sqref="F14">
    <cfRule type="expression" dxfId="4175" priority="4447" stopIfTrue="1">
      <formula>AND(NOT($C14=""),F14="")</formula>
    </cfRule>
    <cfRule type="expression" dxfId="4174" priority="4448" stopIfTrue="1">
      <formula>AQ14="0"</formula>
    </cfRule>
  </conditionalFormatting>
  <conditionalFormatting sqref="G14">
    <cfRule type="expression" dxfId="4173" priority="4445" stopIfTrue="1">
      <formula>AND(NOT($C14=""),G14="")</formula>
    </cfRule>
    <cfRule type="expression" dxfId="4172" priority="4446" stopIfTrue="1">
      <formula>AV14="0"</formula>
    </cfRule>
  </conditionalFormatting>
  <conditionalFormatting sqref="H14">
    <cfRule type="expression" dxfId="4171" priority="4443" stopIfTrue="1">
      <formula>AND(NOT($C14=""),H14="")</formula>
    </cfRule>
    <cfRule type="expression" dxfId="4170" priority="4444" stopIfTrue="1">
      <formula>BA14="0"</formula>
    </cfRule>
  </conditionalFormatting>
  <conditionalFormatting sqref="I14">
    <cfRule type="expression" dxfId="4169" priority="4441" stopIfTrue="1">
      <formula>AND(NOT($C14=""),I14="")</formula>
    </cfRule>
    <cfRule type="expression" dxfId="4168" priority="4442" stopIfTrue="1">
      <formula>BF14="0"</formula>
    </cfRule>
  </conditionalFormatting>
  <conditionalFormatting sqref="J14">
    <cfRule type="expression" dxfId="4167" priority="4439" stopIfTrue="1">
      <formula>AND(NOT($C14=""),J14="")</formula>
    </cfRule>
    <cfRule type="expression" dxfId="4166" priority="4440" stopIfTrue="1">
      <formula>BK14="0"</formula>
    </cfRule>
  </conditionalFormatting>
  <conditionalFormatting sqref="K14">
    <cfRule type="expression" dxfId="4165" priority="4437" stopIfTrue="1">
      <formula>AND(NOT($C14=""),K14="")</formula>
    </cfRule>
    <cfRule type="expression" dxfId="4164" priority="4438" stopIfTrue="1">
      <formula>BP14="0"</formula>
    </cfRule>
  </conditionalFormatting>
  <conditionalFormatting sqref="L14">
    <cfRule type="expression" dxfId="4163" priority="4435" stopIfTrue="1">
      <formula>AND(NOT($C14=""),L14="")</formula>
    </cfRule>
    <cfRule type="expression" dxfId="4162" priority="4436" stopIfTrue="1">
      <formula>BU14="0"</formula>
    </cfRule>
  </conditionalFormatting>
  <conditionalFormatting sqref="N14">
    <cfRule type="expression" dxfId="4161" priority="4433" stopIfTrue="1">
      <formula>AND(NOT($C14=""),N14="")</formula>
    </cfRule>
    <cfRule type="expression" dxfId="4160" priority="4434" stopIfTrue="1">
      <formula>CE14="0"</formula>
    </cfRule>
  </conditionalFormatting>
  <conditionalFormatting sqref="M14">
    <cfRule type="expression" dxfId="4159" priority="4432" stopIfTrue="1">
      <formula>BZ14="0"</formula>
    </cfRule>
  </conditionalFormatting>
  <conditionalFormatting sqref="D14">
    <cfRule type="expression" dxfId="4158" priority="4430" stopIfTrue="1">
      <formula>AND(NOT($C14=""),D14="")</formula>
    </cfRule>
    <cfRule type="expression" dxfId="4157" priority="4431" stopIfTrue="1">
      <formula>AG14="0"</formula>
    </cfRule>
  </conditionalFormatting>
  <conditionalFormatting sqref="E14">
    <cfRule type="expression" dxfId="4156" priority="4428" stopIfTrue="1">
      <formula>AND(NOT($C14=""),E14="")</formula>
    </cfRule>
    <cfRule type="expression" dxfId="4155" priority="4429" stopIfTrue="1">
      <formula>AL14="0"</formula>
    </cfRule>
  </conditionalFormatting>
  <conditionalFormatting sqref="F14">
    <cfRule type="expression" dxfId="4154" priority="4426" stopIfTrue="1">
      <formula>AND(NOT($C14=""),F14="")</formula>
    </cfRule>
    <cfRule type="expression" dxfId="4153" priority="4427" stopIfTrue="1">
      <formula>AQ14="0"</formula>
    </cfRule>
  </conditionalFormatting>
  <conditionalFormatting sqref="G14">
    <cfRule type="expression" dxfId="4152" priority="4424" stopIfTrue="1">
      <formula>AND(NOT($C14=""),G14="")</formula>
    </cfRule>
    <cfRule type="expression" dxfId="4151" priority="4425" stopIfTrue="1">
      <formula>AV14="0"</formula>
    </cfRule>
  </conditionalFormatting>
  <conditionalFormatting sqref="H14">
    <cfRule type="expression" dxfId="4150" priority="4422" stopIfTrue="1">
      <formula>AND(NOT($C14=""),H14="")</formula>
    </cfRule>
    <cfRule type="expression" dxfId="4149" priority="4423" stopIfTrue="1">
      <formula>BA14="0"</formula>
    </cfRule>
  </conditionalFormatting>
  <conditionalFormatting sqref="I14">
    <cfRule type="expression" dxfId="4148" priority="4420" stopIfTrue="1">
      <formula>AND(NOT($C14=""),I14="")</formula>
    </cfRule>
    <cfRule type="expression" dxfId="4147" priority="4421" stopIfTrue="1">
      <formula>BF14="0"</formula>
    </cfRule>
  </conditionalFormatting>
  <conditionalFormatting sqref="J14">
    <cfRule type="expression" dxfId="4146" priority="4418" stopIfTrue="1">
      <formula>AND(NOT($C14=""),J14="")</formula>
    </cfRule>
    <cfRule type="expression" dxfId="4145" priority="4419" stopIfTrue="1">
      <formula>BK14="0"</formula>
    </cfRule>
  </conditionalFormatting>
  <conditionalFormatting sqref="K14">
    <cfRule type="expression" dxfId="4144" priority="4416" stopIfTrue="1">
      <formula>AND(NOT($C14=""),K14="")</formula>
    </cfRule>
    <cfRule type="expression" dxfId="4143" priority="4417" stopIfTrue="1">
      <formula>BP14="0"</formula>
    </cfRule>
  </conditionalFormatting>
  <conditionalFormatting sqref="L14">
    <cfRule type="expression" dxfId="4142" priority="4414" stopIfTrue="1">
      <formula>AND(NOT($C14=""),L14="")</formula>
    </cfRule>
    <cfRule type="expression" dxfId="4141" priority="4415" stopIfTrue="1">
      <formula>BU14="0"</formula>
    </cfRule>
  </conditionalFormatting>
  <conditionalFormatting sqref="N14">
    <cfRule type="expression" dxfId="4140" priority="4412" stopIfTrue="1">
      <formula>AND(NOT($C14=""),N14="")</formula>
    </cfRule>
    <cfRule type="expression" dxfId="4139" priority="4413" stopIfTrue="1">
      <formula>CE14="0"</formula>
    </cfRule>
  </conditionalFormatting>
  <conditionalFormatting sqref="M14">
    <cfRule type="expression" dxfId="4138" priority="4411" stopIfTrue="1">
      <formula>BZ14="0"</formula>
    </cfRule>
  </conditionalFormatting>
  <conditionalFormatting sqref="D14">
    <cfRule type="expression" dxfId="4137" priority="4409" stopIfTrue="1">
      <formula>AND(NOT($C14=""),D14="")</formula>
    </cfRule>
    <cfRule type="expression" dxfId="4136" priority="4410" stopIfTrue="1">
      <formula>AG14="0"</formula>
    </cfRule>
  </conditionalFormatting>
  <conditionalFormatting sqref="E14">
    <cfRule type="expression" dxfId="4135" priority="4407" stopIfTrue="1">
      <formula>AND(NOT($C14=""),E14="")</formula>
    </cfRule>
    <cfRule type="expression" dxfId="4134" priority="4408" stopIfTrue="1">
      <formula>AL14="0"</formula>
    </cfRule>
  </conditionalFormatting>
  <conditionalFormatting sqref="F14">
    <cfRule type="expression" dxfId="4133" priority="4405" stopIfTrue="1">
      <formula>AND(NOT($C14=""),F14="")</formula>
    </cfRule>
    <cfRule type="expression" dxfId="4132" priority="4406" stopIfTrue="1">
      <formula>AQ14="0"</formula>
    </cfRule>
  </conditionalFormatting>
  <conditionalFormatting sqref="G14">
    <cfRule type="expression" dxfId="4131" priority="4403" stopIfTrue="1">
      <formula>AND(NOT($C14=""),G14="")</formula>
    </cfRule>
    <cfRule type="expression" dxfId="4130" priority="4404" stopIfTrue="1">
      <formula>AV14="0"</formula>
    </cfRule>
  </conditionalFormatting>
  <conditionalFormatting sqref="H14">
    <cfRule type="expression" dxfId="4129" priority="4401" stopIfTrue="1">
      <formula>AND(NOT($C14=""),H14="")</formula>
    </cfRule>
    <cfRule type="expression" dxfId="4128" priority="4402" stopIfTrue="1">
      <formula>BA14="0"</formula>
    </cfRule>
  </conditionalFormatting>
  <conditionalFormatting sqref="I14">
    <cfRule type="expression" dxfId="4127" priority="4399" stopIfTrue="1">
      <formula>AND(NOT($C14=""),I14="")</formula>
    </cfRule>
    <cfRule type="expression" dxfId="4126" priority="4400" stopIfTrue="1">
      <formula>BF14="0"</formula>
    </cfRule>
  </conditionalFormatting>
  <conditionalFormatting sqref="J14">
    <cfRule type="expression" dxfId="4125" priority="4397" stopIfTrue="1">
      <formula>AND(NOT($C14=""),J14="")</formula>
    </cfRule>
    <cfRule type="expression" dxfId="4124" priority="4398" stopIfTrue="1">
      <formula>BK14="0"</formula>
    </cfRule>
  </conditionalFormatting>
  <conditionalFormatting sqref="K14">
    <cfRule type="expression" dxfId="4123" priority="4395" stopIfTrue="1">
      <formula>AND(NOT($C14=""),K14="")</formula>
    </cfRule>
    <cfRule type="expression" dxfId="4122" priority="4396" stopIfTrue="1">
      <formula>BP14="0"</formula>
    </cfRule>
  </conditionalFormatting>
  <conditionalFormatting sqref="L14">
    <cfRule type="expression" dxfId="4121" priority="4393" stopIfTrue="1">
      <formula>AND(NOT($C14=""),L14="")</formula>
    </cfRule>
    <cfRule type="expression" dxfId="4120" priority="4394" stopIfTrue="1">
      <formula>BU14="0"</formula>
    </cfRule>
  </conditionalFormatting>
  <conditionalFormatting sqref="N14">
    <cfRule type="expression" dxfId="4119" priority="4391" stopIfTrue="1">
      <formula>AND(NOT($C14=""),N14="")</formula>
    </cfRule>
    <cfRule type="expression" dxfId="4118" priority="4392" stopIfTrue="1">
      <formula>CE14="0"</formula>
    </cfRule>
  </conditionalFormatting>
  <conditionalFormatting sqref="M14">
    <cfRule type="expression" dxfId="4117" priority="4390" stopIfTrue="1">
      <formula>BZ14="0"</formula>
    </cfRule>
  </conditionalFormatting>
  <conditionalFormatting sqref="D14">
    <cfRule type="expression" dxfId="4116" priority="4388" stopIfTrue="1">
      <formula>AND(NOT($C14=""),D14="")</formula>
    </cfRule>
    <cfRule type="expression" dxfId="4115" priority="4389" stopIfTrue="1">
      <formula>AG14="0"</formula>
    </cfRule>
  </conditionalFormatting>
  <conditionalFormatting sqref="E14">
    <cfRule type="expression" dxfId="4114" priority="4386" stopIfTrue="1">
      <formula>AND(NOT($C14=""),E14="")</formula>
    </cfRule>
    <cfRule type="expression" dxfId="4113" priority="4387" stopIfTrue="1">
      <formula>AL14="0"</formula>
    </cfRule>
  </conditionalFormatting>
  <conditionalFormatting sqref="F14">
    <cfRule type="expression" dxfId="4112" priority="4384" stopIfTrue="1">
      <formula>AND(NOT($C14=""),F14="")</formula>
    </cfRule>
    <cfRule type="expression" dxfId="4111" priority="4385" stopIfTrue="1">
      <formula>AQ14="0"</formula>
    </cfRule>
  </conditionalFormatting>
  <conditionalFormatting sqref="G14">
    <cfRule type="expression" dxfId="4110" priority="4382" stopIfTrue="1">
      <formula>AND(NOT($C14=""),G14="")</formula>
    </cfRule>
    <cfRule type="expression" dxfId="4109" priority="4383" stopIfTrue="1">
      <formula>AV14="0"</formula>
    </cfRule>
  </conditionalFormatting>
  <conditionalFormatting sqref="H14">
    <cfRule type="expression" dxfId="4108" priority="4380" stopIfTrue="1">
      <formula>AND(NOT($C14=""),H14="")</formula>
    </cfRule>
    <cfRule type="expression" dxfId="4107" priority="4381" stopIfTrue="1">
      <formula>BA14="0"</formula>
    </cfRule>
  </conditionalFormatting>
  <conditionalFormatting sqref="I14">
    <cfRule type="expression" dxfId="4106" priority="4378" stopIfTrue="1">
      <formula>AND(NOT($C14=""),I14="")</formula>
    </cfRule>
    <cfRule type="expression" dxfId="4105" priority="4379" stopIfTrue="1">
      <formula>BF14="0"</formula>
    </cfRule>
  </conditionalFormatting>
  <conditionalFormatting sqref="J14">
    <cfRule type="expression" dxfId="4104" priority="4376" stopIfTrue="1">
      <formula>AND(NOT($C14=""),J14="")</formula>
    </cfRule>
    <cfRule type="expression" dxfId="4103" priority="4377" stopIfTrue="1">
      <formula>BK14="0"</formula>
    </cfRule>
  </conditionalFormatting>
  <conditionalFormatting sqref="K14">
    <cfRule type="expression" dxfId="4102" priority="4374" stopIfTrue="1">
      <formula>AND(NOT($C14=""),K14="")</formula>
    </cfRule>
    <cfRule type="expression" dxfId="4101" priority="4375" stopIfTrue="1">
      <formula>BP14="0"</formula>
    </cfRule>
  </conditionalFormatting>
  <conditionalFormatting sqref="L14">
    <cfRule type="expression" dxfId="4100" priority="4372" stopIfTrue="1">
      <formula>AND(NOT($C14=""),L14="")</formula>
    </cfRule>
    <cfRule type="expression" dxfId="4099" priority="4373" stopIfTrue="1">
      <formula>BU14="0"</formula>
    </cfRule>
  </conditionalFormatting>
  <conditionalFormatting sqref="N14">
    <cfRule type="expression" dxfId="4098" priority="4370" stopIfTrue="1">
      <formula>AND(NOT($C14=""),N14="")</formula>
    </cfRule>
    <cfRule type="expression" dxfId="4097" priority="4371" stopIfTrue="1">
      <formula>CE14="0"</formula>
    </cfRule>
  </conditionalFormatting>
  <conditionalFormatting sqref="M14">
    <cfRule type="expression" dxfId="4096" priority="4369" stopIfTrue="1">
      <formula>BZ14="0"</formula>
    </cfRule>
  </conditionalFormatting>
  <conditionalFormatting sqref="D14">
    <cfRule type="expression" dxfId="4095" priority="4367" stopIfTrue="1">
      <formula>AND(NOT($C14=""),D14="")</formula>
    </cfRule>
    <cfRule type="expression" dxfId="4094" priority="4368" stopIfTrue="1">
      <formula>AG14="0"</formula>
    </cfRule>
  </conditionalFormatting>
  <conditionalFormatting sqref="E14">
    <cfRule type="expression" dxfId="4093" priority="4365" stopIfTrue="1">
      <formula>AND(NOT($C14=""),E14="")</formula>
    </cfRule>
    <cfRule type="expression" dxfId="4092" priority="4366" stopIfTrue="1">
      <formula>AL14="0"</formula>
    </cfRule>
  </conditionalFormatting>
  <conditionalFormatting sqref="F14">
    <cfRule type="expression" dxfId="4091" priority="4363" stopIfTrue="1">
      <formula>AND(NOT($C14=""),F14="")</formula>
    </cfRule>
    <cfRule type="expression" dxfId="4090" priority="4364" stopIfTrue="1">
      <formula>AQ14="0"</formula>
    </cfRule>
  </conditionalFormatting>
  <conditionalFormatting sqref="G14">
    <cfRule type="expression" dxfId="4089" priority="4361" stopIfTrue="1">
      <formula>AND(NOT($C14=""),G14="")</formula>
    </cfRule>
    <cfRule type="expression" dxfId="4088" priority="4362" stopIfTrue="1">
      <formula>AV14="0"</formula>
    </cfRule>
  </conditionalFormatting>
  <conditionalFormatting sqref="H14">
    <cfRule type="expression" dxfId="4087" priority="4359" stopIfTrue="1">
      <formula>AND(NOT($C14=""),H14="")</formula>
    </cfRule>
    <cfRule type="expression" dxfId="4086" priority="4360" stopIfTrue="1">
      <formula>BA14="0"</formula>
    </cfRule>
  </conditionalFormatting>
  <conditionalFormatting sqref="I14">
    <cfRule type="expression" dxfId="4085" priority="4357" stopIfTrue="1">
      <formula>AND(NOT($C14=""),I14="")</formula>
    </cfRule>
    <cfRule type="expression" dxfId="4084" priority="4358" stopIfTrue="1">
      <formula>BF14="0"</formula>
    </cfRule>
  </conditionalFormatting>
  <conditionalFormatting sqref="J14">
    <cfRule type="expression" dxfId="4083" priority="4355" stopIfTrue="1">
      <formula>AND(NOT($C14=""),J14="")</formula>
    </cfRule>
    <cfRule type="expression" dxfId="4082" priority="4356" stopIfTrue="1">
      <formula>BK14="0"</formula>
    </cfRule>
  </conditionalFormatting>
  <conditionalFormatting sqref="K14">
    <cfRule type="expression" dxfId="4081" priority="4353" stopIfTrue="1">
      <formula>AND(NOT($C14=""),K14="")</formula>
    </cfRule>
    <cfRule type="expression" dxfId="4080" priority="4354" stopIfTrue="1">
      <formula>BP14="0"</formula>
    </cfRule>
  </conditionalFormatting>
  <conditionalFormatting sqref="L14">
    <cfRule type="expression" dxfId="4079" priority="4351" stopIfTrue="1">
      <formula>AND(NOT($C14=""),L14="")</formula>
    </cfRule>
    <cfRule type="expression" dxfId="4078" priority="4352" stopIfTrue="1">
      <formula>BU14="0"</formula>
    </cfRule>
  </conditionalFormatting>
  <conditionalFormatting sqref="N14">
    <cfRule type="expression" dxfId="4077" priority="4349" stopIfTrue="1">
      <formula>AND(NOT($C14=""),N14="")</formula>
    </cfRule>
    <cfRule type="expression" dxfId="4076" priority="4350" stopIfTrue="1">
      <formula>CE14="0"</formula>
    </cfRule>
  </conditionalFormatting>
  <conditionalFormatting sqref="M14">
    <cfRule type="expression" dxfId="4075" priority="4348" stopIfTrue="1">
      <formula>BZ14="0"</formula>
    </cfRule>
  </conditionalFormatting>
  <conditionalFormatting sqref="D14">
    <cfRule type="expression" dxfId="4074" priority="4346" stopIfTrue="1">
      <formula>AND(NOT($C14=""),D14="")</formula>
    </cfRule>
    <cfRule type="expression" dxfId="4073" priority="4347" stopIfTrue="1">
      <formula>AG14="0"</formula>
    </cfRule>
  </conditionalFormatting>
  <conditionalFormatting sqref="E14">
    <cfRule type="expression" dxfId="4072" priority="4344" stopIfTrue="1">
      <formula>AND(NOT($C14=""),E14="")</formula>
    </cfRule>
    <cfRule type="expression" dxfId="4071" priority="4345" stopIfTrue="1">
      <formula>AL14="0"</formula>
    </cfRule>
  </conditionalFormatting>
  <conditionalFormatting sqref="F14">
    <cfRule type="expression" dxfId="4070" priority="4342" stopIfTrue="1">
      <formula>AND(NOT($C14=""),F14="")</formula>
    </cfRule>
    <cfRule type="expression" dxfId="4069" priority="4343" stopIfTrue="1">
      <formula>AQ14="0"</formula>
    </cfRule>
  </conditionalFormatting>
  <conditionalFormatting sqref="G14">
    <cfRule type="expression" dxfId="4068" priority="4340" stopIfTrue="1">
      <formula>AND(NOT($C14=""),G14="")</formula>
    </cfRule>
    <cfRule type="expression" dxfId="4067" priority="4341" stopIfTrue="1">
      <formula>AV14="0"</formula>
    </cfRule>
  </conditionalFormatting>
  <conditionalFormatting sqref="H14">
    <cfRule type="expression" dxfId="4066" priority="4338" stopIfTrue="1">
      <formula>AND(NOT($C14=""),H14="")</formula>
    </cfRule>
    <cfRule type="expression" dxfId="4065" priority="4339" stopIfTrue="1">
      <formula>BA14="0"</formula>
    </cfRule>
  </conditionalFormatting>
  <conditionalFormatting sqref="I14">
    <cfRule type="expression" dxfId="4064" priority="4336" stopIfTrue="1">
      <formula>AND(NOT($C14=""),I14="")</formula>
    </cfRule>
    <cfRule type="expression" dxfId="4063" priority="4337" stopIfTrue="1">
      <formula>BF14="0"</formula>
    </cfRule>
  </conditionalFormatting>
  <conditionalFormatting sqref="J14">
    <cfRule type="expression" dxfId="4062" priority="4334" stopIfTrue="1">
      <formula>AND(NOT($C14=""),J14="")</formula>
    </cfRule>
    <cfRule type="expression" dxfId="4061" priority="4335" stopIfTrue="1">
      <formula>BK14="0"</formula>
    </cfRule>
  </conditionalFormatting>
  <conditionalFormatting sqref="K14">
    <cfRule type="expression" dxfId="4060" priority="4332" stopIfTrue="1">
      <formula>AND(NOT($C14=""),K14="")</formula>
    </cfRule>
    <cfRule type="expression" dxfId="4059" priority="4333" stopIfTrue="1">
      <formula>BP14="0"</formula>
    </cfRule>
  </conditionalFormatting>
  <conditionalFormatting sqref="L14">
    <cfRule type="expression" dxfId="4058" priority="4330" stopIfTrue="1">
      <formula>AND(NOT($C14=""),L14="")</formula>
    </cfRule>
    <cfRule type="expression" dxfId="4057" priority="4331" stopIfTrue="1">
      <formula>BU14="0"</formula>
    </cfRule>
  </conditionalFormatting>
  <conditionalFormatting sqref="N14">
    <cfRule type="expression" dxfId="4056" priority="4328" stopIfTrue="1">
      <formula>AND(NOT($C14=""),N14="")</formula>
    </cfRule>
    <cfRule type="expression" dxfId="4055" priority="4329" stopIfTrue="1">
      <formula>CE14="0"</formula>
    </cfRule>
  </conditionalFormatting>
  <conditionalFormatting sqref="M14">
    <cfRule type="expression" dxfId="4054" priority="4327" stopIfTrue="1">
      <formula>BZ14="0"</formula>
    </cfRule>
  </conditionalFormatting>
  <conditionalFormatting sqref="D14">
    <cfRule type="expression" dxfId="4053" priority="4325" stopIfTrue="1">
      <formula>AND(NOT($C14=""),D14="")</formula>
    </cfRule>
    <cfRule type="expression" dxfId="4052" priority="4326" stopIfTrue="1">
      <formula>AG14="0"</formula>
    </cfRule>
  </conditionalFormatting>
  <conditionalFormatting sqref="E14">
    <cfRule type="expression" dxfId="4051" priority="4323" stopIfTrue="1">
      <formula>AND(NOT($C14=""),E14="")</formula>
    </cfRule>
    <cfRule type="expression" dxfId="4050" priority="4324" stopIfTrue="1">
      <formula>AL14="0"</formula>
    </cfRule>
  </conditionalFormatting>
  <conditionalFormatting sqref="F14">
    <cfRule type="expression" dxfId="4049" priority="4321" stopIfTrue="1">
      <formula>AND(NOT($C14=""),F14="")</formula>
    </cfRule>
    <cfRule type="expression" dxfId="4048" priority="4322" stopIfTrue="1">
      <formula>AQ14="0"</formula>
    </cfRule>
  </conditionalFormatting>
  <conditionalFormatting sqref="G14">
    <cfRule type="expression" dxfId="4047" priority="4319" stopIfTrue="1">
      <formula>AND(NOT($C14=""),G14="")</formula>
    </cfRule>
    <cfRule type="expression" dxfId="4046" priority="4320" stopIfTrue="1">
      <formula>AV14="0"</formula>
    </cfRule>
  </conditionalFormatting>
  <conditionalFormatting sqref="H14">
    <cfRule type="expression" dxfId="4045" priority="4317" stopIfTrue="1">
      <formula>AND(NOT($C14=""),H14="")</formula>
    </cfRule>
    <cfRule type="expression" dxfId="4044" priority="4318" stopIfTrue="1">
      <formula>BA14="0"</formula>
    </cfRule>
  </conditionalFormatting>
  <conditionalFormatting sqref="I14">
    <cfRule type="expression" dxfId="4043" priority="4315" stopIfTrue="1">
      <formula>AND(NOT($C14=""),I14="")</formula>
    </cfRule>
    <cfRule type="expression" dxfId="4042" priority="4316" stopIfTrue="1">
      <formula>BF14="0"</formula>
    </cfRule>
  </conditionalFormatting>
  <conditionalFormatting sqref="J14">
    <cfRule type="expression" dxfId="4041" priority="4313" stopIfTrue="1">
      <formula>AND(NOT($C14=""),J14="")</formula>
    </cfRule>
    <cfRule type="expression" dxfId="4040" priority="4314" stopIfTrue="1">
      <formula>BK14="0"</formula>
    </cfRule>
  </conditionalFormatting>
  <conditionalFormatting sqref="K14">
    <cfRule type="expression" dxfId="4039" priority="4311" stopIfTrue="1">
      <formula>AND(NOT($C14=""),K14="")</formula>
    </cfRule>
    <cfRule type="expression" dxfId="4038" priority="4312" stopIfTrue="1">
      <formula>BP14="0"</formula>
    </cfRule>
  </conditionalFormatting>
  <conditionalFormatting sqref="L14">
    <cfRule type="expression" dxfId="4037" priority="4309" stopIfTrue="1">
      <formula>AND(NOT($C14=""),L14="")</formula>
    </cfRule>
    <cfRule type="expression" dxfId="4036" priority="4310" stopIfTrue="1">
      <formula>BU14="0"</formula>
    </cfRule>
  </conditionalFormatting>
  <conditionalFormatting sqref="N14">
    <cfRule type="expression" dxfId="4035" priority="4307" stopIfTrue="1">
      <formula>AND(NOT($C14=""),N14="")</formula>
    </cfRule>
    <cfRule type="expression" dxfId="4034" priority="4308" stopIfTrue="1">
      <formula>CE14="0"</formula>
    </cfRule>
  </conditionalFormatting>
  <conditionalFormatting sqref="M14">
    <cfRule type="expression" dxfId="4033" priority="4306" stopIfTrue="1">
      <formula>BZ14="0"</formula>
    </cfRule>
  </conditionalFormatting>
  <conditionalFormatting sqref="D14">
    <cfRule type="expression" dxfId="4032" priority="4304" stopIfTrue="1">
      <formula>AND(NOT($C14=""),D14="")</formula>
    </cfRule>
    <cfRule type="expression" dxfId="4031" priority="4305" stopIfTrue="1">
      <formula>AG14="0"</formula>
    </cfRule>
  </conditionalFormatting>
  <conditionalFormatting sqref="E14">
    <cfRule type="expression" dxfId="4030" priority="4302" stopIfTrue="1">
      <formula>AND(NOT($C14=""),E14="")</formula>
    </cfRule>
    <cfRule type="expression" dxfId="4029" priority="4303" stopIfTrue="1">
      <formula>AL14="0"</formula>
    </cfRule>
  </conditionalFormatting>
  <conditionalFormatting sqref="F14">
    <cfRule type="expression" dxfId="4028" priority="4300" stopIfTrue="1">
      <formula>AND(NOT($C14=""),F14="")</formula>
    </cfRule>
    <cfRule type="expression" dxfId="4027" priority="4301" stopIfTrue="1">
      <formula>AQ14="0"</formula>
    </cfRule>
  </conditionalFormatting>
  <conditionalFormatting sqref="G14">
    <cfRule type="expression" dxfId="4026" priority="4298" stopIfTrue="1">
      <formula>AND(NOT($C14=""),G14="")</formula>
    </cfRule>
    <cfRule type="expression" dxfId="4025" priority="4299" stopIfTrue="1">
      <formula>AV14="0"</formula>
    </cfRule>
  </conditionalFormatting>
  <conditionalFormatting sqref="H14">
    <cfRule type="expression" dxfId="4024" priority="4296" stopIfTrue="1">
      <formula>AND(NOT($C14=""),H14="")</formula>
    </cfRule>
    <cfRule type="expression" dxfId="4023" priority="4297" stopIfTrue="1">
      <formula>BA14="0"</formula>
    </cfRule>
  </conditionalFormatting>
  <conditionalFormatting sqref="I14">
    <cfRule type="expression" dxfId="4022" priority="4294" stopIfTrue="1">
      <formula>AND(NOT($C14=""),I14="")</formula>
    </cfRule>
    <cfRule type="expression" dxfId="4021" priority="4295" stopIfTrue="1">
      <formula>BF14="0"</formula>
    </cfRule>
  </conditionalFormatting>
  <conditionalFormatting sqref="J14">
    <cfRule type="expression" dxfId="4020" priority="4292" stopIfTrue="1">
      <formula>AND(NOT($C14=""),J14="")</formula>
    </cfRule>
    <cfRule type="expression" dxfId="4019" priority="4293" stopIfTrue="1">
      <formula>BK14="0"</formula>
    </cfRule>
  </conditionalFormatting>
  <conditionalFormatting sqref="K14">
    <cfRule type="expression" dxfId="4018" priority="4290" stopIfTrue="1">
      <formula>AND(NOT($C14=""),K14="")</formula>
    </cfRule>
    <cfRule type="expression" dxfId="4017" priority="4291" stopIfTrue="1">
      <formula>BP14="0"</formula>
    </cfRule>
  </conditionalFormatting>
  <conditionalFormatting sqref="L14">
    <cfRule type="expression" dxfId="4016" priority="4288" stopIfTrue="1">
      <formula>AND(NOT($C14=""),L14="")</formula>
    </cfRule>
    <cfRule type="expression" dxfId="4015" priority="4289" stopIfTrue="1">
      <formula>BU14="0"</formula>
    </cfRule>
  </conditionalFormatting>
  <conditionalFormatting sqref="N14">
    <cfRule type="expression" dxfId="4014" priority="4286" stopIfTrue="1">
      <formula>AND(NOT($C14=""),N14="")</formula>
    </cfRule>
    <cfRule type="expression" dxfId="4013" priority="4287" stopIfTrue="1">
      <formula>CE14="0"</formula>
    </cfRule>
  </conditionalFormatting>
  <conditionalFormatting sqref="M14">
    <cfRule type="expression" dxfId="4012" priority="4285" stopIfTrue="1">
      <formula>BZ14="0"</formula>
    </cfRule>
  </conditionalFormatting>
  <conditionalFormatting sqref="D14">
    <cfRule type="expression" dxfId="4011" priority="4283" stopIfTrue="1">
      <formula>AND(NOT($C14=""),D14="")</formula>
    </cfRule>
    <cfRule type="expression" dxfId="4010" priority="4284" stopIfTrue="1">
      <formula>AG14="0"</formula>
    </cfRule>
  </conditionalFormatting>
  <conditionalFormatting sqref="E14">
    <cfRule type="expression" dxfId="4009" priority="4281" stopIfTrue="1">
      <formula>AND(NOT($C14=""),E14="")</formula>
    </cfRule>
    <cfRule type="expression" dxfId="4008" priority="4282" stopIfTrue="1">
      <formula>AL14="0"</formula>
    </cfRule>
  </conditionalFormatting>
  <conditionalFormatting sqref="F14">
    <cfRule type="expression" dxfId="4007" priority="4279" stopIfTrue="1">
      <formula>AND(NOT($C14=""),F14="")</formula>
    </cfRule>
    <cfRule type="expression" dxfId="4006" priority="4280" stopIfTrue="1">
      <formula>AQ14="0"</formula>
    </cfRule>
  </conditionalFormatting>
  <conditionalFormatting sqref="G14">
    <cfRule type="expression" dxfId="4005" priority="4277" stopIfTrue="1">
      <formula>AND(NOT($C14=""),G14="")</formula>
    </cfRule>
    <cfRule type="expression" dxfId="4004" priority="4278" stopIfTrue="1">
      <formula>AV14="0"</formula>
    </cfRule>
  </conditionalFormatting>
  <conditionalFormatting sqref="H14">
    <cfRule type="expression" dxfId="4003" priority="4275" stopIfTrue="1">
      <formula>AND(NOT($C14=""),H14="")</formula>
    </cfRule>
    <cfRule type="expression" dxfId="4002" priority="4276" stopIfTrue="1">
      <formula>BA14="0"</formula>
    </cfRule>
  </conditionalFormatting>
  <conditionalFormatting sqref="I14">
    <cfRule type="expression" dxfId="4001" priority="4273" stopIfTrue="1">
      <formula>AND(NOT($C14=""),I14="")</formula>
    </cfRule>
    <cfRule type="expression" dxfId="4000" priority="4274" stopIfTrue="1">
      <formula>BF14="0"</formula>
    </cfRule>
  </conditionalFormatting>
  <conditionalFormatting sqref="J14">
    <cfRule type="expression" dxfId="3999" priority="4271" stopIfTrue="1">
      <formula>AND(NOT($C14=""),J14="")</formula>
    </cfRule>
    <cfRule type="expression" dxfId="3998" priority="4272" stopIfTrue="1">
      <formula>BK14="0"</formula>
    </cfRule>
  </conditionalFormatting>
  <conditionalFormatting sqref="K14">
    <cfRule type="expression" dxfId="3997" priority="4269" stopIfTrue="1">
      <formula>AND(NOT($C14=""),K14="")</formula>
    </cfRule>
    <cfRule type="expression" dxfId="3996" priority="4270" stopIfTrue="1">
      <formula>BP14="0"</formula>
    </cfRule>
  </conditionalFormatting>
  <conditionalFormatting sqref="L14">
    <cfRule type="expression" dxfId="3995" priority="4267" stopIfTrue="1">
      <formula>AND(NOT($C14=""),L14="")</formula>
    </cfRule>
    <cfRule type="expression" dxfId="3994" priority="4268" stopIfTrue="1">
      <formula>BU14="0"</formula>
    </cfRule>
  </conditionalFormatting>
  <conditionalFormatting sqref="N14">
    <cfRule type="expression" dxfId="3993" priority="4265" stopIfTrue="1">
      <formula>AND(NOT($C14=""),N14="")</formula>
    </cfRule>
    <cfRule type="expression" dxfId="3992" priority="4266" stopIfTrue="1">
      <formula>CE14="0"</formula>
    </cfRule>
  </conditionalFormatting>
  <conditionalFormatting sqref="M14">
    <cfRule type="expression" dxfId="3991" priority="4264" stopIfTrue="1">
      <formula>BZ14="0"</formula>
    </cfRule>
  </conditionalFormatting>
  <conditionalFormatting sqref="D14">
    <cfRule type="expression" dxfId="3990" priority="4262" stopIfTrue="1">
      <formula>AND(NOT($C14=""),D14="")</formula>
    </cfRule>
    <cfRule type="expression" dxfId="3989" priority="4263" stopIfTrue="1">
      <formula>AG14="0"</formula>
    </cfRule>
  </conditionalFormatting>
  <conditionalFormatting sqref="E14">
    <cfRule type="expression" dxfId="3988" priority="4260" stopIfTrue="1">
      <formula>AND(NOT($C14=""),E14="")</formula>
    </cfRule>
    <cfRule type="expression" dxfId="3987" priority="4261" stopIfTrue="1">
      <formula>AL14="0"</formula>
    </cfRule>
  </conditionalFormatting>
  <conditionalFormatting sqref="F14">
    <cfRule type="expression" dxfId="3986" priority="4258" stopIfTrue="1">
      <formula>AND(NOT($C14=""),F14="")</formula>
    </cfRule>
    <cfRule type="expression" dxfId="3985" priority="4259" stopIfTrue="1">
      <formula>AQ14="0"</formula>
    </cfRule>
  </conditionalFormatting>
  <conditionalFormatting sqref="G14">
    <cfRule type="expression" dxfId="3984" priority="4256" stopIfTrue="1">
      <formula>AND(NOT($C14=""),G14="")</formula>
    </cfRule>
    <cfRule type="expression" dxfId="3983" priority="4257" stopIfTrue="1">
      <formula>AV14="0"</formula>
    </cfRule>
  </conditionalFormatting>
  <conditionalFormatting sqref="H14">
    <cfRule type="expression" dxfId="3982" priority="4254" stopIfTrue="1">
      <formula>AND(NOT($C14=""),H14="")</formula>
    </cfRule>
    <cfRule type="expression" dxfId="3981" priority="4255" stopIfTrue="1">
      <formula>BA14="0"</formula>
    </cfRule>
  </conditionalFormatting>
  <conditionalFormatting sqref="I14">
    <cfRule type="expression" dxfId="3980" priority="4252" stopIfTrue="1">
      <formula>AND(NOT($C14=""),I14="")</formula>
    </cfRule>
    <cfRule type="expression" dxfId="3979" priority="4253" stopIfTrue="1">
      <formula>BF14="0"</formula>
    </cfRule>
  </conditionalFormatting>
  <conditionalFormatting sqref="J14">
    <cfRule type="expression" dxfId="3978" priority="4250" stopIfTrue="1">
      <formula>AND(NOT($C14=""),J14="")</formula>
    </cfRule>
    <cfRule type="expression" dxfId="3977" priority="4251" stopIfTrue="1">
      <formula>BK14="0"</formula>
    </cfRule>
  </conditionalFormatting>
  <conditionalFormatting sqref="K14">
    <cfRule type="expression" dxfId="3976" priority="4248" stopIfTrue="1">
      <formula>AND(NOT($C14=""),K14="")</formula>
    </cfRule>
    <cfRule type="expression" dxfId="3975" priority="4249" stopIfTrue="1">
      <formula>BP14="0"</formula>
    </cfRule>
  </conditionalFormatting>
  <conditionalFormatting sqref="L14">
    <cfRule type="expression" dxfId="3974" priority="4246" stopIfTrue="1">
      <formula>AND(NOT($C14=""),L14="")</formula>
    </cfRule>
    <cfRule type="expression" dxfId="3973" priority="4247" stopIfTrue="1">
      <formula>BU14="0"</formula>
    </cfRule>
  </conditionalFormatting>
  <conditionalFormatting sqref="N14">
    <cfRule type="expression" dxfId="3972" priority="4244" stopIfTrue="1">
      <formula>AND(NOT($C14=""),N14="")</formula>
    </cfRule>
    <cfRule type="expression" dxfId="3971" priority="4245" stopIfTrue="1">
      <formula>CE14="0"</formula>
    </cfRule>
  </conditionalFormatting>
  <conditionalFormatting sqref="M14">
    <cfRule type="expression" dxfId="3970" priority="4243" stopIfTrue="1">
      <formula>BZ14="0"</formula>
    </cfRule>
  </conditionalFormatting>
  <conditionalFormatting sqref="D14">
    <cfRule type="expression" dxfId="3969" priority="4241" stopIfTrue="1">
      <formula>AND(NOT($C14=""),D14="")</formula>
    </cfRule>
    <cfRule type="expression" dxfId="3968" priority="4242" stopIfTrue="1">
      <formula>AG14="0"</formula>
    </cfRule>
  </conditionalFormatting>
  <conditionalFormatting sqref="E14">
    <cfRule type="expression" dxfId="3967" priority="4239" stopIfTrue="1">
      <formula>AND(NOT($C14=""),E14="")</formula>
    </cfRule>
    <cfRule type="expression" dxfId="3966" priority="4240" stopIfTrue="1">
      <formula>AL14="0"</formula>
    </cfRule>
  </conditionalFormatting>
  <conditionalFormatting sqref="F14">
    <cfRule type="expression" dxfId="3965" priority="4237" stopIfTrue="1">
      <formula>AND(NOT($C14=""),F14="")</formula>
    </cfRule>
    <cfRule type="expression" dxfId="3964" priority="4238" stopIfTrue="1">
      <formula>AQ14="0"</formula>
    </cfRule>
  </conditionalFormatting>
  <conditionalFormatting sqref="G14">
    <cfRule type="expression" dxfId="3963" priority="4235" stopIfTrue="1">
      <formula>AND(NOT($C14=""),G14="")</formula>
    </cfRule>
    <cfRule type="expression" dxfId="3962" priority="4236" stopIfTrue="1">
      <formula>AV14="0"</formula>
    </cfRule>
  </conditionalFormatting>
  <conditionalFormatting sqref="H14">
    <cfRule type="expression" dxfId="3961" priority="4233" stopIfTrue="1">
      <formula>AND(NOT($C14=""),H14="")</formula>
    </cfRule>
    <cfRule type="expression" dxfId="3960" priority="4234" stopIfTrue="1">
      <formula>BA14="0"</formula>
    </cfRule>
  </conditionalFormatting>
  <conditionalFormatting sqref="I14">
    <cfRule type="expression" dxfId="3959" priority="4231" stopIfTrue="1">
      <formula>AND(NOT($C14=""),I14="")</formula>
    </cfRule>
    <cfRule type="expression" dxfId="3958" priority="4232" stopIfTrue="1">
      <formula>BF14="0"</formula>
    </cfRule>
  </conditionalFormatting>
  <conditionalFormatting sqref="J14">
    <cfRule type="expression" dxfId="3957" priority="4229" stopIfTrue="1">
      <formula>AND(NOT($C14=""),J14="")</formula>
    </cfRule>
    <cfRule type="expression" dxfId="3956" priority="4230" stopIfTrue="1">
      <formula>BK14="0"</formula>
    </cfRule>
  </conditionalFormatting>
  <conditionalFormatting sqref="K14">
    <cfRule type="expression" dxfId="3955" priority="4227" stopIfTrue="1">
      <formula>AND(NOT($C14=""),K14="")</formula>
    </cfRule>
    <cfRule type="expression" dxfId="3954" priority="4228" stopIfTrue="1">
      <formula>BP14="0"</formula>
    </cfRule>
  </conditionalFormatting>
  <conditionalFormatting sqref="L14">
    <cfRule type="expression" dxfId="3953" priority="4225" stopIfTrue="1">
      <formula>AND(NOT($C14=""),L14="")</formula>
    </cfRule>
    <cfRule type="expression" dxfId="3952" priority="4226" stopIfTrue="1">
      <formula>BU14="0"</formula>
    </cfRule>
  </conditionalFormatting>
  <conditionalFormatting sqref="N14">
    <cfRule type="expression" dxfId="3951" priority="4223" stopIfTrue="1">
      <formula>AND(NOT($C14=""),N14="")</formula>
    </cfRule>
    <cfRule type="expression" dxfId="3950" priority="4224" stopIfTrue="1">
      <formula>CE14="0"</formula>
    </cfRule>
  </conditionalFormatting>
  <conditionalFormatting sqref="M15">
    <cfRule type="expression" dxfId="3949" priority="3902" stopIfTrue="1">
      <formula>BZ15="0"</formula>
    </cfRule>
  </conditionalFormatting>
  <conditionalFormatting sqref="D15">
    <cfRule type="expression" dxfId="3948" priority="3903" stopIfTrue="1">
      <formula>AND(NOT($C15=""),D15="")</formula>
    </cfRule>
    <cfRule type="expression" dxfId="3947" priority="3904" stopIfTrue="1">
      <formula>AG15="0"</formula>
    </cfRule>
  </conditionalFormatting>
  <conditionalFormatting sqref="E15">
    <cfRule type="expression" dxfId="3946" priority="3905" stopIfTrue="1">
      <formula>AND(NOT($C15=""),E15="")</formula>
    </cfRule>
    <cfRule type="expression" dxfId="3945" priority="3906" stopIfTrue="1">
      <formula>AL15="0"</formula>
    </cfRule>
  </conditionalFormatting>
  <conditionalFormatting sqref="F15">
    <cfRule type="expression" dxfId="3944" priority="3907" stopIfTrue="1">
      <formula>AND(NOT($C15=""),F15="")</formula>
    </cfRule>
    <cfRule type="expression" dxfId="3943" priority="3908" stopIfTrue="1">
      <formula>AQ15="0"</formula>
    </cfRule>
  </conditionalFormatting>
  <conditionalFormatting sqref="G15">
    <cfRule type="expression" dxfId="3942" priority="3909" stopIfTrue="1">
      <formula>AND(NOT($C15=""),G15="")</formula>
    </cfRule>
    <cfRule type="expression" dxfId="3941" priority="3910" stopIfTrue="1">
      <formula>AV15="0"</formula>
    </cfRule>
  </conditionalFormatting>
  <conditionalFormatting sqref="H15">
    <cfRule type="expression" dxfId="3940" priority="3911" stopIfTrue="1">
      <formula>AND(NOT($C15=""),H15="")</formula>
    </cfRule>
    <cfRule type="expression" dxfId="3939" priority="3912" stopIfTrue="1">
      <formula>BA15="0"</formula>
    </cfRule>
  </conditionalFormatting>
  <conditionalFormatting sqref="I15">
    <cfRule type="expression" dxfId="3938" priority="3913" stopIfTrue="1">
      <formula>AND(NOT($C15=""),I15="")</formula>
    </cfRule>
    <cfRule type="expression" dxfId="3937" priority="3914" stopIfTrue="1">
      <formula>BF15="0"</formula>
    </cfRule>
  </conditionalFormatting>
  <conditionalFormatting sqref="J15">
    <cfRule type="expression" dxfId="3936" priority="3915" stopIfTrue="1">
      <formula>AND(NOT($C15=""),J15="")</formula>
    </cfRule>
    <cfRule type="expression" dxfId="3935" priority="3916" stopIfTrue="1">
      <formula>BK15="0"</formula>
    </cfRule>
  </conditionalFormatting>
  <conditionalFormatting sqref="K15">
    <cfRule type="expression" dxfId="3934" priority="3917" stopIfTrue="1">
      <formula>AND(NOT($C15=""),K15="")</formula>
    </cfRule>
    <cfRule type="expression" dxfId="3933" priority="3918" stopIfTrue="1">
      <formula>BP15="0"</formula>
    </cfRule>
  </conditionalFormatting>
  <conditionalFormatting sqref="L15">
    <cfRule type="expression" dxfId="3932" priority="3919" stopIfTrue="1">
      <formula>AND(NOT($C15=""),L15="")</formula>
    </cfRule>
    <cfRule type="expression" dxfId="3931" priority="3920" stopIfTrue="1">
      <formula>BU15="0"</formula>
    </cfRule>
  </conditionalFormatting>
  <conditionalFormatting sqref="N15">
    <cfRule type="expression" dxfId="3930" priority="3921" stopIfTrue="1">
      <formula>AND(NOT($C15=""),N15="")</formula>
    </cfRule>
    <cfRule type="expression" dxfId="3929" priority="3922" stopIfTrue="1">
      <formula>CE15="0"</formula>
    </cfRule>
  </conditionalFormatting>
  <conditionalFormatting sqref="O15">
    <cfRule type="expression" dxfId="3928" priority="3923" stopIfTrue="1">
      <formula>AND(NOT($C15=""),O15="")</formula>
    </cfRule>
    <cfRule type="expression" dxfId="3927" priority="3924" stopIfTrue="1">
      <formula>CJ15="0"</formula>
    </cfRule>
  </conditionalFormatting>
  <conditionalFormatting sqref="P15">
    <cfRule type="expression" dxfId="3926" priority="3925" stopIfTrue="1">
      <formula>AND(NOT($C15=""),P15="")</formula>
    </cfRule>
    <cfRule type="expression" dxfId="3925" priority="3926" stopIfTrue="1">
      <formula>CO15="0"</formula>
    </cfRule>
  </conditionalFormatting>
  <conditionalFormatting sqref="Q15">
    <cfRule type="expression" dxfId="3924" priority="3927" stopIfTrue="1">
      <formula>AND(NOT($C15=""),Q15="")</formula>
    </cfRule>
    <cfRule type="expression" dxfId="3923" priority="3928" stopIfTrue="1">
      <formula>CT15="0"</formula>
    </cfRule>
  </conditionalFormatting>
  <conditionalFormatting sqref="M15">
    <cfRule type="expression" dxfId="3922" priority="3901" stopIfTrue="1">
      <formula>BZ15="0"</formula>
    </cfRule>
  </conditionalFormatting>
  <conditionalFormatting sqref="E15">
    <cfRule type="expression" dxfId="3921" priority="3899" stopIfTrue="1">
      <formula>AND(NOT($C15=""),E15="")</formula>
    </cfRule>
    <cfRule type="expression" dxfId="3920" priority="3900" stopIfTrue="1">
      <formula>AL15="0"</formula>
    </cfRule>
  </conditionalFormatting>
  <conditionalFormatting sqref="F15">
    <cfRule type="expression" dxfId="3919" priority="3897" stopIfTrue="1">
      <formula>AND(NOT($C15=""),F15="")</formula>
    </cfRule>
    <cfRule type="expression" dxfId="3918" priority="3898" stopIfTrue="1">
      <formula>AQ15="0"</formula>
    </cfRule>
  </conditionalFormatting>
  <conditionalFormatting sqref="G15">
    <cfRule type="expression" dxfId="3917" priority="3895" stopIfTrue="1">
      <formula>AND(NOT($C15=""),G15="")</formula>
    </cfRule>
    <cfRule type="expression" dxfId="3916" priority="3896" stopIfTrue="1">
      <formula>AV15="0"</formula>
    </cfRule>
  </conditionalFormatting>
  <conditionalFormatting sqref="H15">
    <cfRule type="expression" dxfId="3915" priority="3893" stopIfTrue="1">
      <formula>AND(NOT($C15=""),H15="")</formula>
    </cfRule>
    <cfRule type="expression" dxfId="3914" priority="3894" stopIfTrue="1">
      <formula>BA15="0"</formula>
    </cfRule>
  </conditionalFormatting>
  <conditionalFormatting sqref="I15">
    <cfRule type="expression" dxfId="3913" priority="3891" stopIfTrue="1">
      <formula>AND(NOT($C15=""),I15="")</formula>
    </cfRule>
    <cfRule type="expression" dxfId="3912" priority="3892" stopIfTrue="1">
      <formula>BF15="0"</formula>
    </cfRule>
  </conditionalFormatting>
  <conditionalFormatting sqref="J15">
    <cfRule type="expression" dxfId="3911" priority="3889" stopIfTrue="1">
      <formula>AND(NOT($C15=""),J15="")</formula>
    </cfRule>
    <cfRule type="expression" dxfId="3910" priority="3890" stopIfTrue="1">
      <formula>BK15="0"</formula>
    </cfRule>
  </conditionalFormatting>
  <conditionalFormatting sqref="K15">
    <cfRule type="expression" dxfId="3909" priority="3887" stopIfTrue="1">
      <formula>AND(NOT($C15=""),K15="")</formula>
    </cfRule>
    <cfRule type="expression" dxfId="3908" priority="3888" stopIfTrue="1">
      <formula>BP15="0"</formula>
    </cfRule>
  </conditionalFormatting>
  <conditionalFormatting sqref="L15">
    <cfRule type="expression" dxfId="3907" priority="3885" stopIfTrue="1">
      <formula>AND(NOT($C15=""),L15="")</formula>
    </cfRule>
    <cfRule type="expression" dxfId="3906" priority="3886" stopIfTrue="1">
      <formula>BU15="0"</formula>
    </cfRule>
  </conditionalFormatting>
  <conditionalFormatting sqref="N15">
    <cfRule type="expression" dxfId="3905" priority="3883" stopIfTrue="1">
      <formula>AND(NOT($C15=""),N15="")</formula>
    </cfRule>
    <cfRule type="expression" dxfId="3904" priority="3884" stopIfTrue="1">
      <formula>CE15="0"</formula>
    </cfRule>
  </conditionalFormatting>
  <conditionalFormatting sqref="M15">
    <cfRule type="expression" dxfId="3903" priority="3882" stopIfTrue="1">
      <formula>BZ15="0"</formula>
    </cfRule>
  </conditionalFormatting>
  <conditionalFormatting sqref="D15">
    <cfRule type="expression" dxfId="3902" priority="3880" stopIfTrue="1">
      <formula>AND(NOT($C15=""),D15="")</formula>
    </cfRule>
    <cfRule type="expression" dxfId="3901" priority="3881" stopIfTrue="1">
      <formula>AG15="0"</formula>
    </cfRule>
  </conditionalFormatting>
  <conditionalFormatting sqref="E15">
    <cfRule type="expression" dxfId="3900" priority="3878" stopIfTrue="1">
      <formula>AND(NOT($C15=""),E15="")</formula>
    </cfRule>
    <cfRule type="expression" dxfId="3899" priority="3879" stopIfTrue="1">
      <formula>AL15="0"</formula>
    </cfRule>
  </conditionalFormatting>
  <conditionalFormatting sqref="F15">
    <cfRule type="expression" dxfId="3898" priority="3876" stopIfTrue="1">
      <formula>AND(NOT($C15=""),F15="")</formula>
    </cfRule>
    <cfRule type="expression" dxfId="3897" priority="3877" stopIfTrue="1">
      <formula>AQ15="0"</formula>
    </cfRule>
  </conditionalFormatting>
  <conditionalFormatting sqref="G15">
    <cfRule type="expression" dxfId="3896" priority="3874" stopIfTrue="1">
      <formula>AND(NOT($C15=""),G15="")</formula>
    </cfRule>
    <cfRule type="expression" dxfId="3895" priority="3875" stopIfTrue="1">
      <formula>AV15="0"</formula>
    </cfRule>
  </conditionalFormatting>
  <conditionalFormatting sqref="H15">
    <cfRule type="expression" dxfId="3894" priority="3872" stopIfTrue="1">
      <formula>AND(NOT($C15=""),H15="")</formula>
    </cfRule>
    <cfRule type="expression" dxfId="3893" priority="3873" stopIfTrue="1">
      <formula>BA15="0"</formula>
    </cfRule>
  </conditionalFormatting>
  <conditionalFormatting sqref="I15">
    <cfRule type="expression" dxfId="3892" priority="3870" stopIfTrue="1">
      <formula>AND(NOT($C15=""),I15="")</formula>
    </cfRule>
    <cfRule type="expression" dxfId="3891" priority="3871" stopIfTrue="1">
      <formula>BF15="0"</formula>
    </cfRule>
  </conditionalFormatting>
  <conditionalFormatting sqref="J15">
    <cfRule type="expression" dxfId="3890" priority="3868" stopIfTrue="1">
      <formula>AND(NOT($C15=""),J15="")</formula>
    </cfRule>
    <cfRule type="expression" dxfId="3889" priority="3869" stopIfTrue="1">
      <formula>BK15="0"</formula>
    </cfRule>
  </conditionalFormatting>
  <conditionalFormatting sqref="K15">
    <cfRule type="expression" dxfId="3888" priority="3866" stopIfTrue="1">
      <formula>AND(NOT($C15=""),K15="")</formula>
    </cfRule>
    <cfRule type="expression" dxfId="3887" priority="3867" stopIfTrue="1">
      <formula>BP15="0"</formula>
    </cfRule>
  </conditionalFormatting>
  <conditionalFormatting sqref="L15">
    <cfRule type="expression" dxfId="3886" priority="3864" stopIfTrue="1">
      <formula>AND(NOT($C15=""),L15="")</formula>
    </cfRule>
    <cfRule type="expression" dxfId="3885" priority="3865" stopIfTrue="1">
      <formula>BU15="0"</formula>
    </cfRule>
  </conditionalFormatting>
  <conditionalFormatting sqref="N15">
    <cfRule type="expression" dxfId="3884" priority="3862" stopIfTrue="1">
      <formula>AND(NOT($C15=""),N15="")</formula>
    </cfRule>
    <cfRule type="expression" dxfId="3883" priority="3863" stopIfTrue="1">
      <formula>CE15="0"</formula>
    </cfRule>
  </conditionalFormatting>
  <conditionalFormatting sqref="M15">
    <cfRule type="expression" dxfId="3882" priority="3861" stopIfTrue="1">
      <formula>BZ15="0"</formula>
    </cfRule>
  </conditionalFormatting>
  <conditionalFormatting sqref="D15">
    <cfRule type="expression" dxfId="3881" priority="3859" stopIfTrue="1">
      <formula>AND(NOT($C15=""),D15="")</formula>
    </cfRule>
    <cfRule type="expression" dxfId="3880" priority="3860" stopIfTrue="1">
      <formula>AG15="0"</formula>
    </cfRule>
  </conditionalFormatting>
  <conditionalFormatting sqref="E15">
    <cfRule type="expression" dxfId="3879" priority="3857" stopIfTrue="1">
      <formula>AND(NOT($C15=""),E15="")</formula>
    </cfRule>
    <cfRule type="expression" dxfId="3878" priority="3858" stopIfTrue="1">
      <formula>AL15="0"</formula>
    </cfRule>
  </conditionalFormatting>
  <conditionalFormatting sqref="F15">
    <cfRule type="expression" dxfId="3877" priority="3855" stopIfTrue="1">
      <formula>AND(NOT($C15=""),F15="")</formula>
    </cfRule>
    <cfRule type="expression" dxfId="3876" priority="3856" stopIfTrue="1">
      <formula>AQ15="0"</formula>
    </cfRule>
  </conditionalFormatting>
  <conditionalFormatting sqref="G15">
    <cfRule type="expression" dxfId="3875" priority="3853" stopIfTrue="1">
      <formula>AND(NOT($C15=""),G15="")</formula>
    </cfRule>
    <cfRule type="expression" dxfId="3874" priority="3854" stopIfTrue="1">
      <formula>AV15="0"</formula>
    </cfRule>
  </conditionalFormatting>
  <conditionalFormatting sqref="H15">
    <cfRule type="expression" dxfId="3873" priority="3851" stopIfTrue="1">
      <formula>AND(NOT($C15=""),H15="")</formula>
    </cfRule>
    <cfRule type="expression" dxfId="3872" priority="3852" stopIfTrue="1">
      <formula>BA15="0"</formula>
    </cfRule>
  </conditionalFormatting>
  <conditionalFormatting sqref="I15">
    <cfRule type="expression" dxfId="3871" priority="3849" stopIfTrue="1">
      <formula>AND(NOT($C15=""),I15="")</formula>
    </cfRule>
    <cfRule type="expression" dxfId="3870" priority="3850" stopIfTrue="1">
      <formula>BF15="0"</formula>
    </cfRule>
  </conditionalFormatting>
  <conditionalFormatting sqref="J15">
    <cfRule type="expression" dxfId="3869" priority="3847" stopIfTrue="1">
      <formula>AND(NOT($C15=""),J15="")</formula>
    </cfRule>
    <cfRule type="expression" dxfId="3868" priority="3848" stopIfTrue="1">
      <formula>BK15="0"</formula>
    </cfRule>
  </conditionalFormatting>
  <conditionalFormatting sqref="K15">
    <cfRule type="expression" dxfId="3867" priority="3845" stopIfTrue="1">
      <formula>AND(NOT($C15=""),K15="")</formula>
    </cfRule>
    <cfRule type="expression" dxfId="3866" priority="3846" stopIfTrue="1">
      <formula>BP15="0"</formula>
    </cfRule>
  </conditionalFormatting>
  <conditionalFormatting sqref="L15">
    <cfRule type="expression" dxfId="3865" priority="3843" stopIfTrue="1">
      <formula>AND(NOT($C15=""),L15="")</formula>
    </cfRule>
    <cfRule type="expression" dxfId="3864" priority="3844" stopIfTrue="1">
      <formula>BU15="0"</formula>
    </cfRule>
  </conditionalFormatting>
  <conditionalFormatting sqref="N15">
    <cfRule type="expression" dxfId="3863" priority="3841" stopIfTrue="1">
      <formula>AND(NOT($C15=""),N15="")</formula>
    </cfRule>
    <cfRule type="expression" dxfId="3862" priority="3842" stopIfTrue="1">
      <formula>CE15="0"</formula>
    </cfRule>
  </conditionalFormatting>
  <conditionalFormatting sqref="M15">
    <cfRule type="expression" dxfId="3861" priority="3840" stopIfTrue="1">
      <formula>BZ15="0"</formula>
    </cfRule>
  </conditionalFormatting>
  <conditionalFormatting sqref="D15">
    <cfRule type="expression" dxfId="3860" priority="3838" stopIfTrue="1">
      <formula>AND(NOT($C15=""),D15="")</formula>
    </cfRule>
    <cfRule type="expression" dxfId="3859" priority="3839" stopIfTrue="1">
      <formula>AG15="0"</formula>
    </cfRule>
  </conditionalFormatting>
  <conditionalFormatting sqref="E15">
    <cfRule type="expression" dxfId="3858" priority="3836" stopIfTrue="1">
      <formula>AND(NOT($C15=""),E15="")</formula>
    </cfRule>
    <cfRule type="expression" dxfId="3857" priority="3837" stopIfTrue="1">
      <formula>AL15="0"</formula>
    </cfRule>
  </conditionalFormatting>
  <conditionalFormatting sqref="F15">
    <cfRule type="expression" dxfId="3856" priority="3834" stopIfTrue="1">
      <formula>AND(NOT($C15=""),F15="")</formula>
    </cfRule>
    <cfRule type="expression" dxfId="3855" priority="3835" stopIfTrue="1">
      <formula>AQ15="0"</formula>
    </cfRule>
  </conditionalFormatting>
  <conditionalFormatting sqref="G15">
    <cfRule type="expression" dxfId="3854" priority="3832" stopIfTrue="1">
      <formula>AND(NOT($C15=""),G15="")</formula>
    </cfRule>
    <cfRule type="expression" dxfId="3853" priority="3833" stopIfTrue="1">
      <formula>AV15="0"</formula>
    </cfRule>
  </conditionalFormatting>
  <conditionalFormatting sqref="H15">
    <cfRule type="expression" dxfId="3852" priority="3830" stopIfTrue="1">
      <formula>AND(NOT($C15=""),H15="")</formula>
    </cfRule>
    <cfRule type="expression" dxfId="3851" priority="3831" stopIfTrue="1">
      <formula>BA15="0"</formula>
    </cfRule>
  </conditionalFormatting>
  <conditionalFormatting sqref="I15">
    <cfRule type="expression" dxfId="3850" priority="3828" stopIfTrue="1">
      <formula>AND(NOT($C15=""),I15="")</formula>
    </cfRule>
    <cfRule type="expression" dxfId="3849" priority="3829" stopIfTrue="1">
      <formula>BF15="0"</formula>
    </cfRule>
  </conditionalFormatting>
  <conditionalFormatting sqref="J15">
    <cfRule type="expression" dxfId="3848" priority="3826" stopIfTrue="1">
      <formula>AND(NOT($C15=""),J15="")</formula>
    </cfRule>
    <cfRule type="expression" dxfId="3847" priority="3827" stopIfTrue="1">
      <formula>BK15="0"</formula>
    </cfRule>
  </conditionalFormatting>
  <conditionalFormatting sqref="K15">
    <cfRule type="expression" dxfId="3846" priority="3824" stopIfTrue="1">
      <formula>AND(NOT($C15=""),K15="")</formula>
    </cfRule>
    <cfRule type="expression" dxfId="3845" priority="3825" stopIfTrue="1">
      <formula>BP15="0"</formula>
    </cfRule>
  </conditionalFormatting>
  <conditionalFormatting sqref="L15">
    <cfRule type="expression" dxfId="3844" priority="3822" stopIfTrue="1">
      <formula>AND(NOT($C15=""),L15="")</formula>
    </cfRule>
    <cfRule type="expression" dxfId="3843" priority="3823" stopIfTrue="1">
      <formula>BU15="0"</formula>
    </cfRule>
  </conditionalFormatting>
  <conditionalFormatting sqref="N15">
    <cfRule type="expression" dxfId="3842" priority="3820" stopIfTrue="1">
      <formula>AND(NOT($C15=""),N15="")</formula>
    </cfRule>
    <cfRule type="expression" dxfId="3841" priority="3821" stopIfTrue="1">
      <formula>CE15="0"</formula>
    </cfRule>
  </conditionalFormatting>
  <conditionalFormatting sqref="M15">
    <cfRule type="expression" dxfId="3840" priority="3819" stopIfTrue="1">
      <formula>BZ15="0"</formula>
    </cfRule>
  </conditionalFormatting>
  <conditionalFormatting sqref="D15">
    <cfRule type="expression" dxfId="3839" priority="3817" stopIfTrue="1">
      <formula>AND(NOT($C15=""),D15="")</formula>
    </cfRule>
    <cfRule type="expression" dxfId="3838" priority="3818" stopIfTrue="1">
      <formula>AG15="0"</formula>
    </cfRule>
  </conditionalFormatting>
  <conditionalFormatting sqref="E15">
    <cfRule type="expression" dxfId="3837" priority="3815" stopIfTrue="1">
      <formula>AND(NOT($C15=""),E15="")</formula>
    </cfRule>
    <cfRule type="expression" dxfId="3836" priority="3816" stopIfTrue="1">
      <formula>AL15="0"</formula>
    </cfRule>
  </conditionalFormatting>
  <conditionalFormatting sqref="F15">
    <cfRule type="expression" dxfId="3835" priority="3813" stopIfTrue="1">
      <formula>AND(NOT($C15=""),F15="")</formula>
    </cfRule>
    <cfRule type="expression" dxfId="3834" priority="3814" stopIfTrue="1">
      <formula>AQ15="0"</formula>
    </cfRule>
  </conditionalFormatting>
  <conditionalFormatting sqref="G15">
    <cfRule type="expression" dxfId="3833" priority="3811" stopIfTrue="1">
      <formula>AND(NOT($C15=""),G15="")</formula>
    </cfRule>
    <cfRule type="expression" dxfId="3832" priority="3812" stopIfTrue="1">
      <formula>AV15="0"</formula>
    </cfRule>
  </conditionalFormatting>
  <conditionalFormatting sqref="H15">
    <cfRule type="expression" dxfId="3831" priority="3809" stopIfTrue="1">
      <formula>AND(NOT($C15=""),H15="")</formula>
    </cfRule>
    <cfRule type="expression" dxfId="3830" priority="3810" stopIfTrue="1">
      <formula>BA15="0"</formula>
    </cfRule>
  </conditionalFormatting>
  <conditionalFormatting sqref="I15">
    <cfRule type="expression" dxfId="3829" priority="3807" stopIfTrue="1">
      <formula>AND(NOT($C15=""),I15="")</formula>
    </cfRule>
    <cfRule type="expression" dxfId="3828" priority="3808" stopIfTrue="1">
      <formula>BF15="0"</formula>
    </cfRule>
  </conditionalFormatting>
  <conditionalFormatting sqref="J15">
    <cfRule type="expression" dxfId="3827" priority="3805" stopIfTrue="1">
      <formula>AND(NOT($C15=""),J15="")</formula>
    </cfRule>
    <cfRule type="expression" dxfId="3826" priority="3806" stopIfTrue="1">
      <formula>BK15="0"</formula>
    </cfRule>
  </conditionalFormatting>
  <conditionalFormatting sqref="K15">
    <cfRule type="expression" dxfId="3825" priority="3803" stopIfTrue="1">
      <formula>AND(NOT($C15=""),K15="")</formula>
    </cfRule>
    <cfRule type="expression" dxfId="3824" priority="3804" stopIfTrue="1">
      <formula>BP15="0"</formula>
    </cfRule>
  </conditionalFormatting>
  <conditionalFormatting sqref="L15">
    <cfRule type="expression" dxfId="3823" priority="3801" stopIfTrue="1">
      <formula>AND(NOT($C15=""),L15="")</formula>
    </cfRule>
    <cfRule type="expression" dxfId="3822" priority="3802" stopIfTrue="1">
      <formula>BU15="0"</formula>
    </cfRule>
  </conditionalFormatting>
  <conditionalFormatting sqref="N15">
    <cfRule type="expression" dxfId="3821" priority="3799" stopIfTrue="1">
      <formula>AND(NOT($C15=""),N15="")</formula>
    </cfRule>
    <cfRule type="expression" dxfId="3820" priority="3800" stopIfTrue="1">
      <formula>CE15="0"</formula>
    </cfRule>
  </conditionalFormatting>
  <conditionalFormatting sqref="M15">
    <cfRule type="expression" dxfId="3819" priority="3798" stopIfTrue="1">
      <formula>BZ15="0"</formula>
    </cfRule>
  </conditionalFormatting>
  <conditionalFormatting sqref="D15">
    <cfRule type="expression" dxfId="3818" priority="3796" stopIfTrue="1">
      <formula>AND(NOT($C15=""),D15="")</formula>
    </cfRule>
    <cfRule type="expression" dxfId="3817" priority="3797" stopIfTrue="1">
      <formula>AG15="0"</formula>
    </cfRule>
  </conditionalFormatting>
  <conditionalFormatting sqref="E15">
    <cfRule type="expression" dxfId="3816" priority="3794" stopIfTrue="1">
      <formula>AND(NOT($C15=""),E15="")</formula>
    </cfRule>
    <cfRule type="expression" dxfId="3815" priority="3795" stopIfTrue="1">
      <formula>AL15="0"</formula>
    </cfRule>
  </conditionalFormatting>
  <conditionalFormatting sqref="F15">
    <cfRule type="expression" dxfId="3814" priority="3792" stopIfTrue="1">
      <formula>AND(NOT($C15=""),F15="")</formula>
    </cfRule>
    <cfRule type="expression" dxfId="3813" priority="3793" stopIfTrue="1">
      <formula>AQ15="0"</formula>
    </cfRule>
  </conditionalFormatting>
  <conditionalFormatting sqref="G15">
    <cfRule type="expression" dxfId="3812" priority="3790" stopIfTrue="1">
      <formula>AND(NOT($C15=""),G15="")</formula>
    </cfRule>
    <cfRule type="expression" dxfId="3811" priority="3791" stopIfTrue="1">
      <formula>AV15="0"</formula>
    </cfRule>
  </conditionalFormatting>
  <conditionalFormatting sqref="H15">
    <cfRule type="expression" dxfId="3810" priority="3788" stopIfTrue="1">
      <formula>AND(NOT($C15=""),H15="")</formula>
    </cfRule>
    <cfRule type="expression" dxfId="3809" priority="3789" stopIfTrue="1">
      <formula>BA15="0"</formula>
    </cfRule>
  </conditionalFormatting>
  <conditionalFormatting sqref="I15">
    <cfRule type="expression" dxfId="3808" priority="3786" stopIfTrue="1">
      <formula>AND(NOT($C15=""),I15="")</formula>
    </cfRule>
    <cfRule type="expression" dxfId="3807" priority="3787" stopIfTrue="1">
      <formula>BF15="0"</formula>
    </cfRule>
  </conditionalFormatting>
  <conditionalFormatting sqref="J15">
    <cfRule type="expression" dxfId="3806" priority="3784" stopIfTrue="1">
      <formula>AND(NOT($C15=""),J15="")</formula>
    </cfRule>
    <cfRule type="expression" dxfId="3805" priority="3785" stopIfTrue="1">
      <formula>BK15="0"</formula>
    </cfRule>
  </conditionalFormatting>
  <conditionalFormatting sqref="K15">
    <cfRule type="expression" dxfId="3804" priority="3782" stopIfTrue="1">
      <formula>AND(NOT($C15=""),K15="")</formula>
    </cfRule>
    <cfRule type="expression" dxfId="3803" priority="3783" stopIfTrue="1">
      <formula>BP15="0"</formula>
    </cfRule>
  </conditionalFormatting>
  <conditionalFormatting sqref="L15">
    <cfRule type="expression" dxfId="3802" priority="3780" stopIfTrue="1">
      <formula>AND(NOT($C15=""),L15="")</formula>
    </cfRule>
    <cfRule type="expression" dxfId="3801" priority="3781" stopIfTrue="1">
      <formula>BU15="0"</formula>
    </cfRule>
  </conditionalFormatting>
  <conditionalFormatting sqref="N15">
    <cfRule type="expression" dxfId="3800" priority="3778" stopIfTrue="1">
      <formula>AND(NOT($C15=""),N15="")</formula>
    </cfRule>
    <cfRule type="expression" dxfId="3799" priority="3779" stopIfTrue="1">
      <formula>CE15="0"</formula>
    </cfRule>
  </conditionalFormatting>
  <conditionalFormatting sqref="M15">
    <cfRule type="expression" dxfId="3798" priority="3777" stopIfTrue="1">
      <formula>BZ15="0"</formula>
    </cfRule>
  </conditionalFormatting>
  <conditionalFormatting sqref="D15">
    <cfRule type="expression" dxfId="3797" priority="3775" stopIfTrue="1">
      <formula>AND(NOT($C15=""),D15="")</formula>
    </cfRule>
    <cfRule type="expression" dxfId="3796" priority="3776" stopIfTrue="1">
      <formula>AG15="0"</formula>
    </cfRule>
  </conditionalFormatting>
  <conditionalFormatting sqref="E15">
    <cfRule type="expression" dxfId="3795" priority="3773" stopIfTrue="1">
      <formula>AND(NOT($C15=""),E15="")</formula>
    </cfRule>
    <cfRule type="expression" dxfId="3794" priority="3774" stopIfTrue="1">
      <formula>AL15="0"</formula>
    </cfRule>
  </conditionalFormatting>
  <conditionalFormatting sqref="F15">
    <cfRule type="expression" dxfId="3793" priority="3771" stopIfTrue="1">
      <formula>AND(NOT($C15=""),F15="")</formula>
    </cfRule>
    <cfRule type="expression" dxfId="3792" priority="3772" stopIfTrue="1">
      <formula>AQ15="0"</formula>
    </cfRule>
  </conditionalFormatting>
  <conditionalFormatting sqref="G15">
    <cfRule type="expression" dxfId="3791" priority="3769" stopIfTrue="1">
      <formula>AND(NOT($C15=""),G15="")</formula>
    </cfRule>
    <cfRule type="expression" dxfId="3790" priority="3770" stopIfTrue="1">
      <formula>AV15="0"</formula>
    </cfRule>
  </conditionalFormatting>
  <conditionalFormatting sqref="H15">
    <cfRule type="expression" dxfId="3789" priority="3767" stopIfTrue="1">
      <formula>AND(NOT($C15=""),H15="")</formula>
    </cfRule>
    <cfRule type="expression" dxfId="3788" priority="3768" stopIfTrue="1">
      <formula>BA15="0"</formula>
    </cfRule>
  </conditionalFormatting>
  <conditionalFormatting sqref="I15">
    <cfRule type="expression" dxfId="3787" priority="3765" stopIfTrue="1">
      <formula>AND(NOT($C15=""),I15="")</formula>
    </cfRule>
    <cfRule type="expression" dxfId="3786" priority="3766" stopIfTrue="1">
      <formula>BF15="0"</formula>
    </cfRule>
  </conditionalFormatting>
  <conditionalFormatting sqref="J15">
    <cfRule type="expression" dxfId="3785" priority="3763" stopIfTrue="1">
      <formula>AND(NOT($C15=""),J15="")</formula>
    </cfRule>
    <cfRule type="expression" dxfId="3784" priority="3764" stopIfTrue="1">
      <formula>BK15="0"</formula>
    </cfRule>
  </conditionalFormatting>
  <conditionalFormatting sqref="K15">
    <cfRule type="expression" dxfId="3783" priority="3761" stopIfTrue="1">
      <formula>AND(NOT($C15=""),K15="")</formula>
    </cfRule>
    <cfRule type="expression" dxfId="3782" priority="3762" stopIfTrue="1">
      <formula>BP15="0"</formula>
    </cfRule>
  </conditionalFormatting>
  <conditionalFormatting sqref="L15">
    <cfRule type="expression" dxfId="3781" priority="3759" stopIfTrue="1">
      <formula>AND(NOT($C15=""),L15="")</formula>
    </cfRule>
    <cfRule type="expression" dxfId="3780" priority="3760" stopIfTrue="1">
      <formula>BU15="0"</formula>
    </cfRule>
  </conditionalFormatting>
  <conditionalFormatting sqref="N15">
    <cfRule type="expression" dxfId="3779" priority="3757" stopIfTrue="1">
      <formula>AND(NOT($C15=""),N15="")</formula>
    </cfRule>
    <cfRule type="expression" dxfId="3778" priority="3758" stopIfTrue="1">
      <formula>CE15="0"</formula>
    </cfRule>
  </conditionalFormatting>
  <conditionalFormatting sqref="M15">
    <cfRule type="expression" dxfId="3777" priority="3756" stopIfTrue="1">
      <formula>BZ15="0"</formula>
    </cfRule>
  </conditionalFormatting>
  <conditionalFormatting sqref="D15">
    <cfRule type="expression" dxfId="3776" priority="3754" stopIfTrue="1">
      <formula>AND(NOT($C15=""),D15="")</formula>
    </cfRule>
    <cfRule type="expression" dxfId="3775" priority="3755" stopIfTrue="1">
      <formula>AG15="0"</formula>
    </cfRule>
  </conditionalFormatting>
  <conditionalFormatting sqref="E15">
    <cfRule type="expression" dxfId="3774" priority="3752" stopIfTrue="1">
      <formula>AND(NOT($C15=""),E15="")</formula>
    </cfRule>
    <cfRule type="expression" dxfId="3773" priority="3753" stopIfTrue="1">
      <formula>AL15="0"</formula>
    </cfRule>
  </conditionalFormatting>
  <conditionalFormatting sqref="F15">
    <cfRule type="expression" dxfId="3772" priority="3750" stopIfTrue="1">
      <formula>AND(NOT($C15=""),F15="")</formula>
    </cfRule>
    <cfRule type="expression" dxfId="3771" priority="3751" stopIfTrue="1">
      <formula>AQ15="0"</formula>
    </cfRule>
  </conditionalFormatting>
  <conditionalFormatting sqref="G15">
    <cfRule type="expression" dxfId="3770" priority="3748" stopIfTrue="1">
      <formula>AND(NOT($C15=""),G15="")</formula>
    </cfRule>
    <cfRule type="expression" dxfId="3769" priority="3749" stopIfTrue="1">
      <formula>AV15="0"</formula>
    </cfRule>
  </conditionalFormatting>
  <conditionalFormatting sqref="H15">
    <cfRule type="expression" dxfId="3768" priority="3746" stopIfTrue="1">
      <formula>AND(NOT($C15=""),H15="")</formula>
    </cfRule>
    <cfRule type="expression" dxfId="3767" priority="3747" stopIfTrue="1">
      <formula>BA15="0"</formula>
    </cfRule>
  </conditionalFormatting>
  <conditionalFormatting sqref="I15">
    <cfRule type="expression" dxfId="3766" priority="3744" stopIfTrue="1">
      <formula>AND(NOT($C15=""),I15="")</formula>
    </cfRule>
    <cfRule type="expression" dxfId="3765" priority="3745" stopIfTrue="1">
      <formula>BF15="0"</formula>
    </cfRule>
  </conditionalFormatting>
  <conditionalFormatting sqref="J15">
    <cfRule type="expression" dxfId="3764" priority="3742" stopIfTrue="1">
      <formula>AND(NOT($C15=""),J15="")</formula>
    </cfRule>
    <cfRule type="expression" dxfId="3763" priority="3743" stopIfTrue="1">
      <formula>BK15="0"</formula>
    </cfRule>
  </conditionalFormatting>
  <conditionalFormatting sqref="K15">
    <cfRule type="expression" dxfId="3762" priority="3740" stopIfTrue="1">
      <formula>AND(NOT($C15=""),K15="")</formula>
    </cfRule>
    <cfRule type="expression" dxfId="3761" priority="3741" stopIfTrue="1">
      <formula>BP15="0"</formula>
    </cfRule>
  </conditionalFormatting>
  <conditionalFormatting sqref="L15">
    <cfRule type="expression" dxfId="3760" priority="3738" stopIfTrue="1">
      <formula>AND(NOT($C15=""),L15="")</formula>
    </cfRule>
    <cfRule type="expression" dxfId="3759" priority="3739" stopIfTrue="1">
      <formula>BU15="0"</formula>
    </cfRule>
  </conditionalFormatting>
  <conditionalFormatting sqref="N15">
    <cfRule type="expression" dxfId="3758" priority="3736" stopIfTrue="1">
      <formula>AND(NOT($C15=""),N15="")</formula>
    </cfRule>
    <cfRule type="expression" dxfId="3757" priority="3737" stopIfTrue="1">
      <formula>CE15="0"</formula>
    </cfRule>
  </conditionalFormatting>
  <conditionalFormatting sqref="M15">
    <cfRule type="expression" dxfId="3756" priority="3735" stopIfTrue="1">
      <formula>BZ15="0"</formula>
    </cfRule>
  </conditionalFormatting>
  <conditionalFormatting sqref="D15">
    <cfRule type="expression" dxfId="3755" priority="3733" stopIfTrue="1">
      <formula>AND(NOT($C15=""),D15="")</formula>
    </cfRule>
    <cfRule type="expression" dxfId="3754" priority="3734" stopIfTrue="1">
      <formula>AG15="0"</formula>
    </cfRule>
  </conditionalFormatting>
  <conditionalFormatting sqref="E15">
    <cfRule type="expression" dxfId="3753" priority="3731" stopIfTrue="1">
      <formula>AND(NOT($C15=""),E15="")</formula>
    </cfRule>
    <cfRule type="expression" dxfId="3752" priority="3732" stopIfTrue="1">
      <formula>AL15="0"</formula>
    </cfRule>
  </conditionalFormatting>
  <conditionalFormatting sqref="F15">
    <cfRule type="expression" dxfId="3751" priority="3729" stopIfTrue="1">
      <formula>AND(NOT($C15=""),F15="")</formula>
    </cfRule>
    <cfRule type="expression" dxfId="3750" priority="3730" stopIfTrue="1">
      <formula>AQ15="0"</formula>
    </cfRule>
  </conditionalFormatting>
  <conditionalFormatting sqref="G15">
    <cfRule type="expression" dxfId="3749" priority="3727" stopIfTrue="1">
      <formula>AND(NOT($C15=""),G15="")</formula>
    </cfRule>
    <cfRule type="expression" dxfId="3748" priority="3728" stopIfTrue="1">
      <formula>AV15="0"</formula>
    </cfRule>
  </conditionalFormatting>
  <conditionalFormatting sqref="H15">
    <cfRule type="expression" dxfId="3747" priority="3725" stopIfTrue="1">
      <formula>AND(NOT($C15=""),H15="")</formula>
    </cfRule>
    <cfRule type="expression" dxfId="3746" priority="3726" stopIfTrue="1">
      <formula>BA15="0"</formula>
    </cfRule>
  </conditionalFormatting>
  <conditionalFormatting sqref="I15">
    <cfRule type="expression" dxfId="3745" priority="3723" stopIfTrue="1">
      <formula>AND(NOT($C15=""),I15="")</formula>
    </cfRule>
    <cfRule type="expression" dxfId="3744" priority="3724" stopIfTrue="1">
      <formula>BF15="0"</formula>
    </cfRule>
  </conditionalFormatting>
  <conditionalFormatting sqref="J15">
    <cfRule type="expression" dxfId="3743" priority="3721" stopIfTrue="1">
      <formula>AND(NOT($C15=""),J15="")</formula>
    </cfRule>
    <cfRule type="expression" dxfId="3742" priority="3722" stopIfTrue="1">
      <formula>BK15="0"</formula>
    </cfRule>
  </conditionalFormatting>
  <conditionalFormatting sqref="K15">
    <cfRule type="expression" dxfId="3741" priority="3719" stopIfTrue="1">
      <formula>AND(NOT($C15=""),K15="")</formula>
    </cfRule>
    <cfRule type="expression" dxfId="3740" priority="3720" stopIfTrue="1">
      <formula>BP15="0"</formula>
    </cfRule>
  </conditionalFormatting>
  <conditionalFormatting sqref="L15">
    <cfRule type="expression" dxfId="3739" priority="3717" stopIfTrue="1">
      <formula>AND(NOT($C15=""),L15="")</formula>
    </cfRule>
    <cfRule type="expression" dxfId="3738" priority="3718" stopIfTrue="1">
      <formula>BU15="0"</formula>
    </cfRule>
  </conditionalFormatting>
  <conditionalFormatting sqref="N15">
    <cfRule type="expression" dxfId="3737" priority="3715" stopIfTrue="1">
      <formula>AND(NOT($C15=""),N15="")</formula>
    </cfRule>
    <cfRule type="expression" dxfId="3736" priority="3716" stopIfTrue="1">
      <formula>CE15="0"</formula>
    </cfRule>
  </conditionalFormatting>
  <conditionalFormatting sqref="M15">
    <cfRule type="expression" dxfId="3735" priority="3714" stopIfTrue="1">
      <formula>BZ15="0"</formula>
    </cfRule>
  </conditionalFormatting>
  <conditionalFormatting sqref="D15">
    <cfRule type="expression" dxfId="3734" priority="3712" stopIfTrue="1">
      <formula>AND(NOT($C15=""),D15="")</formula>
    </cfRule>
    <cfRule type="expression" dxfId="3733" priority="3713" stopIfTrue="1">
      <formula>AG15="0"</formula>
    </cfRule>
  </conditionalFormatting>
  <conditionalFormatting sqref="E15">
    <cfRule type="expression" dxfId="3732" priority="3710" stopIfTrue="1">
      <formula>AND(NOT($C15=""),E15="")</formula>
    </cfRule>
    <cfRule type="expression" dxfId="3731" priority="3711" stopIfTrue="1">
      <formula>AL15="0"</formula>
    </cfRule>
  </conditionalFormatting>
  <conditionalFormatting sqref="F15">
    <cfRule type="expression" dxfId="3730" priority="3708" stopIfTrue="1">
      <formula>AND(NOT($C15=""),F15="")</formula>
    </cfRule>
    <cfRule type="expression" dxfId="3729" priority="3709" stopIfTrue="1">
      <formula>AQ15="0"</formula>
    </cfRule>
  </conditionalFormatting>
  <conditionalFormatting sqref="G15">
    <cfRule type="expression" dxfId="3728" priority="3706" stopIfTrue="1">
      <formula>AND(NOT($C15=""),G15="")</formula>
    </cfRule>
    <cfRule type="expression" dxfId="3727" priority="3707" stopIfTrue="1">
      <formula>AV15="0"</formula>
    </cfRule>
  </conditionalFormatting>
  <conditionalFormatting sqref="H15">
    <cfRule type="expression" dxfId="3726" priority="3704" stopIfTrue="1">
      <formula>AND(NOT($C15=""),H15="")</formula>
    </cfRule>
    <cfRule type="expression" dxfId="3725" priority="3705" stopIfTrue="1">
      <formula>BA15="0"</formula>
    </cfRule>
  </conditionalFormatting>
  <conditionalFormatting sqref="I15">
    <cfRule type="expression" dxfId="3724" priority="3702" stopIfTrue="1">
      <formula>AND(NOT($C15=""),I15="")</formula>
    </cfRule>
    <cfRule type="expression" dxfId="3723" priority="3703" stopIfTrue="1">
      <formula>BF15="0"</formula>
    </cfRule>
  </conditionalFormatting>
  <conditionalFormatting sqref="J15">
    <cfRule type="expression" dxfId="3722" priority="3700" stopIfTrue="1">
      <formula>AND(NOT($C15=""),J15="")</formula>
    </cfRule>
    <cfRule type="expression" dxfId="3721" priority="3701" stopIfTrue="1">
      <formula>BK15="0"</formula>
    </cfRule>
  </conditionalFormatting>
  <conditionalFormatting sqref="K15">
    <cfRule type="expression" dxfId="3720" priority="3698" stopIfTrue="1">
      <formula>AND(NOT($C15=""),K15="")</formula>
    </cfRule>
    <cfRule type="expression" dxfId="3719" priority="3699" stopIfTrue="1">
      <formula>BP15="0"</formula>
    </cfRule>
  </conditionalFormatting>
  <conditionalFormatting sqref="L15">
    <cfRule type="expression" dxfId="3718" priority="3696" stopIfTrue="1">
      <formula>AND(NOT($C15=""),L15="")</formula>
    </cfRule>
    <cfRule type="expression" dxfId="3717" priority="3697" stopIfTrue="1">
      <formula>BU15="0"</formula>
    </cfRule>
  </conditionalFormatting>
  <conditionalFormatting sqref="N15">
    <cfRule type="expression" dxfId="3716" priority="3694" stopIfTrue="1">
      <formula>AND(NOT($C15=""),N15="")</formula>
    </cfRule>
    <cfRule type="expression" dxfId="3715" priority="3695" stopIfTrue="1">
      <formula>CE15="0"</formula>
    </cfRule>
  </conditionalFormatting>
  <conditionalFormatting sqref="M15">
    <cfRule type="expression" dxfId="3714" priority="3693" stopIfTrue="1">
      <formula>BZ15="0"</formula>
    </cfRule>
  </conditionalFormatting>
  <conditionalFormatting sqref="D15">
    <cfRule type="expression" dxfId="3713" priority="3691" stopIfTrue="1">
      <formula>AND(NOT($C15=""),D15="")</formula>
    </cfRule>
    <cfRule type="expression" dxfId="3712" priority="3692" stopIfTrue="1">
      <formula>AG15="0"</formula>
    </cfRule>
  </conditionalFormatting>
  <conditionalFormatting sqref="E15">
    <cfRule type="expression" dxfId="3711" priority="3689" stopIfTrue="1">
      <formula>AND(NOT($C15=""),E15="")</formula>
    </cfRule>
    <cfRule type="expression" dxfId="3710" priority="3690" stopIfTrue="1">
      <formula>AL15="0"</formula>
    </cfRule>
  </conditionalFormatting>
  <conditionalFormatting sqref="F15">
    <cfRule type="expression" dxfId="3709" priority="3687" stopIfTrue="1">
      <formula>AND(NOT($C15=""),F15="")</formula>
    </cfRule>
    <cfRule type="expression" dxfId="3708" priority="3688" stopIfTrue="1">
      <formula>AQ15="0"</formula>
    </cfRule>
  </conditionalFormatting>
  <conditionalFormatting sqref="G15">
    <cfRule type="expression" dxfId="3707" priority="3685" stopIfTrue="1">
      <formula>AND(NOT($C15=""),G15="")</formula>
    </cfRule>
    <cfRule type="expression" dxfId="3706" priority="3686" stopIfTrue="1">
      <formula>AV15="0"</formula>
    </cfRule>
  </conditionalFormatting>
  <conditionalFormatting sqref="H15">
    <cfRule type="expression" dxfId="3705" priority="3683" stopIfTrue="1">
      <formula>AND(NOT($C15=""),H15="")</formula>
    </cfRule>
    <cfRule type="expression" dxfId="3704" priority="3684" stopIfTrue="1">
      <formula>BA15="0"</formula>
    </cfRule>
  </conditionalFormatting>
  <conditionalFormatting sqref="I15">
    <cfRule type="expression" dxfId="3703" priority="3681" stopIfTrue="1">
      <formula>AND(NOT($C15=""),I15="")</formula>
    </cfRule>
    <cfRule type="expression" dxfId="3702" priority="3682" stopIfTrue="1">
      <formula>BF15="0"</formula>
    </cfRule>
  </conditionalFormatting>
  <conditionalFormatting sqref="J15">
    <cfRule type="expression" dxfId="3701" priority="3679" stopIfTrue="1">
      <formula>AND(NOT($C15=""),J15="")</formula>
    </cfRule>
    <cfRule type="expression" dxfId="3700" priority="3680" stopIfTrue="1">
      <formula>BK15="0"</formula>
    </cfRule>
  </conditionalFormatting>
  <conditionalFormatting sqref="K15">
    <cfRule type="expression" dxfId="3699" priority="3677" stopIfTrue="1">
      <formula>AND(NOT($C15=""),K15="")</formula>
    </cfRule>
    <cfRule type="expression" dxfId="3698" priority="3678" stopIfTrue="1">
      <formula>BP15="0"</formula>
    </cfRule>
  </conditionalFormatting>
  <conditionalFormatting sqref="L15">
    <cfRule type="expression" dxfId="3697" priority="3675" stopIfTrue="1">
      <formula>AND(NOT($C15=""),L15="")</formula>
    </cfRule>
    <cfRule type="expression" dxfId="3696" priority="3676" stopIfTrue="1">
      <formula>BU15="0"</formula>
    </cfRule>
  </conditionalFormatting>
  <conditionalFormatting sqref="N15">
    <cfRule type="expression" dxfId="3695" priority="3673" stopIfTrue="1">
      <formula>AND(NOT($C15=""),N15="")</formula>
    </cfRule>
    <cfRule type="expression" dxfId="3694" priority="3674" stopIfTrue="1">
      <formula>CE15="0"</formula>
    </cfRule>
  </conditionalFormatting>
  <conditionalFormatting sqref="M15">
    <cfRule type="expression" dxfId="3693" priority="3672" stopIfTrue="1">
      <formula>BZ15="0"</formula>
    </cfRule>
  </conditionalFormatting>
  <conditionalFormatting sqref="D15">
    <cfRule type="expression" dxfId="3692" priority="3670" stopIfTrue="1">
      <formula>AND(NOT($C15=""),D15="")</formula>
    </cfRule>
    <cfRule type="expression" dxfId="3691" priority="3671" stopIfTrue="1">
      <formula>AG15="0"</formula>
    </cfRule>
  </conditionalFormatting>
  <conditionalFormatting sqref="E15">
    <cfRule type="expression" dxfId="3690" priority="3668" stopIfTrue="1">
      <formula>AND(NOT($C15=""),E15="")</formula>
    </cfRule>
    <cfRule type="expression" dxfId="3689" priority="3669" stopIfTrue="1">
      <formula>AL15="0"</formula>
    </cfRule>
  </conditionalFormatting>
  <conditionalFormatting sqref="F15">
    <cfRule type="expression" dxfId="3688" priority="3666" stopIfTrue="1">
      <formula>AND(NOT($C15=""),F15="")</formula>
    </cfRule>
    <cfRule type="expression" dxfId="3687" priority="3667" stopIfTrue="1">
      <formula>AQ15="0"</formula>
    </cfRule>
  </conditionalFormatting>
  <conditionalFormatting sqref="G15">
    <cfRule type="expression" dxfId="3686" priority="3664" stopIfTrue="1">
      <formula>AND(NOT($C15=""),G15="")</formula>
    </cfRule>
    <cfRule type="expression" dxfId="3685" priority="3665" stopIfTrue="1">
      <formula>AV15="0"</formula>
    </cfRule>
  </conditionalFormatting>
  <conditionalFormatting sqref="H15">
    <cfRule type="expression" dxfId="3684" priority="3662" stopIfTrue="1">
      <formula>AND(NOT($C15=""),H15="")</formula>
    </cfRule>
    <cfRule type="expression" dxfId="3683" priority="3663" stopIfTrue="1">
      <formula>BA15="0"</formula>
    </cfRule>
  </conditionalFormatting>
  <conditionalFormatting sqref="I15">
    <cfRule type="expression" dxfId="3682" priority="3660" stopIfTrue="1">
      <formula>AND(NOT($C15=""),I15="")</formula>
    </cfRule>
    <cfRule type="expression" dxfId="3681" priority="3661" stopIfTrue="1">
      <formula>BF15="0"</formula>
    </cfRule>
  </conditionalFormatting>
  <conditionalFormatting sqref="J15">
    <cfRule type="expression" dxfId="3680" priority="3658" stopIfTrue="1">
      <formula>AND(NOT($C15=""),J15="")</formula>
    </cfRule>
    <cfRule type="expression" dxfId="3679" priority="3659" stopIfTrue="1">
      <formula>BK15="0"</formula>
    </cfRule>
  </conditionalFormatting>
  <conditionalFormatting sqref="K15">
    <cfRule type="expression" dxfId="3678" priority="3656" stopIfTrue="1">
      <formula>AND(NOT($C15=""),K15="")</formula>
    </cfRule>
    <cfRule type="expression" dxfId="3677" priority="3657" stopIfTrue="1">
      <formula>BP15="0"</formula>
    </cfRule>
  </conditionalFormatting>
  <conditionalFormatting sqref="L15">
    <cfRule type="expression" dxfId="3676" priority="3654" stopIfTrue="1">
      <formula>AND(NOT($C15=""),L15="")</formula>
    </cfRule>
    <cfRule type="expression" dxfId="3675" priority="3655" stopIfTrue="1">
      <formula>BU15="0"</formula>
    </cfRule>
  </conditionalFormatting>
  <conditionalFormatting sqref="N15">
    <cfRule type="expression" dxfId="3674" priority="3652" stopIfTrue="1">
      <formula>AND(NOT($C15=""),N15="")</formula>
    </cfRule>
    <cfRule type="expression" dxfId="3673" priority="3653" stopIfTrue="1">
      <formula>CE15="0"</formula>
    </cfRule>
  </conditionalFormatting>
  <conditionalFormatting sqref="M15">
    <cfRule type="expression" dxfId="3672" priority="3651" stopIfTrue="1">
      <formula>BZ15="0"</formula>
    </cfRule>
  </conditionalFormatting>
  <conditionalFormatting sqref="D15">
    <cfRule type="expression" dxfId="3671" priority="3649" stopIfTrue="1">
      <formula>AND(NOT($C15=""),D15="")</formula>
    </cfRule>
    <cfRule type="expression" dxfId="3670" priority="3650" stopIfTrue="1">
      <formula>AG15="0"</formula>
    </cfRule>
  </conditionalFormatting>
  <conditionalFormatting sqref="E15">
    <cfRule type="expression" dxfId="3669" priority="3647" stopIfTrue="1">
      <formula>AND(NOT($C15=""),E15="")</formula>
    </cfRule>
    <cfRule type="expression" dxfId="3668" priority="3648" stopIfTrue="1">
      <formula>AL15="0"</formula>
    </cfRule>
  </conditionalFormatting>
  <conditionalFormatting sqref="F15">
    <cfRule type="expression" dxfId="3667" priority="3645" stopIfTrue="1">
      <formula>AND(NOT($C15=""),F15="")</formula>
    </cfRule>
    <cfRule type="expression" dxfId="3666" priority="3646" stopIfTrue="1">
      <formula>AQ15="0"</formula>
    </cfRule>
  </conditionalFormatting>
  <conditionalFormatting sqref="G15">
    <cfRule type="expression" dxfId="3665" priority="3643" stopIfTrue="1">
      <formula>AND(NOT($C15=""),G15="")</formula>
    </cfRule>
    <cfRule type="expression" dxfId="3664" priority="3644" stopIfTrue="1">
      <formula>AV15="0"</formula>
    </cfRule>
  </conditionalFormatting>
  <conditionalFormatting sqref="H15">
    <cfRule type="expression" dxfId="3663" priority="3641" stopIfTrue="1">
      <formula>AND(NOT($C15=""),H15="")</formula>
    </cfRule>
    <cfRule type="expression" dxfId="3662" priority="3642" stopIfTrue="1">
      <formula>BA15="0"</formula>
    </cfRule>
  </conditionalFormatting>
  <conditionalFormatting sqref="I15">
    <cfRule type="expression" dxfId="3661" priority="3639" stopIfTrue="1">
      <formula>AND(NOT($C15=""),I15="")</formula>
    </cfRule>
    <cfRule type="expression" dxfId="3660" priority="3640" stopIfTrue="1">
      <formula>BF15="0"</formula>
    </cfRule>
  </conditionalFormatting>
  <conditionalFormatting sqref="J15">
    <cfRule type="expression" dxfId="3659" priority="3637" stopIfTrue="1">
      <formula>AND(NOT($C15=""),J15="")</formula>
    </cfRule>
    <cfRule type="expression" dxfId="3658" priority="3638" stopIfTrue="1">
      <formula>BK15="0"</formula>
    </cfRule>
  </conditionalFormatting>
  <conditionalFormatting sqref="K15">
    <cfRule type="expression" dxfId="3657" priority="3635" stopIfTrue="1">
      <formula>AND(NOT($C15=""),K15="")</formula>
    </cfRule>
    <cfRule type="expression" dxfId="3656" priority="3636" stopIfTrue="1">
      <formula>BP15="0"</formula>
    </cfRule>
  </conditionalFormatting>
  <conditionalFormatting sqref="L15">
    <cfRule type="expression" dxfId="3655" priority="3633" stopIfTrue="1">
      <formula>AND(NOT($C15=""),L15="")</formula>
    </cfRule>
    <cfRule type="expression" dxfId="3654" priority="3634" stopIfTrue="1">
      <formula>BU15="0"</formula>
    </cfRule>
  </conditionalFormatting>
  <conditionalFormatting sqref="N15">
    <cfRule type="expression" dxfId="3653" priority="3631" stopIfTrue="1">
      <formula>AND(NOT($C15=""),N15="")</formula>
    </cfRule>
    <cfRule type="expression" dxfId="3652" priority="3632" stopIfTrue="1">
      <formula>CE15="0"</formula>
    </cfRule>
  </conditionalFormatting>
  <conditionalFormatting sqref="M15">
    <cfRule type="expression" dxfId="3651" priority="3630" stopIfTrue="1">
      <formula>BZ15="0"</formula>
    </cfRule>
  </conditionalFormatting>
  <conditionalFormatting sqref="D15">
    <cfRule type="expression" dxfId="3650" priority="3628" stopIfTrue="1">
      <formula>AND(NOT($C15=""),D15="")</formula>
    </cfRule>
    <cfRule type="expression" dxfId="3649" priority="3629" stopIfTrue="1">
      <formula>AG15="0"</formula>
    </cfRule>
  </conditionalFormatting>
  <conditionalFormatting sqref="E15">
    <cfRule type="expression" dxfId="3648" priority="3626" stopIfTrue="1">
      <formula>AND(NOT($C15=""),E15="")</formula>
    </cfRule>
    <cfRule type="expression" dxfId="3647" priority="3627" stopIfTrue="1">
      <formula>AL15="0"</formula>
    </cfRule>
  </conditionalFormatting>
  <conditionalFormatting sqref="F15">
    <cfRule type="expression" dxfId="3646" priority="3624" stopIfTrue="1">
      <formula>AND(NOT($C15=""),F15="")</formula>
    </cfRule>
    <cfRule type="expression" dxfId="3645" priority="3625" stopIfTrue="1">
      <formula>AQ15="0"</formula>
    </cfRule>
  </conditionalFormatting>
  <conditionalFormatting sqref="G15">
    <cfRule type="expression" dxfId="3644" priority="3622" stopIfTrue="1">
      <formula>AND(NOT($C15=""),G15="")</formula>
    </cfRule>
    <cfRule type="expression" dxfId="3643" priority="3623" stopIfTrue="1">
      <formula>AV15="0"</formula>
    </cfRule>
  </conditionalFormatting>
  <conditionalFormatting sqref="H15">
    <cfRule type="expression" dxfId="3642" priority="3620" stopIfTrue="1">
      <formula>AND(NOT($C15=""),H15="")</formula>
    </cfRule>
    <cfRule type="expression" dxfId="3641" priority="3621" stopIfTrue="1">
      <formula>BA15="0"</formula>
    </cfRule>
  </conditionalFormatting>
  <conditionalFormatting sqref="I15">
    <cfRule type="expression" dxfId="3640" priority="3618" stopIfTrue="1">
      <formula>AND(NOT($C15=""),I15="")</formula>
    </cfRule>
    <cfRule type="expression" dxfId="3639" priority="3619" stopIfTrue="1">
      <formula>BF15="0"</formula>
    </cfRule>
  </conditionalFormatting>
  <conditionalFormatting sqref="J15">
    <cfRule type="expression" dxfId="3638" priority="3616" stopIfTrue="1">
      <formula>AND(NOT($C15=""),J15="")</formula>
    </cfRule>
    <cfRule type="expression" dxfId="3637" priority="3617" stopIfTrue="1">
      <formula>BK15="0"</formula>
    </cfRule>
  </conditionalFormatting>
  <conditionalFormatting sqref="K15">
    <cfRule type="expression" dxfId="3636" priority="3614" stopIfTrue="1">
      <formula>AND(NOT($C15=""),K15="")</formula>
    </cfRule>
    <cfRule type="expression" dxfId="3635" priority="3615" stopIfTrue="1">
      <formula>BP15="0"</formula>
    </cfRule>
  </conditionalFormatting>
  <conditionalFormatting sqref="L15">
    <cfRule type="expression" dxfId="3634" priority="3612" stopIfTrue="1">
      <formula>AND(NOT($C15=""),L15="")</formula>
    </cfRule>
    <cfRule type="expression" dxfId="3633" priority="3613" stopIfTrue="1">
      <formula>BU15="0"</formula>
    </cfRule>
  </conditionalFormatting>
  <conditionalFormatting sqref="N15">
    <cfRule type="expression" dxfId="3632" priority="3610" stopIfTrue="1">
      <formula>AND(NOT($C15=""),N15="")</formula>
    </cfRule>
    <cfRule type="expression" dxfId="3631" priority="3611" stopIfTrue="1">
      <formula>CE15="0"</formula>
    </cfRule>
  </conditionalFormatting>
  <conditionalFormatting sqref="M15">
    <cfRule type="expression" dxfId="3630" priority="3609" stopIfTrue="1">
      <formula>BZ15="0"</formula>
    </cfRule>
  </conditionalFormatting>
  <conditionalFormatting sqref="D15">
    <cfRule type="expression" dxfId="3629" priority="3607" stopIfTrue="1">
      <formula>AND(NOT($C15=""),D15="")</formula>
    </cfRule>
    <cfRule type="expression" dxfId="3628" priority="3608" stopIfTrue="1">
      <formula>AG15="0"</formula>
    </cfRule>
  </conditionalFormatting>
  <conditionalFormatting sqref="E15">
    <cfRule type="expression" dxfId="3627" priority="3605" stopIfTrue="1">
      <formula>AND(NOT($C15=""),E15="")</formula>
    </cfRule>
    <cfRule type="expression" dxfId="3626" priority="3606" stopIfTrue="1">
      <formula>AL15="0"</formula>
    </cfRule>
  </conditionalFormatting>
  <conditionalFormatting sqref="F15">
    <cfRule type="expression" dxfId="3625" priority="3603" stopIfTrue="1">
      <formula>AND(NOT($C15=""),F15="")</formula>
    </cfRule>
    <cfRule type="expression" dxfId="3624" priority="3604" stopIfTrue="1">
      <formula>AQ15="0"</formula>
    </cfRule>
  </conditionalFormatting>
  <conditionalFormatting sqref="G15">
    <cfRule type="expression" dxfId="3623" priority="3601" stopIfTrue="1">
      <formula>AND(NOT($C15=""),G15="")</formula>
    </cfRule>
    <cfRule type="expression" dxfId="3622" priority="3602" stopIfTrue="1">
      <formula>AV15="0"</formula>
    </cfRule>
  </conditionalFormatting>
  <conditionalFormatting sqref="H15">
    <cfRule type="expression" dxfId="3621" priority="3599" stopIfTrue="1">
      <formula>AND(NOT($C15=""),H15="")</formula>
    </cfRule>
    <cfRule type="expression" dxfId="3620" priority="3600" stopIfTrue="1">
      <formula>BA15="0"</formula>
    </cfRule>
  </conditionalFormatting>
  <conditionalFormatting sqref="I15">
    <cfRule type="expression" dxfId="3619" priority="3597" stopIfTrue="1">
      <formula>AND(NOT($C15=""),I15="")</formula>
    </cfRule>
    <cfRule type="expression" dxfId="3618" priority="3598" stopIfTrue="1">
      <formula>BF15="0"</formula>
    </cfRule>
  </conditionalFormatting>
  <conditionalFormatting sqref="J15">
    <cfRule type="expression" dxfId="3617" priority="3595" stopIfTrue="1">
      <formula>AND(NOT($C15=""),J15="")</formula>
    </cfRule>
    <cfRule type="expression" dxfId="3616" priority="3596" stopIfTrue="1">
      <formula>BK15="0"</formula>
    </cfRule>
  </conditionalFormatting>
  <conditionalFormatting sqref="K15">
    <cfRule type="expression" dxfId="3615" priority="3593" stopIfTrue="1">
      <formula>AND(NOT($C15=""),K15="")</formula>
    </cfRule>
    <cfRule type="expression" dxfId="3614" priority="3594" stopIfTrue="1">
      <formula>BP15="0"</formula>
    </cfRule>
  </conditionalFormatting>
  <conditionalFormatting sqref="L15">
    <cfRule type="expression" dxfId="3613" priority="3591" stopIfTrue="1">
      <formula>AND(NOT($C15=""),L15="")</formula>
    </cfRule>
    <cfRule type="expression" dxfId="3612" priority="3592" stopIfTrue="1">
      <formula>BU15="0"</formula>
    </cfRule>
  </conditionalFormatting>
  <conditionalFormatting sqref="N15">
    <cfRule type="expression" dxfId="3611" priority="3589" stopIfTrue="1">
      <formula>AND(NOT($C15=""),N15="")</formula>
    </cfRule>
    <cfRule type="expression" dxfId="3610" priority="3590" stopIfTrue="1">
      <formula>CE15="0"</formula>
    </cfRule>
  </conditionalFormatting>
  <conditionalFormatting sqref="M16">
    <cfRule type="expression" dxfId="3609" priority="3562" stopIfTrue="1">
      <formula>BZ16="0"</formula>
    </cfRule>
  </conditionalFormatting>
  <conditionalFormatting sqref="D16">
    <cfRule type="expression" dxfId="3608" priority="3563" stopIfTrue="1">
      <formula>AND(NOT($C16=""),D16="")</formula>
    </cfRule>
    <cfRule type="expression" dxfId="3607" priority="3564" stopIfTrue="1">
      <formula>AG16="0"</formula>
    </cfRule>
  </conditionalFormatting>
  <conditionalFormatting sqref="E16">
    <cfRule type="expression" dxfId="3606" priority="3565" stopIfTrue="1">
      <formula>AND(NOT($C16=""),E16="")</formula>
    </cfRule>
    <cfRule type="expression" dxfId="3605" priority="3566" stopIfTrue="1">
      <formula>AL16="0"</formula>
    </cfRule>
  </conditionalFormatting>
  <conditionalFormatting sqref="F16">
    <cfRule type="expression" dxfId="3604" priority="3567" stopIfTrue="1">
      <formula>AND(NOT($C16=""),F16="")</formula>
    </cfRule>
    <cfRule type="expression" dxfId="3603" priority="3568" stopIfTrue="1">
      <formula>AQ16="0"</formula>
    </cfRule>
  </conditionalFormatting>
  <conditionalFormatting sqref="G16">
    <cfRule type="expression" dxfId="3602" priority="3569" stopIfTrue="1">
      <formula>AND(NOT($C16=""),G16="")</formula>
    </cfRule>
    <cfRule type="expression" dxfId="3601" priority="3570" stopIfTrue="1">
      <formula>AV16="0"</formula>
    </cfRule>
  </conditionalFormatting>
  <conditionalFormatting sqref="H16">
    <cfRule type="expression" dxfId="3600" priority="3571" stopIfTrue="1">
      <formula>AND(NOT($C16=""),H16="")</formula>
    </cfRule>
    <cfRule type="expression" dxfId="3599" priority="3572" stopIfTrue="1">
      <formula>BA16="0"</formula>
    </cfRule>
  </conditionalFormatting>
  <conditionalFormatting sqref="I16">
    <cfRule type="expression" dxfId="3598" priority="3573" stopIfTrue="1">
      <formula>AND(NOT($C16=""),I16="")</formula>
    </cfRule>
    <cfRule type="expression" dxfId="3597" priority="3574" stopIfTrue="1">
      <formula>BF16="0"</formula>
    </cfRule>
  </conditionalFormatting>
  <conditionalFormatting sqref="J16">
    <cfRule type="expression" dxfId="3596" priority="3575" stopIfTrue="1">
      <formula>AND(NOT($C16=""),J16="")</formula>
    </cfRule>
    <cfRule type="expression" dxfId="3595" priority="3576" stopIfTrue="1">
      <formula>BK16="0"</formula>
    </cfRule>
  </conditionalFormatting>
  <conditionalFormatting sqref="K16">
    <cfRule type="expression" dxfId="3594" priority="3577" stopIfTrue="1">
      <formula>AND(NOT($C16=""),K16="")</formula>
    </cfRule>
    <cfRule type="expression" dxfId="3593" priority="3578" stopIfTrue="1">
      <formula>BP16="0"</formula>
    </cfRule>
  </conditionalFormatting>
  <conditionalFormatting sqref="L16">
    <cfRule type="expression" dxfId="3592" priority="3579" stopIfTrue="1">
      <formula>AND(NOT($C16=""),L16="")</formula>
    </cfRule>
    <cfRule type="expression" dxfId="3591" priority="3580" stopIfTrue="1">
      <formula>BU16="0"</formula>
    </cfRule>
  </conditionalFormatting>
  <conditionalFormatting sqref="N16">
    <cfRule type="expression" dxfId="3590" priority="3581" stopIfTrue="1">
      <formula>AND(NOT($C16=""),N16="")</formula>
    </cfRule>
    <cfRule type="expression" dxfId="3589" priority="3582" stopIfTrue="1">
      <formula>CE16="0"</formula>
    </cfRule>
  </conditionalFormatting>
  <conditionalFormatting sqref="O16">
    <cfRule type="expression" dxfId="3588" priority="3583" stopIfTrue="1">
      <formula>AND(NOT($C16=""),O16="")</formula>
    </cfRule>
    <cfRule type="expression" dxfId="3587" priority="3584" stopIfTrue="1">
      <formula>CJ16="0"</formula>
    </cfRule>
  </conditionalFormatting>
  <conditionalFormatting sqref="P16">
    <cfRule type="expression" dxfId="3586" priority="3585" stopIfTrue="1">
      <formula>AND(NOT($C16=""),P16="")</formula>
    </cfRule>
    <cfRule type="expression" dxfId="3585" priority="3586" stopIfTrue="1">
      <formula>CO16="0"</formula>
    </cfRule>
  </conditionalFormatting>
  <conditionalFormatting sqref="Q16">
    <cfRule type="expression" dxfId="3584" priority="3587" stopIfTrue="1">
      <formula>AND(NOT($C16=""),Q16="")</formula>
    </cfRule>
    <cfRule type="expression" dxfId="3583" priority="3588" stopIfTrue="1">
      <formula>CT16="0"</formula>
    </cfRule>
  </conditionalFormatting>
  <conditionalFormatting sqref="M16">
    <cfRule type="expression" dxfId="3582" priority="3561" stopIfTrue="1">
      <formula>BZ16="0"</formula>
    </cfRule>
  </conditionalFormatting>
  <conditionalFormatting sqref="E16">
    <cfRule type="expression" dxfId="3581" priority="3559" stopIfTrue="1">
      <formula>AND(NOT($C16=""),E16="")</formula>
    </cfRule>
    <cfRule type="expression" dxfId="3580" priority="3560" stopIfTrue="1">
      <formula>AL16="0"</formula>
    </cfRule>
  </conditionalFormatting>
  <conditionalFormatting sqref="F16">
    <cfRule type="expression" dxfId="3579" priority="3557" stopIfTrue="1">
      <formula>AND(NOT($C16=""),F16="")</formula>
    </cfRule>
    <cfRule type="expression" dxfId="3578" priority="3558" stopIfTrue="1">
      <formula>AQ16="0"</formula>
    </cfRule>
  </conditionalFormatting>
  <conditionalFormatting sqref="G16">
    <cfRule type="expression" dxfId="3577" priority="3555" stopIfTrue="1">
      <formula>AND(NOT($C16=""),G16="")</formula>
    </cfRule>
    <cfRule type="expression" dxfId="3576" priority="3556" stopIfTrue="1">
      <formula>AV16="0"</formula>
    </cfRule>
  </conditionalFormatting>
  <conditionalFormatting sqref="H16">
    <cfRule type="expression" dxfId="3575" priority="3553" stopIfTrue="1">
      <formula>AND(NOT($C16=""),H16="")</formula>
    </cfRule>
    <cfRule type="expression" dxfId="3574" priority="3554" stopIfTrue="1">
      <formula>BA16="0"</formula>
    </cfRule>
  </conditionalFormatting>
  <conditionalFormatting sqref="I16">
    <cfRule type="expression" dxfId="3573" priority="3551" stopIfTrue="1">
      <formula>AND(NOT($C16=""),I16="")</formula>
    </cfRule>
    <cfRule type="expression" dxfId="3572" priority="3552" stopIfTrue="1">
      <formula>BF16="0"</formula>
    </cfRule>
  </conditionalFormatting>
  <conditionalFormatting sqref="J16">
    <cfRule type="expression" dxfId="3571" priority="3549" stopIfTrue="1">
      <formula>AND(NOT($C16=""),J16="")</formula>
    </cfRule>
    <cfRule type="expression" dxfId="3570" priority="3550" stopIfTrue="1">
      <formula>BK16="0"</formula>
    </cfRule>
  </conditionalFormatting>
  <conditionalFormatting sqref="K16">
    <cfRule type="expression" dxfId="3569" priority="3547" stopIfTrue="1">
      <formula>AND(NOT($C16=""),K16="")</formula>
    </cfRule>
    <cfRule type="expression" dxfId="3568" priority="3548" stopIfTrue="1">
      <formula>BP16="0"</formula>
    </cfRule>
  </conditionalFormatting>
  <conditionalFormatting sqref="L16">
    <cfRule type="expression" dxfId="3567" priority="3545" stopIfTrue="1">
      <formula>AND(NOT($C16=""),L16="")</formula>
    </cfRule>
    <cfRule type="expression" dxfId="3566" priority="3546" stopIfTrue="1">
      <formula>BU16="0"</formula>
    </cfRule>
  </conditionalFormatting>
  <conditionalFormatting sqref="N16">
    <cfRule type="expression" dxfId="3565" priority="3543" stopIfTrue="1">
      <formula>AND(NOT($C16=""),N16="")</formula>
    </cfRule>
    <cfRule type="expression" dxfId="3564" priority="3544" stopIfTrue="1">
      <formula>CE16="0"</formula>
    </cfRule>
  </conditionalFormatting>
  <conditionalFormatting sqref="M16">
    <cfRule type="expression" dxfId="3563" priority="3542" stopIfTrue="1">
      <formula>BZ16="0"</formula>
    </cfRule>
  </conditionalFormatting>
  <conditionalFormatting sqref="D16">
    <cfRule type="expression" dxfId="3562" priority="3540" stopIfTrue="1">
      <formula>AND(NOT($C16=""),D16="")</formula>
    </cfRule>
    <cfRule type="expression" dxfId="3561" priority="3541" stopIfTrue="1">
      <formula>AG16="0"</formula>
    </cfRule>
  </conditionalFormatting>
  <conditionalFormatting sqref="E16">
    <cfRule type="expression" dxfId="3560" priority="3538" stopIfTrue="1">
      <formula>AND(NOT($C16=""),E16="")</formula>
    </cfRule>
    <cfRule type="expression" dxfId="3559" priority="3539" stopIfTrue="1">
      <formula>AL16="0"</formula>
    </cfRule>
  </conditionalFormatting>
  <conditionalFormatting sqref="F16">
    <cfRule type="expression" dxfId="3558" priority="3536" stopIfTrue="1">
      <formula>AND(NOT($C16=""),F16="")</formula>
    </cfRule>
    <cfRule type="expression" dxfId="3557" priority="3537" stopIfTrue="1">
      <formula>AQ16="0"</formula>
    </cfRule>
  </conditionalFormatting>
  <conditionalFormatting sqref="G16">
    <cfRule type="expression" dxfId="3556" priority="3534" stopIfTrue="1">
      <formula>AND(NOT($C16=""),G16="")</formula>
    </cfRule>
    <cfRule type="expression" dxfId="3555" priority="3535" stopIfTrue="1">
      <formula>AV16="0"</formula>
    </cfRule>
  </conditionalFormatting>
  <conditionalFormatting sqref="H16">
    <cfRule type="expression" dxfId="3554" priority="3532" stopIfTrue="1">
      <formula>AND(NOT($C16=""),H16="")</formula>
    </cfRule>
    <cfRule type="expression" dxfId="3553" priority="3533" stopIfTrue="1">
      <formula>BA16="0"</formula>
    </cfRule>
  </conditionalFormatting>
  <conditionalFormatting sqref="I16">
    <cfRule type="expression" dxfId="3552" priority="3530" stopIfTrue="1">
      <formula>AND(NOT($C16=""),I16="")</formula>
    </cfRule>
    <cfRule type="expression" dxfId="3551" priority="3531" stopIfTrue="1">
      <formula>BF16="0"</formula>
    </cfRule>
  </conditionalFormatting>
  <conditionalFormatting sqref="J16">
    <cfRule type="expression" dxfId="3550" priority="3528" stopIfTrue="1">
      <formula>AND(NOT($C16=""),J16="")</formula>
    </cfRule>
    <cfRule type="expression" dxfId="3549" priority="3529" stopIfTrue="1">
      <formula>BK16="0"</formula>
    </cfRule>
  </conditionalFormatting>
  <conditionalFormatting sqref="K16">
    <cfRule type="expression" dxfId="3548" priority="3526" stopIfTrue="1">
      <formula>AND(NOT($C16=""),K16="")</formula>
    </cfRule>
    <cfRule type="expression" dxfId="3547" priority="3527" stopIfTrue="1">
      <formula>BP16="0"</formula>
    </cfRule>
  </conditionalFormatting>
  <conditionalFormatting sqref="L16">
    <cfRule type="expression" dxfId="3546" priority="3524" stopIfTrue="1">
      <formula>AND(NOT($C16=""),L16="")</formula>
    </cfRule>
    <cfRule type="expression" dxfId="3545" priority="3525" stopIfTrue="1">
      <formula>BU16="0"</formula>
    </cfRule>
  </conditionalFormatting>
  <conditionalFormatting sqref="N16">
    <cfRule type="expression" dxfId="3544" priority="3522" stopIfTrue="1">
      <formula>AND(NOT($C16=""),N16="")</formula>
    </cfRule>
    <cfRule type="expression" dxfId="3543" priority="3523" stopIfTrue="1">
      <formula>CE16="0"</formula>
    </cfRule>
  </conditionalFormatting>
  <conditionalFormatting sqref="M16">
    <cfRule type="expression" dxfId="3542" priority="3521" stopIfTrue="1">
      <formula>BZ16="0"</formula>
    </cfRule>
  </conditionalFormatting>
  <conditionalFormatting sqref="D16">
    <cfRule type="expression" dxfId="3541" priority="3519" stopIfTrue="1">
      <formula>AND(NOT($C16=""),D16="")</formula>
    </cfRule>
    <cfRule type="expression" dxfId="3540" priority="3520" stopIfTrue="1">
      <formula>AG16="0"</formula>
    </cfRule>
  </conditionalFormatting>
  <conditionalFormatting sqref="E16">
    <cfRule type="expression" dxfId="3539" priority="3517" stopIfTrue="1">
      <formula>AND(NOT($C16=""),E16="")</formula>
    </cfRule>
    <cfRule type="expression" dxfId="3538" priority="3518" stopIfTrue="1">
      <formula>AL16="0"</formula>
    </cfRule>
  </conditionalFormatting>
  <conditionalFormatting sqref="F16">
    <cfRule type="expression" dxfId="3537" priority="3515" stopIfTrue="1">
      <formula>AND(NOT($C16=""),F16="")</formula>
    </cfRule>
    <cfRule type="expression" dxfId="3536" priority="3516" stopIfTrue="1">
      <formula>AQ16="0"</formula>
    </cfRule>
  </conditionalFormatting>
  <conditionalFormatting sqref="G16">
    <cfRule type="expression" dxfId="3535" priority="3513" stopIfTrue="1">
      <formula>AND(NOT($C16=""),G16="")</formula>
    </cfRule>
    <cfRule type="expression" dxfId="3534" priority="3514" stopIfTrue="1">
      <formula>AV16="0"</formula>
    </cfRule>
  </conditionalFormatting>
  <conditionalFormatting sqref="H16">
    <cfRule type="expression" dxfId="3533" priority="3511" stopIfTrue="1">
      <formula>AND(NOT($C16=""),H16="")</formula>
    </cfRule>
    <cfRule type="expression" dxfId="3532" priority="3512" stopIfTrue="1">
      <formula>BA16="0"</formula>
    </cfRule>
  </conditionalFormatting>
  <conditionalFormatting sqref="I16">
    <cfRule type="expression" dxfId="3531" priority="3509" stopIfTrue="1">
      <formula>AND(NOT($C16=""),I16="")</formula>
    </cfRule>
    <cfRule type="expression" dxfId="3530" priority="3510" stopIfTrue="1">
      <formula>BF16="0"</formula>
    </cfRule>
  </conditionalFormatting>
  <conditionalFormatting sqref="J16">
    <cfRule type="expression" dxfId="3529" priority="3507" stopIfTrue="1">
      <formula>AND(NOT($C16=""),J16="")</formula>
    </cfRule>
    <cfRule type="expression" dxfId="3528" priority="3508" stopIfTrue="1">
      <formula>BK16="0"</formula>
    </cfRule>
  </conditionalFormatting>
  <conditionalFormatting sqref="K16">
    <cfRule type="expression" dxfId="3527" priority="3505" stopIfTrue="1">
      <formula>AND(NOT($C16=""),K16="")</formula>
    </cfRule>
    <cfRule type="expression" dxfId="3526" priority="3506" stopIfTrue="1">
      <formula>BP16="0"</formula>
    </cfRule>
  </conditionalFormatting>
  <conditionalFormatting sqref="L16">
    <cfRule type="expression" dxfId="3525" priority="3503" stopIfTrue="1">
      <formula>AND(NOT($C16=""),L16="")</formula>
    </cfRule>
    <cfRule type="expression" dxfId="3524" priority="3504" stopIfTrue="1">
      <formula>BU16="0"</formula>
    </cfRule>
  </conditionalFormatting>
  <conditionalFormatting sqref="N16">
    <cfRule type="expression" dxfId="3523" priority="3501" stopIfTrue="1">
      <formula>AND(NOT($C16=""),N16="")</formula>
    </cfRule>
    <cfRule type="expression" dxfId="3522" priority="3502" stopIfTrue="1">
      <formula>CE16="0"</formula>
    </cfRule>
  </conditionalFormatting>
  <conditionalFormatting sqref="M16">
    <cfRule type="expression" dxfId="3521" priority="3500" stopIfTrue="1">
      <formula>BZ16="0"</formula>
    </cfRule>
  </conditionalFormatting>
  <conditionalFormatting sqref="D16">
    <cfRule type="expression" dxfId="3520" priority="3498" stopIfTrue="1">
      <formula>AND(NOT($C16=""),D16="")</formula>
    </cfRule>
    <cfRule type="expression" dxfId="3519" priority="3499" stopIfTrue="1">
      <formula>AG16="0"</formula>
    </cfRule>
  </conditionalFormatting>
  <conditionalFormatting sqref="E16">
    <cfRule type="expression" dxfId="3518" priority="3496" stopIfTrue="1">
      <formula>AND(NOT($C16=""),E16="")</formula>
    </cfRule>
    <cfRule type="expression" dxfId="3517" priority="3497" stopIfTrue="1">
      <formula>AL16="0"</formula>
    </cfRule>
  </conditionalFormatting>
  <conditionalFormatting sqref="F16">
    <cfRule type="expression" dxfId="3516" priority="3494" stopIfTrue="1">
      <formula>AND(NOT($C16=""),F16="")</formula>
    </cfRule>
    <cfRule type="expression" dxfId="3515" priority="3495" stopIfTrue="1">
      <formula>AQ16="0"</formula>
    </cfRule>
  </conditionalFormatting>
  <conditionalFormatting sqref="G16">
    <cfRule type="expression" dxfId="3514" priority="3492" stopIfTrue="1">
      <formula>AND(NOT($C16=""),G16="")</formula>
    </cfRule>
    <cfRule type="expression" dxfId="3513" priority="3493" stopIfTrue="1">
      <formula>AV16="0"</formula>
    </cfRule>
  </conditionalFormatting>
  <conditionalFormatting sqref="H16">
    <cfRule type="expression" dxfId="3512" priority="3490" stopIfTrue="1">
      <formula>AND(NOT($C16=""),H16="")</formula>
    </cfRule>
    <cfRule type="expression" dxfId="3511" priority="3491" stopIfTrue="1">
      <formula>BA16="0"</formula>
    </cfRule>
  </conditionalFormatting>
  <conditionalFormatting sqref="I16">
    <cfRule type="expression" dxfId="3510" priority="3488" stopIfTrue="1">
      <formula>AND(NOT($C16=""),I16="")</formula>
    </cfRule>
    <cfRule type="expression" dxfId="3509" priority="3489" stopIfTrue="1">
      <formula>BF16="0"</formula>
    </cfRule>
  </conditionalFormatting>
  <conditionalFormatting sqref="J16">
    <cfRule type="expression" dxfId="3508" priority="3486" stopIfTrue="1">
      <formula>AND(NOT($C16=""),J16="")</formula>
    </cfRule>
    <cfRule type="expression" dxfId="3507" priority="3487" stopIfTrue="1">
      <formula>BK16="0"</formula>
    </cfRule>
  </conditionalFormatting>
  <conditionalFormatting sqref="K16">
    <cfRule type="expression" dxfId="3506" priority="3484" stopIfTrue="1">
      <formula>AND(NOT($C16=""),K16="")</formula>
    </cfRule>
    <cfRule type="expression" dxfId="3505" priority="3485" stopIfTrue="1">
      <formula>BP16="0"</formula>
    </cfRule>
  </conditionalFormatting>
  <conditionalFormatting sqref="L16">
    <cfRule type="expression" dxfId="3504" priority="3482" stopIfTrue="1">
      <formula>AND(NOT($C16=""),L16="")</formula>
    </cfRule>
    <cfRule type="expression" dxfId="3503" priority="3483" stopIfTrue="1">
      <formula>BU16="0"</formula>
    </cfRule>
  </conditionalFormatting>
  <conditionalFormatting sqref="N16">
    <cfRule type="expression" dxfId="3502" priority="3480" stopIfTrue="1">
      <formula>AND(NOT($C16=""),N16="")</formula>
    </cfRule>
    <cfRule type="expression" dxfId="3501" priority="3481" stopIfTrue="1">
      <formula>CE16="0"</formula>
    </cfRule>
  </conditionalFormatting>
  <conditionalFormatting sqref="M16">
    <cfRule type="expression" dxfId="3500" priority="3479" stopIfTrue="1">
      <formula>BZ16="0"</formula>
    </cfRule>
  </conditionalFormatting>
  <conditionalFormatting sqref="D16">
    <cfRule type="expression" dxfId="3499" priority="3477" stopIfTrue="1">
      <formula>AND(NOT($C16=""),D16="")</formula>
    </cfRule>
    <cfRule type="expression" dxfId="3498" priority="3478" stopIfTrue="1">
      <formula>AG16="0"</formula>
    </cfRule>
  </conditionalFormatting>
  <conditionalFormatting sqref="E16">
    <cfRule type="expression" dxfId="3497" priority="3475" stopIfTrue="1">
      <formula>AND(NOT($C16=""),E16="")</formula>
    </cfRule>
    <cfRule type="expression" dxfId="3496" priority="3476" stopIfTrue="1">
      <formula>AL16="0"</formula>
    </cfRule>
  </conditionalFormatting>
  <conditionalFormatting sqref="F16">
    <cfRule type="expression" dxfId="3495" priority="3473" stopIfTrue="1">
      <formula>AND(NOT($C16=""),F16="")</formula>
    </cfRule>
    <cfRule type="expression" dxfId="3494" priority="3474" stopIfTrue="1">
      <formula>AQ16="0"</formula>
    </cfRule>
  </conditionalFormatting>
  <conditionalFormatting sqref="G16">
    <cfRule type="expression" dxfId="3493" priority="3471" stopIfTrue="1">
      <formula>AND(NOT($C16=""),G16="")</formula>
    </cfRule>
    <cfRule type="expression" dxfId="3492" priority="3472" stopIfTrue="1">
      <formula>AV16="0"</formula>
    </cfRule>
  </conditionalFormatting>
  <conditionalFormatting sqref="H16">
    <cfRule type="expression" dxfId="3491" priority="3469" stopIfTrue="1">
      <formula>AND(NOT($C16=""),H16="")</formula>
    </cfRule>
    <cfRule type="expression" dxfId="3490" priority="3470" stopIfTrue="1">
      <formula>BA16="0"</formula>
    </cfRule>
  </conditionalFormatting>
  <conditionalFormatting sqref="I16">
    <cfRule type="expression" dxfId="3489" priority="3467" stopIfTrue="1">
      <formula>AND(NOT($C16=""),I16="")</formula>
    </cfRule>
    <cfRule type="expression" dxfId="3488" priority="3468" stopIfTrue="1">
      <formula>BF16="0"</formula>
    </cfRule>
  </conditionalFormatting>
  <conditionalFormatting sqref="J16">
    <cfRule type="expression" dxfId="3487" priority="3465" stopIfTrue="1">
      <formula>AND(NOT($C16=""),J16="")</formula>
    </cfRule>
    <cfRule type="expression" dxfId="3486" priority="3466" stopIfTrue="1">
      <formula>BK16="0"</formula>
    </cfRule>
  </conditionalFormatting>
  <conditionalFormatting sqref="K16">
    <cfRule type="expression" dxfId="3485" priority="3463" stopIfTrue="1">
      <formula>AND(NOT($C16=""),K16="")</formula>
    </cfRule>
    <cfRule type="expression" dxfId="3484" priority="3464" stopIfTrue="1">
      <formula>BP16="0"</formula>
    </cfRule>
  </conditionalFormatting>
  <conditionalFormatting sqref="L16">
    <cfRule type="expression" dxfId="3483" priority="3461" stopIfTrue="1">
      <formula>AND(NOT($C16=""),L16="")</formula>
    </cfRule>
    <cfRule type="expression" dxfId="3482" priority="3462" stopIfTrue="1">
      <formula>BU16="0"</formula>
    </cfRule>
  </conditionalFormatting>
  <conditionalFormatting sqref="N16">
    <cfRule type="expression" dxfId="3481" priority="3459" stopIfTrue="1">
      <formula>AND(NOT($C16=""),N16="")</formula>
    </cfRule>
    <cfRule type="expression" dxfId="3480" priority="3460" stopIfTrue="1">
      <formula>CE16="0"</formula>
    </cfRule>
  </conditionalFormatting>
  <conditionalFormatting sqref="M16">
    <cfRule type="expression" dxfId="3479" priority="3458" stopIfTrue="1">
      <formula>BZ16="0"</formula>
    </cfRule>
  </conditionalFormatting>
  <conditionalFormatting sqref="D16">
    <cfRule type="expression" dxfId="3478" priority="3456" stopIfTrue="1">
      <formula>AND(NOT($C16=""),D16="")</formula>
    </cfRule>
    <cfRule type="expression" dxfId="3477" priority="3457" stopIfTrue="1">
      <formula>AG16="0"</formula>
    </cfRule>
  </conditionalFormatting>
  <conditionalFormatting sqref="E16">
    <cfRule type="expression" dxfId="3476" priority="3454" stopIfTrue="1">
      <formula>AND(NOT($C16=""),E16="")</formula>
    </cfRule>
    <cfRule type="expression" dxfId="3475" priority="3455" stopIfTrue="1">
      <formula>AL16="0"</formula>
    </cfRule>
  </conditionalFormatting>
  <conditionalFormatting sqref="F16">
    <cfRule type="expression" dxfId="3474" priority="3452" stopIfTrue="1">
      <formula>AND(NOT($C16=""),F16="")</formula>
    </cfRule>
    <cfRule type="expression" dxfId="3473" priority="3453" stopIfTrue="1">
      <formula>AQ16="0"</formula>
    </cfRule>
  </conditionalFormatting>
  <conditionalFormatting sqref="G16">
    <cfRule type="expression" dxfId="3472" priority="3450" stopIfTrue="1">
      <formula>AND(NOT($C16=""),G16="")</formula>
    </cfRule>
    <cfRule type="expression" dxfId="3471" priority="3451" stopIfTrue="1">
      <formula>AV16="0"</formula>
    </cfRule>
  </conditionalFormatting>
  <conditionalFormatting sqref="H16">
    <cfRule type="expression" dxfId="3470" priority="3448" stopIfTrue="1">
      <formula>AND(NOT($C16=""),H16="")</formula>
    </cfRule>
    <cfRule type="expression" dxfId="3469" priority="3449" stopIfTrue="1">
      <formula>BA16="0"</formula>
    </cfRule>
  </conditionalFormatting>
  <conditionalFormatting sqref="I16">
    <cfRule type="expression" dxfId="3468" priority="3446" stopIfTrue="1">
      <formula>AND(NOT($C16=""),I16="")</formula>
    </cfRule>
    <cfRule type="expression" dxfId="3467" priority="3447" stopIfTrue="1">
      <formula>BF16="0"</formula>
    </cfRule>
  </conditionalFormatting>
  <conditionalFormatting sqref="J16">
    <cfRule type="expression" dxfId="3466" priority="3444" stopIfTrue="1">
      <formula>AND(NOT($C16=""),J16="")</formula>
    </cfRule>
    <cfRule type="expression" dxfId="3465" priority="3445" stopIfTrue="1">
      <formula>BK16="0"</formula>
    </cfRule>
  </conditionalFormatting>
  <conditionalFormatting sqref="K16">
    <cfRule type="expression" dxfId="3464" priority="3442" stopIfTrue="1">
      <formula>AND(NOT($C16=""),K16="")</formula>
    </cfRule>
    <cfRule type="expression" dxfId="3463" priority="3443" stopIfTrue="1">
      <formula>BP16="0"</formula>
    </cfRule>
  </conditionalFormatting>
  <conditionalFormatting sqref="L16">
    <cfRule type="expression" dxfId="3462" priority="3440" stopIfTrue="1">
      <formula>AND(NOT($C16=""),L16="")</formula>
    </cfRule>
    <cfRule type="expression" dxfId="3461" priority="3441" stopIfTrue="1">
      <formula>BU16="0"</formula>
    </cfRule>
  </conditionalFormatting>
  <conditionalFormatting sqref="N16">
    <cfRule type="expression" dxfId="3460" priority="3438" stopIfTrue="1">
      <formula>AND(NOT($C16=""),N16="")</formula>
    </cfRule>
    <cfRule type="expression" dxfId="3459" priority="3439" stopIfTrue="1">
      <formula>CE16="0"</formula>
    </cfRule>
  </conditionalFormatting>
  <conditionalFormatting sqref="M16">
    <cfRule type="expression" dxfId="3458" priority="3437" stopIfTrue="1">
      <formula>BZ16="0"</formula>
    </cfRule>
  </conditionalFormatting>
  <conditionalFormatting sqref="D16">
    <cfRule type="expression" dxfId="3457" priority="3435" stopIfTrue="1">
      <formula>AND(NOT($C16=""),D16="")</formula>
    </cfRule>
    <cfRule type="expression" dxfId="3456" priority="3436" stopIfTrue="1">
      <formula>AG16="0"</formula>
    </cfRule>
  </conditionalFormatting>
  <conditionalFormatting sqref="E16">
    <cfRule type="expression" dxfId="3455" priority="3433" stopIfTrue="1">
      <formula>AND(NOT($C16=""),E16="")</formula>
    </cfRule>
    <cfRule type="expression" dxfId="3454" priority="3434" stopIfTrue="1">
      <formula>AL16="0"</formula>
    </cfRule>
  </conditionalFormatting>
  <conditionalFormatting sqref="F16">
    <cfRule type="expression" dxfId="3453" priority="3431" stopIfTrue="1">
      <formula>AND(NOT($C16=""),F16="")</formula>
    </cfRule>
    <cfRule type="expression" dxfId="3452" priority="3432" stopIfTrue="1">
      <formula>AQ16="0"</formula>
    </cfRule>
  </conditionalFormatting>
  <conditionalFormatting sqref="G16">
    <cfRule type="expression" dxfId="3451" priority="3429" stopIfTrue="1">
      <formula>AND(NOT($C16=""),G16="")</formula>
    </cfRule>
    <cfRule type="expression" dxfId="3450" priority="3430" stopIfTrue="1">
      <formula>AV16="0"</formula>
    </cfRule>
  </conditionalFormatting>
  <conditionalFormatting sqref="H16">
    <cfRule type="expression" dxfId="3449" priority="3427" stopIfTrue="1">
      <formula>AND(NOT($C16=""),H16="")</formula>
    </cfRule>
    <cfRule type="expression" dxfId="3448" priority="3428" stopIfTrue="1">
      <formula>BA16="0"</formula>
    </cfRule>
  </conditionalFormatting>
  <conditionalFormatting sqref="I16">
    <cfRule type="expression" dxfId="3447" priority="3425" stopIfTrue="1">
      <formula>AND(NOT($C16=""),I16="")</formula>
    </cfRule>
    <cfRule type="expression" dxfId="3446" priority="3426" stopIfTrue="1">
      <formula>BF16="0"</formula>
    </cfRule>
  </conditionalFormatting>
  <conditionalFormatting sqref="J16">
    <cfRule type="expression" dxfId="3445" priority="3423" stopIfTrue="1">
      <formula>AND(NOT($C16=""),J16="")</formula>
    </cfRule>
    <cfRule type="expression" dxfId="3444" priority="3424" stopIfTrue="1">
      <formula>BK16="0"</formula>
    </cfRule>
  </conditionalFormatting>
  <conditionalFormatting sqref="K16">
    <cfRule type="expression" dxfId="3443" priority="3421" stopIfTrue="1">
      <formula>AND(NOT($C16=""),K16="")</formula>
    </cfRule>
    <cfRule type="expression" dxfId="3442" priority="3422" stopIfTrue="1">
      <formula>BP16="0"</formula>
    </cfRule>
  </conditionalFormatting>
  <conditionalFormatting sqref="L16">
    <cfRule type="expression" dxfId="3441" priority="3419" stopIfTrue="1">
      <formula>AND(NOT($C16=""),L16="")</formula>
    </cfRule>
    <cfRule type="expression" dxfId="3440" priority="3420" stopIfTrue="1">
      <formula>BU16="0"</formula>
    </cfRule>
  </conditionalFormatting>
  <conditionalFormatting sqref="N16">
    <cfRule type="expression" dxfId="3439" priority="3417" stopIfTrue="1">
      <formula>AND(NOT($C16=""),N16="")</formula>
    </cfRule>
    <cfRule type="expression" dxfId="3438" priority="3418" stopIfTrue="1">
      <formula>CE16="0"</formula>
    </cfRule>
  </conditionalFormatting>
  <conditionalFormatting sqref="M16">
    <cfRule type="expression" dxfId="3437" priority="3416" stopIfTrue="1">
      <formula>BZ16="0"</formula>
    </cfRule>
  </conditionalFormatting>
  <conditionalFormatting sqref="D16">
    <cfRule type="expression" dxfId="3436" priority="3414" stopIfTrue="1">
      <formula>AND(NOT($C16=""),D16="")</formula>
    </cfRule>
    <cfRule type="expression" dxfId="3435" priority="3415" stopIfTrue="1">
      <formula>AG16="0"</formula>
    </cfRule>
  </conditionalFormatting>
  <conditionalFormatting sqref="E16">
    <cfRule type="expression" dxfId="3434" priority="3412" stopIfTrue="1">
      <formula>AND(NOT($C16=""),E16="")</formula>
    </cfRule>
    <cfRule type="expression" dxfId="3433" priority="3413" stopIfTrue="1">
      <formula>AL16="0"</formula>
    </cfRule>
  </conditionalFormatting>
  <conditionalFormatting sqref="F16">
    <cfRule type="expression" dxfId="3432" priority="3410" stopIfTrue="1">
      <formula>AND(NOT($C16=""),F16="")</formula>
    </cfRule>
    <cfRule type="expression" dxfId="3431" priority="3411" stopIfTrue="1">
      <formula>AQ16="0"</formula>
    </cfRule>
  </conditionalFormatting>
  <conditionalFormatting sqref="G16">
    <cfRule type="expression" dxfId="3430" priority="3408" stopIfTrue="1">
      <formula>AND(NOT($C16=""),G16="")</formula>
    </cfRule>
    <cfRule type="expression" dxfId="3429" priority="3409" stopIfTrue="1">
      <formula>AV16="0"</formula>
    </cfRule>
  </conditionalFormatting>
  <conditionalFormatting sqref="H16">
    <cfRule type="expression" dxfId="3428" priority="3406" stopIfTrue="1">
      <formula>AND(NOT($C16=""),H16="")</formula>
    </cfRule>
    <cfRule type="expression" dxfId="3427" priority="3407" stopIfTrue="1">
      <formula>BA16="0"</formula>
    </cfRule>
  </conditionalFormatting>
  <conditionalFormatting sqref="I16">
    <cfRule type="expression" dxfId="3426" priority="3404" stopIfTrue="1">
      <formula>AND(NOT($C16=""),I16="")</formula>
    </cfRule>
    <cfRule type="expression" dxfId="3425" priority="3405" stopIfTrue="1">
      <formula>BF16="0"</formula>
    </cfRule>
  </conditionalFormatting>
  <conditionalFormatting sqref="J16">
    <cfRule type="expression" dxfId="3424" priority="3402" stopIfTrue="1">
      <formula>AND(NOT($C16=""),J16="")</formula>
    </cfRule>
    <cfRule type="expression" dxfId="3423" priority="3403" stopIfTrue="1">
      <formula>BK16="0"</formula>
    </cfRule>
  </conditionalFormatting>
  <conditionalFormatting sqref="K16">
    <cfRule type="expression" dxfId="3422" priority="3400" stopIfTrue="1">
      <formula>AND(NOT($C16=""),K16="")</formula>
    </cfRule>
    <cfRule type="expression" dxfId="3421" priority="3401" stopIfTrue="1">
      <formula>BP16="0"</formula>
    </cfRule>
  </conditionalFormatting>
  <conditionalFormatting sqref="L16">
    <cfRule type="expression" dxfId="3420" priority="3398" stopIfTrue="1">
      <formula>AND(NOT($C16=""),L16="")</formula>
    </cfRule>
    <cfRule type="expression" dxfId="3419" priority="3399" stopIfTrue="1">
      <formula>BU16="0"</formula>
    </cfRule>
  </conditionalFormatting>
  <conditionalFormatting sqref="N16">
    <cfRule type="expression" dxfId="3418" priority="3396" stopIfTrue="1">
      <formula>AND(NOT($C16=""),N16="")</formula>
    </cfRule>
    <cfRule type="expression" dxfId="3417" priority="3397" stopIfTrue="1">
      <formula>CE16="0"</formula>
    </cfRule>
  </conditionalFormatting>
  <conditionalFormatting sqref="M16">
    <cfRule type="expression" dxfId="3416" priority="3395" stopIfTrue="1">
      <formula>BZ16="0"</formula>
    </cfRule>
  </conditionalFormatting>
  <conditionalFormatting sqref="D16">
    <cfRule type="expression" dxfId="3415" priority="3393" stopIfTrue="1">
      <formula>AND(NOT($C16=""),D16="")</formula>
    </cfRule>
    <cfRule type="expression" dxfId="3414" priority="3394" stopIfTrue="1">
      <formula>AG16="0"</formula>
    </cfRule>
  </conditionalFormatting>
  <conditionalFormatting sqref="E16">
    <cfRule type="expression" dxfId="3413" priority="3391" stopIfTrue="1">
      <formula>AND(NOT($C16=""),E16="")</formula>
    </cfRule>
    <cfRule type="expression" dxfId="3412" priority="3392" stopIfTrue="1">
      <formula>AL16="0"</formula>
    </cfRule>
  </conditionalFormatting>
  <conditionalFormatting sqref="F16">
    <cfRule type="expression" dxfId="3411" priority="3389" stopIfTrue="1">
      <formula>AND(NOT($C16=""),F16="")</formula>
    </cfRule>
    <cfRule type="expression" dxfId="3410" priority="3390" stopIfTrue="1">
      <formula>AQ16="0"</formula>
    </cfRule>
  </conditionalFormatting>
  <conditionalFormatting sqref="G16">
    <cfRule type="expression" dxfId="3409" priority="3387" stopIfTrue="1">
      <formula>AND(NOT($C16=""),G16="")</formula>
    </cfRule>
    <cfRule type="expression" dxfId="3408" priority="3388" stopIfTrue="1">
      <formula>AV16="0"</formula>
    </cfRule>
  </conditionalFormatting>
  <conditionalFormatting sqref="H16">
    <cfRule type="expression" dxfId="3407" priority="3385" stopIfTrue="1">
      <formula>AND(NOT($C16=""),H16="")</formula>
    </cfRule>
    <cfRule type="expression" dxfId="3406" priority="3386" stopIfTrue="1">
      <formula>BA16="0"</formula>
    </cfRule>
  </conditionalFormatting>
  <conditionalFormatting sqref="I16">
    <cfRule type="expression" dxfId="3405" priority="3383" stopIfTrue="1">
      <formula>AND(NOT($C16=""),I16="")</formula>
    </cfRule>
    <cfRule type="expression" dxfId="3404" priority="3384" stopIfTrue="1">
      <formula>BF16="0"</formula>
    </cfRule>
  </conditionalFormatting>
  <conditionalFormatting sqref="J16">
    <cfRule type="expression" dxfId="3403" priority="3381" stopIfTrue="1">
      <formula>AND(NOT($C16=""),J16="")</formula>
    </cfRule>
    <cfRule type="expression" dxfId="3402" priority="3382" stopIfTrue="1">
      <formula>BK16="0"</formula>
    </cfRule>
  </conditionalFormatting>
  <conditionalFormatting sqref="K16">
    <cfRule type="expression" dxfId="3401" priority="3379" stopIfTrue="1">
      <formula>AND(NOT($C16=""),K16="")</formula>
    </cfRule>
    <cfRule type="expression" dxfId="3400" priority="3380" stopIfTrue="1">
      <formula>BP16="0"</formula>
    </cfRule>
  </conditionalFormatting>
  <conditionalFormatting sqref="L16">
    <cfRule type="expression" dxfId="3399" priority="3377" stopIfTrue="1">
      <formula>AND(NOT($C16=""),L16="")</formula>
    </cfRule>
    <cfRule type="expression" dxfId="3398" priority="3378" stopIfTrue="1">
      <formula>BU16="0"</formula>
    </cfRule>
  </conditionalFormatting>
  <conditionalFormatting sqref="N16">
    <cfRule type="expression" dxfId="3397" priority="3375" stopIfTrue="1">
      <formula>AND(NOT($C16=""),N16="")</formula>
    </cfRule>
    <cfRule type="expression" dxfId="3396" priority="3376" stopIfTrue="1">
      <formula>CE16="0"</formula>
    </cfRule>
  </conditionalFormatting>
  <conditionalFormatting sqref="M16">
    <cfRule type="expression" dxfId="3395" priority="3374" stopIfTrue="1">
      <formula>BZ16="0"</formula>
    </cfRule>
  </conditionalFormatting>
  <conditionalFormatting sqref="D16">
    <cfRule type="expression" dxfId="3394" priority="3372" stopIfTrue="1">
      <formula>AND(NOT($C16=""),D16="")</formula>
    </cfRule>
    <cfRule type="expression" dxfId="3393" priority="3373" stopIfTrue="1">
      <formula>AG16="0"</formula>
    </cfRule>
  </conditionalFormatting>
  <conditionalFormatting sqref="E16">
    <cfRule type="expression" dxfId="3392" priority="3370" stopIfTrue="1">
      <formula>AND(NOT($C16=""),E16="")</formula>
    </cfRule>
    <cfRule type="expression" dxfId="3391" priority="3371" stopIfTrue="1">
      <formula>AL16="0"</formula>
    </cfRule>
  </conditionalFormatting>
  <conditionalFormatting sqref="F16">
    <cfRule type="expression" dxfId="3390" priority="3368" stopIfTrue="1">
      <formula>AND(NOT($C16=""),F16="")</formula>
    </cfRule>
    <cfRule type="expression" dxfId="3389" priority="3369" stopIfTrue="1">
      <formula>AQ16="0"</formula>
    </cfRule>
  </conditionalFormatting>
  <conditionalFormatting sqref="G16">
    <cfRule type="expression" dxfId="3388" priority="3366" stopIfTrue="1">
      <formula>AND(NOT($C16=""),G16="")</formula>
    </cfRule>
    <cfRule type="expression" dxfId="3387" priority="3367" stopIfTrue="1">
      <formula>AV16="0"</formula>
    </cfRule>
  </conditionalFormatting>
  <conditionalFormatting sqref="H16">
    <cfRule type="expression" dxfId="3386" priority="3364" stopIfTrue="1">
      <formula>AND(NOT($C16=""),H16="")</formula>
    </cfRule>
    <cfRule type="expression" dxfId="3385" priority="3365" stopIfTrue="1">
      <formula>BA16="0"</formula>
    </cfRule>
  </conditionalFormatting>
  <conditionalFormatting sqref="I16">
    <cfRule type="expression" dxfId="3384" priority="3362" stopIfTrue="1">
      <formula>AND(NOT($C16=""),I16="")</formula>
    </cfRule>
    <cfRule type="expression" dxfId="3383" priority="3363" stopIfTrue="1">
      <formula>BF16="0"</formula>
    </cfRule>
  </conditionalFormatting>
  <conditionalFormatting sqref="J16">
    <cfRule type="expression" dxfId="3382" priority="3360" stopIfTrue="1">
      <formula>AND(NOT($C16=""),J16="")</formula>
    </cfRule>
    <cfRule type="expression" dxfId="3381" priority="3361" stopIfTrue="1">
      <formula>BK16="0"</formula>
    </cfRule>
  </conditionalFormatting>
  <conditionalFormatting sqref="K16">
    <cfRule type="expression" dxfId="3380" priority="3358" stopIfTrue="1">
      <formula>AND(NOT($C16=""),K16="")</formula>
    </cfRule>
    <cfRule type="expression" dxfId="3379" priority="3359" stopIfTrue="1">
      <formula>BP16="0"</formula>
    </cfRule>
  </conditionalFormatting>
  <conditionalFormatting sqref="L16">
    <cfRule type="expression" dxfId="3378" priority="3356" stopIfTrue="1">
      <formula>AND(NOT($C16=""),L16="")</formula>
    </cfRule>
    <cfRule type="expression" dxfId="3377" priority="3357" stopIfTrue="1">
      <formula>BU16="0"</formula>
    </cfRule>
  </conditionalFormatting>
  <conditionalFormatting sqref="N16">
    <cfRule type="expression" dxfId="3376" priority="3354" stopIfTrue="1">
      <formula>AND(NOT($C16=""),N16="")</formula>
    </cfRule>
    <cfRule type="expression" dxfId="3375" priority="3355" stopIfTrue="1">
      <formula>CE16="0"</formula>
    </cfRule>
  </conditionalFormatting>
  <conditionalFormatting sqref="M16">
    <cfRule type="expression" dxfId="3374" priority="3353" stopIfTrue="1">
      <formula>BZ16="0"</formula>
    </cfRule>
  </conditionalFormatting>
  <conditionalFormatting sqref="D16">
    <cfRule type="expression" dxfId="3373" priority="3351" stopIfTrue="1">
      <formula>AND(NOT($C16=""),D16="")</formula>
    </cfRule>
    <cfRule type="expression" dxfId="3372" priority="3352" stopIfTrue="1">
      <formula>AG16="0"</formula>
    </cfRule>
  </conditionalFormatting>
  <conditionalFormatting sqref="E16">
    <cfRule type="expression" dxfId="3371" priority="3349" stopIfTrue="1">
      <formula>AND(NOT($C16=""),E16="")</formula>
    </cfRule>
    <cfRule type="expression" dxfId="3370" priority="3350" stopIfTrue="1">
      <formula>AL16="0"</formula>
    </cfRule>
  </conditionalFormatting>
  <conditionalFormatting sqref="F16">
    <cfRule type="expression" dxfId="3369" priority="3347" stopIfTrue="1">
      <formula>AND(NOT($C16=""),F16="")</formula>
    </cfRule>
    <cfRule type="expression" dxfId="3368" priority="3348" stopIfTrue="1">
      <formula>AQ16="0"</formula>
    </cfRule>
  </conditionalFormatting>
  <conditionalFormatting sqref="G16">
    <cfRule type="expression" dxfId="3367" priority="3345" stopIfTrue="1">
      <formula>AND(NOT($C16=""),G16="")</formula>
    </cfRule>
    <cfRule type="expression" dxfId="3366" priority="3346" stopIfTrue="1">
      <formula>AV16="0"</formula>
    </cfRule>
  </conditionalFormatting>
  <conditionalFormatting sqref="H16">
    <cfRule type="expression" dxfId="3365" priority="3343" stopIfTrue="1">
      <formula>AND(NOT($C16=""),H16="")</formula>
    </cfRule>
    <cfRule type="expression" dxfId="3364" priority="3344" stopIfTrue="1">
      <formula>BA16="0"</formula>
    </cfRule>
  </conditionalFormatting>
  <conditionalFormatting sqref="I16">
    <cfRule type="expression" dxfId="3363" priority="3341" stopIfTrue="1">
      <formula>AND(NOT($C16=""),I16="")</formula>
    </cfRule>
    <cfRule type="expression" dxfId="3362" priority="3342" stopIfTrue="1">
      <formula>BF16="0"</formula>
    </cfRule>
  </conditionalFormatting>
  <conditionalFormatting sqref="J16">
    <cfRule type="expression" dxfId="3361" priority="3339" stopIfTrue="1">
      <formula>AND(NOT($C16=""),J16="")</formula>
    </cfRule>
    <cfRule type="expression" dxfId="3360" priority="3340" stopIfTrue="1">
      <formula>BK16="0"</formula>
    </cfRule>
  </conditionalFormatting>
  <conditionalFormatting sqref="K16">
    <cfRule type="expression" dxfId="3359" priority="3337" stopIfTrue="1">
      <formula>AND(NOT($C16=""),K16="")</formula>
    </cfRule>
    <cfRule type="expression" dxfId="3358" priority="3338" stopIfTrue="1">
      <formula>BP16="0"</formula>
    </cfRule>
  </conditionalFormatting>
  <conditionalFormatting sqref="L16">
    <cfRule type="expression" dxfId="3357" priority="3335" stopIfTrue="1">
      <formula>AND(NOT($C16=""),L16="")</formula>
    </cfRule>
    <cfRule type="expression" dxfId="3356" priority="3336" stopIfTrue="1">
      <formula>BU16="0"</formula>
    </cfRule>
  </conditionalFormatting>
  <conditionalFormatting sqref="N16">
    <cfRule type="expression" dxfId="3355" priority="3333" stopIfTrue="1">
      <formula>AND(NOT($C16=""),N16="")</formula>
    </cfRule>
    <cfRule type="expression" dxfId="3354" priority="3334" stopIfTrue="1">
      <formula>CE16="0"</formula>
    </cfRule>
  </conditionalFormatting>
  <conditionalFormatting sqref="M16">
    <cfRule type="expression" dxfId="3353" priority="3332" stopIfTrue="1">
      <formula>BZ16="0"</formula>
    </cfRule>
  </conditionalFormatting>
  <conditionalFormatting sqref="D16">
    <cfRule type="expression" dxfId="3352" priority="3330" stopIfTrue="1">
      <formula>AND(NOT($C16=""),D16="")</formula>
    </cfRule>
    <cfRule type="expression" dxfId="3351" priority="3331" stopIfTrue="1">
      <formula>AG16="0"</formula>
    </cfRule>
  </conditionalFormatting>
  <conditionalFormatting sqref="E16">
    <cfRule type="expression" dxfId="3350" priority="3328" stopIfTrue="1">
      <formula>AND(NOT($C16=""),E16="")</formula>
    </cfRule>
    <cfRule type="expression" dxfId="3349" priority="3329" stopIfTrue="1">
      <formula>AL16="0"</formula>
    </cfRule>
  </conditionalFormatting>
  <conditionalFormatting sqref="F16">
    <cfRule type="expression" dxfId="3348" priority="3326" stopIfTrue="1">
      <formula>AND(NOT($C16=""),F16="")</formula>
    </cfRule>
    <cfRule type="expression" dxfId="3347" priority="3327" stopIfTrue="1">
      <formula>AQ16="0"</formula>
    </cfRule>
  </conditionalFormatting>
  <conditionalFormatting sqref="G16">
    <cfRule type="expression" dxfId="3346" priority="3324" stopIfTrue="1">
      <formula>AND(NOT($C16=""),G16="")</formula>
    </cfRule>
    <cfRule type="expression" dxfId="3345" priority="3325" stopIfTrue="1">
      <formula>AV16="0"</formula>
    </cfRule>
  </conditionalFormatting>
  <conditionalFormatting sqref="H16">
    <cfRule type="expression" dxfId="3344" priority="3322" stopIfTrue="1">
      <formula>AND(NOT($C16=""),H16="")</formula>
    </cfRule>
    <cfRule type="expression" dxfId="3343" priority="3323" stopIfTrue="1">
      <formula>BA16="0"</formula>
    </cfRule>
  </conditionalFormatting>
  <conditionalFormatting sqref="I16">
    <cfRule type="expression" dxfId="3342" priority="3320" stopIfTrue="1">
      <formula>AND(NOT($C16=""),I16="")</formula>
    </cfRule>
    <cfRule type="expression" dxfId="3341" priority="3321" stopIfTrue="1">
      <formula>BF16="0"</formula>
    </cfRule>
  </conditionalFormatting>
  <conditionalFormatting sqref="J16">
    <cfRule type="expression" dxfId="3340" priority="3318" stopIfTrue="1">
      <formula>AND(NOT($C16=""),J16="")</formula>
    </cfRule>
    <cfRule type="expression" dxfId="3339" priority="3319" stopIfTrue="1">
      <formula>BK16="0"</formula>
    </cfRule>
  </conditionalFormatting>
  <conditionalFormatting sqref="K16">
    <cfRule type="expression" dxfId="3338" priority="3316" stopIfTrue="1">
      <formula>AND(NOT($C16=""),K16="")</formula>
    </cfRule>
    <cfRule type="expression" dxfId="3337" priority="3317" stopIfTrue="1">
      <formula>BP16="0"</formula>
    </cfRule>
  </conditionalFormatting>
  <conditionalFormatting sqref="L16">
    <cfRule type="expression" dxfId="3336" priority="3314" stopIfTrue="1">
      <formula>AND(NOT($C16=""),L16="")</formula>
    </cfRule>
    <cfRule type="expression" dxfId="3335" priority="3315" stopIfTrue="1">
      <formula>BU16="0"</formula>
    </cfRule>
  </conditionalFormatting>
  <conditionalFormatting sqref="N16">
    <cfRule type="expression" dxfId="3334" priority="3312" stopIfTrue="1">
      <formula>AND(NOT($C16=""),N16="")</formula>
    </cfRule>
    <cfRule type="expression" dxfId="3333" priority="3313" stopIfTrue="1">
      <formula>CE16="0"</formula>
    </cfRule>
  </conditionalFormatting>
  <conditionalFormatting sqref="M16">
    <cfRule type="expression" dxfId="3332" priority="3311" stopIfTrue="1">
      <formula>BZ16="0"</formula>
    </cfRule>
  </conditionalFormatting>
  <conditionalFormatting sqref="D16">
    <cfRule type="expression" dxfId="3331" priority="3309" stopIfTrue="1">
      <formula>AND(NOT($C16=""),D16="")</formula>
    </cfRule>
    <cfRule type="expression" dxfId="3330" priority="3310" stopIfTrue="1">
      <formula>AG16="0"</formula>
    </cfRule>
  </conditionalFormatting>
  <conditionalFormatting sqref="E16">
    <cfRule type="expression" dxfId="3329" priority="3307" stopIfTrue="1">
      <formula>AND(NOT($C16=""),E16="")</formula>
    </cfRule>
    <cfRule type="expression" dxfId="3328" priority="3308" stopIfTrue="1">
      <formula>AL16="0"</formula>
    </cfRule>
  </conditionalFormatting>
  <conditionalFormatting sqref="F16">
    <cfRule type="expression" dxfId="3327" priority="3305" stopIfTrue="1">
      <formula>AND(NOT($C16=""),F16="")</formula>
    </cfRule>
    <cfRule type="expression" dxfId="3326" priority="3306" stopIfTrue="1">
      <formula>AQ16="0"</formula>
    </cfRule>
  </conditionalFormatting>
  <conditionalFormatting sqref="G16">
    <cfRule type="expression" dxfId="3325" priority="3303" stopIfTrue="1">
      <formula>AND(NOT($C16=""),G16="")</formula>
    </cfRule>
    <cfRule type="expression" dxfId="3324" priority="3304" stopIfTrue="1">
      <formula>AV16="0"</formula>
    </cfRule>
  </conditionalFormatting>
  <conditionalFormatting sqref="H16">
    <cfRule type="expression" dxfId="3323" priority="3301" stopIfTrue="1">
      <formula>AND(NOT($C16=""),H16="")</formula>
    </cfRule>
    <cfRule type="expression" dxfId="3322" priority="3302" stopIfTrue="1">
      <formula>BA16="0"</formula>
    </cfRule>
  </conditionalFormatting>
  <conditionalFormatting sqref="I16">
    <cfRule type="expression" dxfId="3321" priority="3299" stopIfTrue="1">
      <formula>AND(NOT($C16=""),I16="")</formula>
    </cfRule>
    <cfRule type="expression" dxfId="3320" priority="3300" stopIfTrue="1">
      <formula>BF16="0"</formula>
    </cfRule>
  </conditionalFormatting>
  <conditionalFormatting sqref="J16">
    <cfRule type="expression" dxfId="3319" priority="3297" stopIfTrue="1">
      <formula>AND(NOT($C16=""),J16="")</formula>
    </cfRule>
    <cfRule type="expression" dxfId="3318" priority="3298" stopIfTrue="1">
      <formula>BK16="0"</formula>
    </cfRule>
  </conditionalFormatting>
  <conditionalFormatting sqref="K16">
    <cfRule type="expression" dxfId="3317" priority="3295" stopIfTrue="1">
      <formula>AND(NOT($C16=""),K16="")</formula>
    </cfRule>
    <cfRule type="expression" dxfId="3316" priority="3296" stopIfTrue="1">
      <formula>BP16="0"</formula>
    </cfRule>
  </conditionalFormatting>
  <conditionalFormatting sqref="L16">
    <cfRule type="expression" dxfId="3315" priority="3293" stopIfTrue="1">
      <formula>AND(NOT($C16=""),L16="")</formula>
    </cfRule>
    <cfRule type="expression" dxfId="3314" priority="3294" stopIfTrue="1">
      <formula>BU16="0"</formula>
    </cfRule>
  </conditionalFormatting>
  <conditionalFormatting sqref="N16">
    <cfRule type="expression" dxfId="3313" priority="3291" stopIfTrue="1">
      <formula>AND(NOT($C16=""),N16="")</formula>
    </cfRule>
    <cfRule type="expression" dxfId="3312" priority="3292" stopIfTrue="1">
      <formula>CE16="0"</formula>
    </cfRule>
  </conditionalFormatting>
  <conditionalFormatting sqref="M16">
    <cfRule type="expression" dxfId="3311" priority="3290" stopIfTrue="1">
      <formula>BZ16="0"</formula>
    </cfRule>
  </conditionalFormatting>
  <conditionalFormatting sqref="D16">
    <cfRule type="expression" dxfId="3310" priority="3288" stopIfTrue="1">
      <formula>AND(NOT($C16=""),D16="")</formula>
    </cfRule>
    <cfRule type="expression" dxfId="3309" priority="3289" stopIfTrue="1">
      <formula>AG16="0"</formula>
    </cfRule>
  </conditionalFormatting>
  <conditionalFormatting sqref="E16">
    <cfRule type="expression" dxfId="3308" priority="3286" stopIfTrue="1">
      <formula>AND(NOT($C16=""),E16="")</formula>
    </cfRule>
    <cfRule type="expression" dxfId="3307" priority="3287" stopIfTrue="1">
      <formula>AL16="0"</formula>
    </cfRule>
  </conditionalFormatting>
  <conditionalFormatting sqref="F16">
    <cfRule type="expression" dxfId="3306" priority="3284" stopIfTrue="1">
      <formula>AND(NOT($C16=""),F16="")</formula>
    </cfRule>
    <cfRule type="expression" dxfId="3305" priority="3285" stopIfTrue="1">
      <formula>AQ16="0"</formula>
    </cfRule>
  </conditionalFormatting>
  <conditionalFormatting sqref="G16">
    <cfRule type="expression" dxfId="3304" priority="3282" stopIfTrue="1">
      <formula>AND(NOT($C16=""),G16="")</formula>
    </cfRule>
    <cfRule type="expression" dxfId="3303" priority="3283" stopIfTrue="1">
      <formula>AV16="0"</formula>
    </cfRule>
  </conditionalFormatting>
  <conditionalFormatting sqref="H16">
    <cfRule type="expression" dxfId="3302" priority="3280" stopIfTrue="1">
      <formula>AND(NOT($C16=""),H16="")</formula>
    </cfRule>
    <cfRule type="expression" dxfId="3301" priority="3281" stopIfTrue="1">
      <formula>BA16="0"</formula>
    </cfRule>
  </conditionalFormatting>
  <conditionalFormatting sqref="I16">
    <cfRule type="expression" dxfId="3300" priority="3278" stopIfTrue="1">
      <formula>AND(NOT($C16=""),I16="")</formula>
    </cfRule>
    <cfRule type="expression" dxfId="3299" priority="3279" stopIfTrue="1">
      <formula>BF16="0"</formula>
    </cfRule>
  </conditionalFormatting>
  <conditionalFormatting sqref="J16">
    <cfRule type="expression" dxfId="3298" priority="3276" stopIfTrue="1">
      <formula>AND(NOT($C16=""),J16="")</formula>
    </cfRule>
    <cfRule type="expression" dxfId="3297" priority="3277" stopIfTrue="1">
      <formula>BK16="0"</formula>
    </cfRule>
  </conditionalFormatting>
  <conditionalFormatting sqref="K16">
    <cfRule type="expression" dxfId="3296" priority="3274" stopIfTrue="1">
      <formula>AND(NOT($C16=""),K16="")</formula>
    </cfRule>
    <cfRule type="expression" dxfId="3295" priority="3275" stopIfTrue="1">
      <formula>BP16="0"</formula>
    </cfRule>
  </conditionalFormatting>
  <conditionalFormatting sqref="L16">
    <cfRule type="expression" dxfId="3294" priority="3272" stopIfTrue="1">
      <formula>AND(NOT($C16=""),L16="")</formula>
    </cfRule>
    <cfRule type="expression" dxfId="3293" priority="3273" stopIfTrue="1">
      <formula>BU16="0"</formula>
    </cfRule>
  </conditionalFormatting>
  <conditionalFormatting sqref="N16">
    <cfRule type="expression" dxfId="3292" priority="3270" stopIfTrue="1">
      <formula>AND(NOT($C16=""),N16="")</formula>
    </cfRule>
    <cfRule type="expression" dxfId="3291" priority="3271" stopIfTrue="1">
      <formula>CE16="0"</formula>
    </cfRule>
  </conditionalFormatting>
  <conditionalFormatting sqref="M16">
    <cfRule type="expression" dxfId="3290" priority="3269" stopIfTrue="1">
      <formula>BZ16="0"</formula>
    </cfRule>
  </conditionalFormatting>
  <conditionalFormatting sqref="D16">
    <cfRule type="expression" dxfId="3289" priority="3267" stopIfTrue="1">
      <formula>AND(NOT($C16=""),D16="")</formula>
    </cfRule>
    <cfRule type="expression" dxfId="3288" priority="3268" stopIfTrue="1">
      <formula>AG16="0"</formula>
    </cfRule>
  </conditionalFormatting>
  <conditionalFormatting sqref="E16">
    <cfRule type="expression" dxfId="3287" priority="3265" stopIfTrue="1">
      <formula>AND(NOT($C16=""),E16="")</formula>
    </cfRule>
    <cfRule type="expression" dxfId="3286" priority="3266" stopIfTrue="1">
      <formula>AL16="0"</formula>
    </cfRule>
  </conditionalFormatting>
  <conditionalFormatting sqref="F16">
    <cfRule type="expression" dxfId="3285" priority="3263" stopIfTrue="1">
      <formula>AND(NOT($C16=""),F16="")</formula>
    </cfRule>
    <cfRule type="expression" dxfId="3284" priority="3264" stopIfTrue="1">
      <formula>AQ16="0"</formula>
    </cfRule>
  </conditionalFormatting>
  <conditionalFormatting sqref="G16">
    <cfRule type="expression" dxfId="3283" priority="3261" stopIfTrue="1">
      <formula>AND(NOT($C16=""),G16="")</formula>
    </cfRule>
    <cfRule type="expression" dxfId="3282" priority="3262" stopIfTrue="1">
      <formula>AV16="0"</formula>
    </cfRule>
  </conditionalFormatting>
  <conditionalFormatting sqref="H16">
    <cfRule type="expression" dxfId="3281" priority="3259" stopIfTrue="1">
      <formula>AND(NOT($C16=""),H16="")</formula>
    </cfRule>
    <cfRule type="expression" dxfId="3280" priority="3260" stopIfTrue="1">
      <formula>BA16="0"</formula>
    </cfRule>
  </conditionalFormatting>
  <conditionalFormatting sqref="I16">
    <cfRule type="expression" dxfId="3279" priority="3257" stopIfTrue="1">
      <formula>AND(NOT($C16=""),I16="")</formula>
    </cfRule>
    <cfRule type="expression" dxfId="3278" priority="3258" stopIfTrue="1">
      <formula>BF16="0"</formula>
    </cfRule>
  </conditionalFormatting>
  <conditionalFormatting sqref="J16">
    <cfRule type="expression" dxfId="3277" priority="3255" stopIfTrue="1">
      <formula>AND(NOT($C16=""),J16="")</formula>
    </cfRule>
    <cfRule type="expression" dxfId="3276" priority="3256" stopIfTrue="1">
      <formula>BK16="0"</formula>
    </cfRule>
  </conditionalFormatting>
  <conditionalFormatting sqref="K16">
    <cfRule type="expression" dxfId="3275" priority="3253" stopIfTrue="1">
      <formula>AND(NOT($C16=""),K16="")</formula>
    </cfRule>
    <cfRule type="expression" dxfId="3274" priority="3254" stopIfTrue="1">
      <formula>BP16="0"</formula>
    </cfRule>
  </conditionalFormatting>
  <conditionalFormatting sqref="L16">
    <cfRule type="expression" dxfId="3273" priority="3251" stopIfTrue="1">
      <formula>AND(NOT($C16=""),L16="")</formula>
    </cfRule>
    <cfRule type="expression" dxfId="3272" priority="3252" stopIfTrue="1">
      <formula>BU16="0"</formula>
    </cfRule>
  </conditionalFormatting>
  <conditionalFormatting sqref="N16">
    <cfRule type="expression" dxfId="3271" priority="3249" stopIfTrue="1">
      <formula>AND(NOT($C16=""),N16="")</formula>
    </cfRule>
    <cfRule type="expression" dxfId="3270" priority="3250" stopIfTrue="1">
      <formula>CE16="0"</formula>
    </cfRule>
  </conditionalFormatting>
  <conditionalFormatting sqref="M17">
    <cfRule type="expression" dxfId="3269" priority="3222" stopIfTrue="1">
      <formula>BZ17="0"</formula>
    </cfRule>
  </conditionalFormatting>
  <conditionalFormatting sqref="D17">
    <cfRule type="expression" dxfId="3268" priority="3223" stopIfTrue="1">
      <formula>AND(NOT($C17=""),D17="")</formula>
    </cfRule>
    <cfRule type="expression" dxfId="3267" priority="3224" stopIfTrue="1">
      <formula>AG17="0"</formula>
    </cfRule>
  </conditionalFormatting>
  <conditionalFormatting sqref="E17">
    <cfRule type="expression" dxfId="3266" priority="3225" stopIfTrue="1">
      <formula>AND(NOT($C17=""),E17="")</formula>
    </cfRule>
    <cfRule type="expression" dxfId="3265" priority="3226" stopIfTrue="1">
      <formula>AL17="0"</formula>
    </cfRule>
  </conditionalFormatting>
  <conditionalFormatting sqref="F17">
    <cfRule type="expression" dxfId="3264" priority="3227" stopIfTrue="1">
      <formula>AND(NOT($C17=""),F17="")</formula>
    </cfRule>
    <cfRule type="expression" dxfId="3263" priority="3228" stopIfTrue="1">
      <formula>AQ17="0"</formula>
    </cfRule>
  </conditionalFormatting>
  <conditionalFormatting sqref="G17">
    <cfRule type="expression" dxfId="3262" priority="3229" stopIfTrue="1">
      <formula>AND(NOT($C17=""),G17="")</formula>
    </cfRule>
    <cfRule type="expression" dxfId="3261" priority="3230" stopIfTrue="1">
      <formula>AV17="0"</formula>
    </cfRule>
  </conditionalFormatting>
  <conditionalFormatting sqref="H17">
    <cfRule type="expression" dxfId="3260" priority="3231" stopIfTrue="1">
      <formula>AND(NOT($C17=""),H17="")</formula>
    </cfRule>
    <cfRule type="expression" dxfId="3259" priority="3232" stopIfTrue="1">
      <formula>BA17="0"</formula>
    </cfRule>
  </conditionalFormatting>
  <conditionalFormatting sqref="I17">
    <cfRule type="expression" dxfId="3258" priority="3233" stopIfTrue="1">
      <formula>AND(NOT($C17=""),I17="")</formula>
    </cfRule>
    <cfRule type="expression" dxfId="3257" priority="3234" stopIfTrue="1">
      <formula>BF17="0"</formula>
    </cfRule>
  </conditionalFormatting>
  <conditionalFormatting sqref="J17">
    <cfRule type="expression" dxfId="3256" priority="3235" stopIfTrue="1">
      <formula>AND(NOT($C17=""),J17="")</formula>
    </cfRule>
    <cfRule type="expression" dxfId="3255" priority="3236" stopIfTrue="1">
      <formula>BK17="0"</formula>
    </cfRule>
  </conditionalFormatting>
  <conditionalFormatting sqref="K17">
    <cfRule type="expression" dxfId="3254" priority="3237" stopIfTrue="1">
      <formula>AND(NOT($C17=""),K17="")</formula>
    </cfRule>
    <cfRule type="expression" dxfId="3253" priority="3238" stopIfTrue="1">
      <formula>BP17="0"</formula>
    </cfRule>
  </conditionalFormatting>
  <conditionalFormatting sqref="L17">
    <cfRule type="expression" dxfId="3252" priority="3239" stopIfTrue="1">
      <formula>AND(NOT($C17=""),L17="")</formula>
    </cfRule>
    <cfRule type="expression" dxfId="3251" priority="3240" stopIfTrue="1">
      <formula>BU17="0"</formula>
    </cfRule>
  </conditionalFormatting>
  <conditionalFormatting sqref="N17">
    <cfRule type="expression" dxfId="3250" priority="3241" stopIfTrue="1">
      <formula>AND(NOT($C17=""),N17="")</formula>
    </cfRule>
    <cfRule type="expression" dxfId="3249" priority="3242" stopIfTrue="1">
      <formula>CE17="0"</formula>
    </cfRule>
  </conditionalFormatting>
  <conditionalFormatting sqref="O17">
    <cfRule type="expression" dxfId="3248" priority="3243" stopIfTrue="1">
      <formula>AND(NOT($C17=""),O17="")</formula>
    </cfRule>
    <cfRule type="expression" dxfId="3247" priority="3244" stopIfTrue="1">
      <formula>CJ17="0"</formula>
    </cfRule>
  </conditionalFormatting>
  <conditionalFormatting sqref="P17">
    <cfRule type="expression" dxfId="3246" priority="3245" stopIfTrue="1">
      <formula>AND(NOT($C17=""),P17="")</formula>
    </cfRule>
    <cfRule type="expression" dxfId="3245" priority="3246" stopIfTrue="1">
      <formula>CO17="0"</formula>
    </cfRule>
  </conditionalFormatting>
  <conditionalFormatting sqref="Q17">
    <cfRule type="expression" dxfId="3244" priority="3247" stopIfTrue="1">
      <formula>AND(NOT($C17=""),Q17="")</formula>
    </cfRule>
    <cfRule type="expression" dxfId="3243" priority="3248" stopIfTrue="1">
      <formula>CT17="0"</formula>
    </cfRule>
  </conditionalFormatting>
  <conditionalFormatting sqref="M17">
    <cfRule type="expression" dxfId="3242" priority="3221" stopIfTrue="1">
      <formula>BZ17="0"</formula>
    </cfRule>
  </conditionalFormatting>
  <conditionalFormatting sqref="E17">
    <cfRule type="expression" dxfId="3241" priority="3219" stopIfTrue="1">
      <formula>AND(NOT($C17=""),E17="")</formula>
    </cfRule>
    <cfRule type="expression" dxfId="3240" priority="3220" stopIfTrue="1">
      <formula>AL17="0"</formula>
    </cfRule>
  </conditionalFormatting>
  <conditionalFormatting sqref="F17">
    <cfRule type="expression" dxfId="3239" priority="3217" stopIfTrue="1">
      <formula>AND(NOT($C17=""),F17="")</formula>
    </cfRule>
    <cfRule type="expression" dxfId="3238" priority="3218" stopIfTrue="1">
      <formula>AQ17="0"</formula>
    </cfRule>
  </conditionalFormatting>
  <conditionalFormatting sqref="G17">
    <cfRule type="expression" dxfId="3237" priority="3215" stopIfTrue="1">
      <formula>AND(NOT($C17=""),G17="")</formula>
    </cfRule>
    <cfRule type="expression" dxfId="3236" priority="3216" stopIfTrue="1">
      <formula>AV17="0"</formula>
    </cfRule>
  </conditionalFormatting>
  <conditionalFormatting sqref="H17">
    <cfRule type="expression" dxfId="3235" priority="3213" stopIfTrue="1">
      <formula>AND(NOT($C17=""),H17="")</formula>
    </cfRule>
    <cfRule type="expression" dxfId="3234" priority="3214" stopIfTrue="1">
      <formula>BA17="0"</formula>
    </cfRule>
  </conditionalFormatting>
  <conditionalFormatting sqref="I17">
    <cfRule type="expression" dxfId="3233" priority="3211" stopIfTrue="1">
      <formula>AND(NOT($C17=""),I17="")</formula>
    </cfRule>
    <cfRule type="expression" dxfId="3232" priority="3212" stopIfTrue="1">
      <formula>BF17="0"</formula>
    </cfRule>
  </conditionalFormatting>
  <conditionalFormatting sqref="J17">
    <cfRule type="expression" dxfId="3231" priority="3209" stopIfTrue="1">
      <formula>AND(NOT($C17=""),J17="")</formula>
    </cfRule>
    <cfRule type="expression" dxfId="3230" priority="3210" stopIfTrue="1">
      <formula>BK17="0"</formula>
    </cfRule>
  </conditionalFormatting>
  <conditionalFormatting sqref="K17">
    <cfRule type="expression" dxfId="3229" priority="3207" stopIfTrue="1">
      <formula>AND(NOT($C17=""),K17="")</formula>
    </cfRule>
    <cfRule type="expression" dxfId="3228" priority="3208" stopIfTrue="1">
      <formula>BP17="0"</formula>
    </cfRule>
  </conditionalFormatting>
  <conditionalFormatting sqref="L17">
    <cfRule type="expression" dxfId="3227" priority="3205" stopIfTrue="1">
      <formula>AND(NOT($C17=""),L17="")</formula>
    </cfRule>
    <cfRule type="expression" dxfId="3226" priority="3206" stopIfTrue="1">
      <formula>BU17="0"</formula>
    </cfRule>
  </conditionalFormatting>
  <conditionalFormatting sqref="N17">
    <cfRule type="expression" dxfId="3225" priority="3203" stopIfTrue="1">
      <formula>AND(NOT($C17=""),N17="")</formula>
    </cfRule>
    <cfRule type="expression" dxfId="3224" priority="3204" stopIfTrue="1">
      <formula>CE17="0"</formula>
    </cfRule>
  </conditionalFormatting>
  <conditionalFormatting sqref="M17">
    <cfRule type="expression" dxfId="3223" priority="3202" stopIfTrue="1">
      <formula>BZ17="0"</formula>
    </cfRule>
  </conditionalFormatting>
  <conditionalFormatting sqref="D17">
    <cfRule type="expression" dxfId="3222" priority="3200" stopIfTrue="1">
      <formula>AND(NOT($C17=""),D17="")</formula>
    </cfRule>
    <cfRule type="expression" dxfId="3221" priority="3201" stopIfTrue="1">
      <formula>AG17="0"</formula>
    </cfRule>
  </conditionalFormatting>
  <conditionalFormatting sqref="E17">
    <cfRule type="expression" dxfId="3220" priority="3198" stopIfTrue="1">
      <formula>AND(NOT($C17=""),E17="")</formula>
    </cfRule>
    <cfRule type="expression" dxfId="3219" priority="3199" stopIfTrue="1">
      <formula>AL17="0"</formula>
    </cfRule>
  </conditionalFormatting>
  <conditionalFormatting sqref="F17">
    <cfRule type="expression" dxfId="3218" priority="3196" stopIfTrue="1">
      <formula>AND(NOT($C17=""),F17="")</formula>
    </cfRule>
    <cfRule type="expression" dxfId="3217" priority="3197" stopIfTrue="1">
      <formula>AQ17="0"</formula>
    </cfRule>
  </conditionalFormatting>
  <conditionalFormatting sqref="G17">
    <cfRule type="expression" dxfId="3216" priority="3194" stopIfTrue="1">
      <formula>AND(NOT($C17=""),G17="")</formula>
    </cfRule>
    <cfRule type="expression" dxfId="3215" priority="3195" stopIfTrue="1">
      <formula>AV17="0"</formula>
    </cfRule>
  </conditionalFormatting>
  <conditionalFormatting sqref="H17">
    <cfRule type="expression" dxfId="3214" priority="3192" stopIfTrue="1">
      <formula>AND(NOT($C17=""),H17="")</formula>
    </cfRule>
    <cfRule type="expression" dxfId="3213" priority="3193" stopIfTrue="1">
      <formula>BA17="0"</formula>
    </cfRule>
  </conditionalFormatting>
  <conditionalFormatting sqref="I17">
    <cfRule type="expression" dxfId="3212" priority="3190" stopIfTrue="1">
      <formula>AND(NOT($C17=""),I17="")</formula>
    </cfRule>
    <cfRule type="expression" dxfId="3211" priority="3191" stopIfTrue="1">
      <formula>BF17="0"</formula>
    </cfRule>
  </conditionalFormatting>
  <conditionalFormatting sqref="J17">
    <cfRule type="expression" dxfId="3210" priority="3188" stopIfTrue="1">
      <formula>AND(NOT($C17=""),J17="")</formula>
    </cfRule>
    <cfRule type="expression" dxfId="3209" priority="3189" stopIfTrue="1">
      <formula>BK17="0"</formula>
    </cfRule>
  </conditionalFormatting>
  <conditionalFormatting sqref="K17">
    <cfRule type="expression" dxfId="3208" priority="3186" stopIfTrue="1">
      <formula>AND(NOT($C17=""),K17="")</formula>
    </cfRule>
    <cfRule type="expression" dxfId="3207" priority="3187" stopIfTrue="1">
      <formula>BP17="0"</formula>
    </cfRule>
  </conditionalFormatting>
  <conditionalFormatting sqref="L17">
    <cfRule type="expression" dxfId="3206" priority="3184" stopIfTrue="1">
      <formula>AND(NOT($C17=""),L17="")</formula>
    </cfRule>
    <cfRule type="expression" dxfId="3205" priority="3185" stopIfTrue="1">
      <formula>BU17="0"</formula>
    </cfRule>
  </conditionalFormatting>
  <conditionalFormatting sqref="N17">
    <cfRule type="expression" dxfId="3204" priority="3182" stopIfTrue="1">
      <formula>AND(NOT($C17=""),N17="")</formula>
    </cfRule>
    <cfRule type="expression" dxfId="3203" priority="3183" stopIfTrue="1">
      <formula>CE17="0"</formula>
    </cfRule>
  </conditionalFormatting>
  <conditionalFormatting sqref="M17">
    <cfRule type="expression" dxfId="3202" priority="3181" stopIfTrue="1">
      <formula>BZ17="0"</formula>
    </cfRule>
  </conditionalFormatting>
  <conditionalFormatting sqref="D17">
    <cfRule type="expression" dxfId="3201" priority="3179" stopIfTrue="1">
      <formula>AND(NOT($C17=""),D17="")</formula>
    </cfRule>
    <cfRule type="expression" dxfId="3200" priority="3180" stopIfTrue="1">
      <formula>AG17="0"</formula>
    </cfRule>
  </conditionalFormatting>
  <conditionalFormatting sqref="E17">
    <cfRule type="expression" dxfId="3199" priority="3177" stopIfTrue="1">
      <formula>AND(NOT($C17=""),E17="")</formula>
    </cfRule>
    <cfRule type="expression" dxfId="3198" priority="3178" stopIfTrue="1">
      <formula>AL17="0"</formula>
    </cfRule>
  </conditionalFormatting>
  <conditionalFormatting sqref="F17">
    <cfRule type="expression" dxfId="3197" priority="3175" stopIfTrue="1">
      <formula>AND(NOT($C17=""),F17="")</formula>
    </cfRule>
    <cfRule type="expression" dxfId="3196" priority="3176" stopIfTrue="1">
      <formula>AQ17="0"</formula>
    </cfRule>
  </conditionalFormatting>
  <conditionalFormatting sqref="G17">
    <cfRule type="expression" dxfId="3195" priority="3173" stopIfTrue="1">
      <formula>AND(NOT($C17=""),G17="")</formula>
    </cfRule>
    <cfRule type="expression" dxfId="3194" priority="3174" stopIfTrue="1">
      <formula>AV17="0"</formula>
    </cfRule>
  </conditionalFormatting>
  <conditionalFormatting sqref="H17">
    <cfRule type="expression" dxfId="3193" priority="3171" stopIfTrue="1">
      <formula>AND(NOT($C17=""),H17="")</formula>
    </cfRule>
    <cfRule type="expression" dxfId="3192" priority="3172" stopIfTrue="1">
      <formula>BA17="0"</formula>
    </cfRule>
  </conditionalFormatting>
  <conditionalFormatting sqref="I17">
    <cfRule type="expression" dxfId="3191" priority="3169" stopIfTrue="1">
      <formula>AND(NOT($C17=""),I17="")</formula>
    </cfRule>
    <cfRule type="expression" dxfId="3190" priority="3170" stopIfTrue="1">
      <formula>BF17="0"</formula>
    </cfRule>
  </conditionalFormatting>
  <conditionalFormatting sqref="J17">
    <cfRule type="expression" dxfId="3189" priority="3167" stopIfTrue="1">
      <formula>AND(NOT($C17=""),J17="")</formula>
    </cfRule>
    <cfRule type="expression" dxfId="3188" priority="3168" stopIfTrue="1">
      <formula>BK17="0"</formula>
    </cfRule>
  </conditionalFormatting>
  <conditionalFormatting sqref="K17">
    <cfRule type="expression" dxfId="3187" priority="3165" stopIfTrue="1">
      <formula>AND(NOT($C17=""),K17="")</formula>
    </cfRule>
    <cfRule type="expression" dxfId="3186" priority="3166" stopIfTrue="1">
      <formula>BP17="0"</formula>
    </cfRule>
  </conditionalFormatting>
  <conditionalFormatting sqref="L17">
    <cfRule type="expression" dxfId="3185" priority="3163" stopIfTrue="1">
      <formula>AND(NOT($C17=""),L17="")</formula>
    </cfRule>
    <cfRule type="expression" dxfId="3184" priority="3164" stopIfTrue="1">
      <formula>BU17="0"</formula>
    </cfRule>
  </conditionalFormatting>
  <conditionalFormatting sqref="N17">
    <cfRule type="expression" dxfId="3183" priority="3161" stopIfTrue="1">
      <formula>AND(NOT($C17=""),N17="")</formula>
    </cfRule>
    <cfRule type="expression" dxfId="3182" priority="3162" stopIfTrue="1">
      <formula>CE17="0"</formula>
    </cfRule>
  </conditionalFormatting>
  <conditionalFormatting sqref="M17">
    <cfRule type="expression" dxfId="3181" priority="3160" stopIfTrue="1">
      <formula>BZ17="0"</formula>
    </cfRule>
  </conditionalFormatting>
  <conditionalFormatting sqref="D17">
    <cfRule type="expression" dxfId="3180" priority="3158" stopIfTrue="1">
      <formula>AND(NOT($C17=""),D17="")</formula>
    </cfRule>
    <cfRule type="expression" dxfId="3179" priority="3159" stopIfTrue="1">
      <formula>AG17="0"</formula>
    </cfRule>
  </conditionalFormatting>
  <conditionalFormatting sqref="E17">
    <cfRule type="expression" dxfId="3178" priority="3156" stopIfTrue="1">
      <formula>AND(NOT($C17=""),E17="")</formula>
    </cfRule>
    <cfRule type="expression" dxfId="3177" priority="3157" stopIfTrue="1">
      <formula>AL17="0"</formula>
    </cfRule>
  </conditionalFormatting>
  <conditionalFormatting sqref="F17">
    <cfRule type="expression" dxfId="3176" priority="3154" stopIfTrue="1">
      <formula>AND(NOT($C17=""),F17="")</formula>
    </cfRule>
    <cfRule type="expression" dxfId="3175" priority="3155" stopIfTrue="1">
      <formula>AQ17="0"</formula>
    </cfRule>
  </conditionalFormatting>
  <conditionalFormatting sqref="G17">
    <cfRule type="expression" dxfId="3174" priority="3152" stopIfTrue="1">
      <formula>AND(NOT($C17=""),G17="")</formula>
    </cfRule>
    <cfRule type="expression" dxfId="3173" priority="3153" stopIfTrue="1">
      <formula>AV17="0"</formula>
    </cfRule>
  </conditionalFormatting>
  <conditionalFormatting sqref="H17">
    <cfRule type="expression" dxfId="3172" priority="3150" stopIfTrue="1">
      <formula>AND(NOT($C17=""),H17="")</formula>
    </cfRule>
    <cfRule type="expression" dxfId="3171" priority="3151" stopIfTrue="1">
      <formula>BA17="0"</formula>
    </cfRule>
  </conditionalFormatting>
  <conditionalFormatting sqref="I17">
    <cfRule type="expression" dxfId="3170" priority="3148" stopIfTrue="1">
      <formula>AND(NOT($C17=""),I17="")</formula>
    </cfRule>
    <cfRule type="expression" dxfId="3169" priority="3149" stopIfTrue="1">
      <formula>BF17="0"</formula>
    </cfRule>
  </conditionalFormatting>
  <conditionalFormatting sqref="J17">
    <cfRule type="expression" dxfId="3168" priority="3146" stopIfTrue="1">
      <formula>AND(NOT($C17=""),J17="")</formula>
    </cfRule>
    <cfRule type="expression" dxfId="3167" priority="3147" stopIfTrue="1">
      <formula>BK17="0"</formula>
    </cfRule>
  </conditionalFormatting>
  <conditionalFormatting sqref="K17">
    <cfRule type="expression" dxfId="3166" priority="3144" stopIfTrue="1">
      <formula>AND(NOT($C17=""),K17="")</formula>
    </cfRule>
    <cfRule type="expression" dxfId="3165" priority="3145" stopIfTrue="1">
      <formula>BP17="0"</formula>
    </cfRule>
  </conditionalFormatting>
  <conditionalFormatting sqref="L17">
    <cfRule type="expression" dxfId="3164" priority="3142" stopIfTrue="1">
      <formula>AND(NOT($C17=""),L17="")</formula>
    </cfRule>
    <cfRule type="expression" dxfId="3163" priority="3143" stopIfTrue="1">
      <formula>BU17="0"</formula>
    </cfRule>
  </conditionalFormatting>
  <conditionalFormatting sqref="N17">
    <cfRule type="expression" dxfId="3162" priority="3140" stopIfTrue="1">
      <formula>AND(NOT($C17=""),N17="")</formula>
    </cfRule>
    <cfRule type="expression" dxfId="3161" priority="3141" stopIfTrue="1">
      <formula>CE17="0"</formula>
    </cfRule>
  </conditionalFormatting>
  <conditionalFormatting sqref="M17">
    <cfRule type="expression" dxfId="3160" priority="3139" stopIfTrue="1">
      <formula>BZ17="0"</formula>
    </cfRule>
  </conditionalFormatting>
  <conditionalFormatting sqref="D17">
    <cfRule type="expression" dxfId="3159" priority="3137" stopIfTrue="1">
      <formula>AND(NOT($C17=""),D17="")</formula>
    </cfRule>
    <cfRule type="expression" dxfId="3158" priority="3138" stopIfTrue="1">
      <formula>AG17="0"</formula>
    </cfRule>
  </conditionalFormatting>
  <conditionalFormatting sqref="E17">
    <cfRule type="expression" dxfId="3157" priority="3135" stopIfTrue="1">
      <formula>AND(NOT($C17=""),E17="")</formula>
    </cfRule>
    <cfRule type="expression" dxfId="3156" priority="3136" stopIfTrue="1">
      <formula>AL17="0"</formula>
    </cfRule>
  </conditionalFormatting>
  <conditionalFormatting sqref="F17">
    <cfRule type="expression" dxfId="3155" priority="3133" stopIfTrue="1">
      <formula>AND(NOT($C17=""),F17="")</formula>
    </cfRule>
    <cfRule type="expression" dxfId="3154" priority="3134" stopIfTrue="1">
      <formula>AQ17="0"</formula>
    </cfRule>
  </conditionalFormatting>
  <conditionalFormatting sqref="G17">
    <cfRule type="expression" dxfId="3153" priority="3131" stopIfTrue="1">
      <formula>AND(NOT($C17=""),G17="")</formula>
    </cfRule>
    <cfRule type="expression" dxfId="3152" priority="3132" stopIfTrue="1">
      <formula>AV17="0"</formula>
    </cfRule>
  </conditionalFormatting>
  <conditionalFormatting sqref="H17">
    <cfRule type="expression" dxfId="3151" priority="3129" stopIfTrue="1">
      <formula>AND(NOT($C17=""),H17="")</formula>
    </cfRule>
    <cfRule type="expression" dxfId="3150" priority="3130" stopIfTrue="1">
      <formula>BA17="0"</formula>
    </cfRule>
  </conditionalFormatting>
  <conditionalFormatting sqref="I17">
    <cfRule type="expression" dxfId="3149" priority="3127" stopIfTrue="1">
      <formula>AND(NOT($C17=""),I17="")</formula>
    </cfRule>
    <cfRule type="expression" dxfId="3148" priority="3128" stopIfTrue="1">
      <formula>BF17="0"</formula>
    </cfRule>
  </conditionalFormatting>
  <conditionalFormatting sqref="J17">
    <cfRule type="expression" dxfId="3147" priority="3125" stopIfTrue="1">
      <formula>AND(NOT($C17=""),J17="")</formula>
    </cfRule>
    <cfRule type="expression" dxfId="3146" priority="3126" stopIfTrue="1">
      <formula>BK17="0"</formula>
    </cfRule>
  </conditionalFormatting>
  <conditionalFormatting sqref="K17">
    <cfRule type="expression" dxfId="3145" priority="3123" stopIfTrue="1">
      <formula>AND(NOT($C17=""),K17="")</formula>
    </cfRule>
    <cfRule type="expression" dxfId="3144" priority="3124" stopIfTrue="1">
      <formula>BP17="0"</formula>
    </cfRule>
  </conditionalFormatting>
  <conditionalFormatting sqref="L17">
    <cfRule type="expression" dxfId="3143" priority="3121" stopIfTrue="1">
      <formula>AND(NOT($C17=""),L17="")</formula>
    </cfRule>
    <cfRule type="expression" dxfId="3142" priority="3122" stopIfTrue="1">
      <formula>BU17="0"</formula>
    </cfRule>
  </conditionalFormatting>
  <conditionalFormatting sqref="N17">
    <cfRule type="expression" dxfId="3141" priority="3119" stopIfTrue="1">
      <formula>AND(NOT($C17=""),N17="")</formula>
    </cfRule>
    <cfRule type="expression" dxfId="3140" priority="3120" stopIfTrue="1">
      <formula>CE17="0"</formula>
    </cfRule>
  </conditionalFormatting>
  <conditionalFormatting sqref="M17">
    <cfRule type="expression" dxfId="3139" priority="3118" stopIfTrue="1">
      <formula>BZ17="0"</formula>
    </cfRule>
  </conditionalFormatting>
  <conditionalFormatting sqref="D17">
    <cfRule type="expression" dxfId="3138" priority="3116" stopIfTrue="1">
      <formula>AND(NOT($C17=""),D17="")</formula>
    </cfRule>
    <cfRule type="expression" dxfId="3137" priority="3117" stopIfTrue="1">
      <formula>AG17="0"</formula>
    </cfRule>
  </conditionalFormatting>
  <conditionalFormatting sqref="E17">
    <cfRule type="expression" dxfId="3136" priority="3114" stopIfTrue="1">
      <formula>AND(NOT($C17=""),E17="")</formula>
    </cfRule>
    <cfRule type="expression" dxfId="3135" priority="3115" stopIfTrue="1">
      <formula>AL17="0"</formula>
    </cfRule>
  </conditionalFormatting>
  <conditionalFormatting sqref="F17">
    <cfRule type="expression" dxfId="3134" priority="3112" stopIfTrue="1">
      <formula>AND(NOT($C17=""),F17="")</formula>
    </cfRule>
    <cfRule type="expression" dxfId="3133" priority="3113" stopIfTrue="1">
      <formula>AQ17="0"</formula>
    </cfRule>
  </conditionalFormatting>
  <conditionalFormatting sqref="G17">
    <cfRule type="expression" dxfId="3132" priority="3110" stopIfTrue="1">
      <formula>AND(NOT($C17=""),G17="")</formula>
    </cfRule>
    <cfRule type="expression" dxfId="3131" priority="3111" stopIfTrue="1">
      <formula>AV17="0"</formula>
    </cfRule>
  </conditionalFormatting>
  <conditionalFormatting sqref="H17">
    <cfRule type="expression" dxfId="3130" priority="3108" stopIfTrue="1">
      <formula>AND(NOT($C17=""),H17="")</formula>
    </cfRule>
    <cfRule type="expression" dxfId="3129" priority="3109" stopIfTrue="1">
      <formula>BA17="0"</formula>
    </cfRule>
  </conditionalFormatting>
  <conditionalFormatting sqref="I17">
    <cfRule type="expression" dxfId="3128" priority="3106" stopIfTrue="1">
      <formula>AND(NOT($C17=""),I17="")</formula>
    </cfRule>
    <cfRule type="expression" dxfId="3127" priority="3107" stopIfTrue="1">
      <formula>BF17="0"</formula>
    </cfRule>
  </conditionalFormatting>
  <conditionalFormatting sqref="J17">
    <cfRule type="expression" dxfId="3126" priority="3104" stopIfTrue="1">
      <formula>AND(NOT($C17=""),J17="")</formula>
    </cfRule>
    <cfRule type="expression" dxfId="3125" priority="3105" stopIfTrue="1">
      <formula>BK17="0"</formula>
    </cfRule>
  </conditionalFormatting>
  <conditionalFormatting sqref="K17">
    <cfRule type="expression" dxfId="3124" priority="3102" stopIfTrue="1">
      <formula>AND(NOT($C17=""),K17="")</formula>
    </cfRule>
    <cfRule type="expression" dxfId="3123" priority="3103" stopIfTrue="1">
      <formula>BP17="0"</formula>
    </cfRule>
  </conditionalFormatting>
  <conditionalFormatting sqref="L17">
    <cfRule type="expression" dxfId="3122" priority="3100" stopIfTrue="1">
      <formula>AND(NOT($C17=""),L17="")</formula>
    </cfRule>
    <cfRule type="expression" dxfId="3121" priority="3101" stopIfTrue="1">
      <formula>BU17="0"</formula>
    </cfRule>
  </conditionalFormatting>
  <conditionalFormatting sqref="N17">
    <cfRule type="expression" dxfId="3120" priority="3098" stopIfTrue="1">
      <formula>AND(NOT($C17=""),N17="")</formula>
    </cfRule>
    <cfRule type="expression" dxfId="3119" priority="3099" stopIfTrue="1">
      <formula>CE17="0"</formula>
    </cfRule>
  </conditionalFormatting>
  <conditionalFormatting sqref="M17">
    <cfRule type="expression" dxfId="3118" priority="3097" stopIfTrue="1">
      <formula>BZ17="0"</formula>
    </cfRule>
  </conditionalFormatting>
  <conditionalFormatting sqref="D17">
    <cfRule type="expression" dxfId="3117" priority="3095" stopIfTrue="1">
      <formula>AND(NOT($C17=""),D17="")</formula>
    </cfRule>
    <cfRule type="expression" dxfId="3116" priority="3096" stopIfTrue="1">
      <formula>AG17="0"</formula>
    </cfRule>
  </conditionalFormatting>
  <conditionalFormatting sqref="E17">
    <cfRule type="expression" dxfId="3115" priority="3093" stopIfTrue="1">
      <formula>AND(NOT($C17=""),E17="")</formula>
    </cfRule>
    <cfRule type="expression" dxfId="3114" priority="3094" stopIfTrue="1">
      <formula>AL17="0"</formula>
    </cfRule>
  </conditionalFormatting>
  <conditionalFormatting sqref="F17">
    <cfRule type="expression" dxfId="3113" priority="3091" stopIfTrue="1">
      <formula>AND(NOT($C17=""),F17="")</formula>
    </cfRule>
    <cfRule type="expression" dxfId="3112" priority="3092" stopIfTrue="1">
      <formula>AQ17="0"</formula>
    </cfRule>
  </conditionalFormatting>
  <conditionalFormatting sqref="G17">
    <cfRule type="expression" dxfId="3111" priority="3089" stopIfTrue="1">
      <formula>AND(NOT($C17=""),G17="")</formula>
    </cfRule>
    <cfRule type="expression" dxfId="3110" priority="3090" stopIfTrue="1">
      <formula>AV17="0"</formula>
    </cfRule>
  </conditionalFormatting>
  <conditionalFormatting sqref="H17">
    <cfRule type="expression" dxfId="3109" priority="3087" stopIfTrue="1">
      <formula>AND(NOT($C17=""),H17="")</formula>
    </cfRule>
    <cfRule type="expression" dxfId="3108" priority="3088" stopIfTrue="1">
      <formula>BA17="0"</formula>
    </cfRule>
  </conditionalFormatting>
  <conditionalFormatting sqref="I17">
    <cfRule type="expression" dxfId="3107" priority="3085" stopIfTrue="1">
      <formula>AND(NOT($C17=""),I17="")</formula>
    </cfRule>
    <cfRule type="expression" dxfId="3106" priority="3086" stopIfTrue="1">
      <formula>BF17="0"</formula>
    </cfRule>
  </conditionalFormatting>
  <conditionalFormatting sqref="J17">
    <cfRule type="expression" dxfId="3105" priority="3083" stopIfTrue="1">
      <formula>AND(NOT($C17=""),J17="")</formula>
    </cfRule>
    <cfRule type="expression" dxfId="3104" priority="3084" stopIfTrue="1">
      <formula>BK17="0"</formula>
    </cfRule>
  </conditionalFormatting>
  <conditionalFormatting sqref="K17">
    <cfRule type="expression" dxfId="3103" priority="3081" stopIfTrue="1">
      <formula>AND(NOT($C17=""),K17="")</formula>
    </cfRule>
    <cfRule type="expression" dxfId="3102" priority="3082" stopIfTrue="1">
      <formula>BP17="0"</formula>
    </cfRule>
  </conditionalFormatting>
  <conditionalFormatting sqref="L17">
    <cfRule type="expression" dxfId="3101" priority="3079" stopIfTrue="1">
      <formula>AND(NOT($C17=""),L17="")</formula>
    </cfRule>
    <cfRule type="expression" dxfId="3100" priority="3080" stopIfTrue="1">
      <formula>BU17="0"</formula>
    </cfRule>
  </conditionalFormatting>
  <conditionalFormatting sqref="N17">
    <cfRule type="expression" dxfId="3099" priority="3077" stopIfTrue="1">
      <formula>AND(NOT($C17=""),N17="")</formula>
    </cfRule>
    <cfRule type="expression" dxfId="3098" priority="3078" stopIfTrue="1">
      <formula>CE17="0"</formula>
    </cfRule>
  </conditionalFormatting>
  <conditionalFormatting sqref="M17">
    <cfRule type="expression" dxfId="3097" priority="3076" stopIfTrue="1">
      <formula>BZ17="0"</formula>
    </cfRule>
  </conditionalFormatting>
  <conditionalFormatting sqref="D17">
    <cfRule type="expression" dxfId="3096" priority="3074" stopIfTrue="1">
      <formula>AND(NOT($C17=""),D17="")</formula>
    </cfRule>
    <cfRule type="expression" dxfId="3095" priority="3075" stopIfTrue="1">
      <formula>AG17="0"</formula>
    </cfRule>
  </conditionalFormatting>
  <conditionalFormatting sqref="E17">
    <cfRule type="expression" dxfId="3094" priority="3072" stopIfTrue="1">
      <formula>AND(NOT($C17=""),E17="")</formula>
    </cfRule>
    <cfRule type="expression" dxfId="3093" priority="3073" stopIfTrue="1">
      <formula>AL17="0"</formula>
    </cfRule>
  </conditionalFormatting>
  <conditionalFormatting sqref="F17">
    <cfRule type="expression" dxfId="3092" priority="3070" stopIfTrue="1">
      <formula>AND(NOT($C17=""),F17="")</formula>
    </cfRule>
    <cfRule type="expression" dxfId="3091" priority="3071" stopIfTrue="1">
      <formula>AQ17="0"</formula>
    </cfRule>
  </conditionalFormatting>
  <conditionalFormatting sqref="G17">
    <cfRule type="expression" dxfId="3090" priority="3068" stopIfTrue="1">
      <formula>AND(NOT($C17=""),G17="")</formula>
    </cfRule>
    <cfRule type="expression" dxfId="3089" priority="3069" stopIfTrue="1">
      <formula>AV17="0"</formula>
    </cfRule>
  </conditionalFormatting>
  <conditionalFormatting sqref="H17">
    <cfRule type="expression" dxfId="3088" priority="3066" stopIfTrue="1">
      <formula>AND(NOT($C17=""),H17="")</formula>
    </cfRule>
    <cfRule type="expression" dxfId="3087" priority="3067" stopIfTrue="1">
      <formula>BA17="0"</formula>
    </cfRule>
  </conditionalFormatting>
  <conditionalFormatting sqref="I17">
    <cfRule type="expression" dxfId="3086" priority="3064" stopIfTrue="1">
      <formula>AND(NOT($C17=""),I17="")</formula>
    </cfRule>
    <cfRule type="expression" dxfId="3085" priority="3065" stopIfTrue="1">
      <formula>BF17="0"</formula>
    </cfRule>
  </conditionalFormatting>
  <conditionalFormatting sqref="J17">
    <cfRule type="expression" dxfId="3084" priority="3062" stopIfTrue="1">
      <formula>AND(NOT($C17=""),J17="")</formula>
    </cfRule>
    <cfRule type="expression" dxfId="3083" priority="3063" stopIfTrue="1">
      <formula>BK17="0"</formula>
    </cfRule>
  </conditionalFormatting>
  <conditionalFormatting sqref="K17">
    <cfRule type="expression" dxfId="3082" priority="3060" stopIfTrue="1">
      <formula>AND(NOT($C17=""),K17="")</formula>
    </cfRule>
    <cfRule type="expression" dxfId="3081" priority="3061" stopIfTrue="1">
      <formula>BP17="0"</formula>
    </cfRule>
  </conditionalFormatting>
  <conditionalFormatting sqref="L17">
    <cfRule type="expression" dxfId="3080" priority="3058" stopIfTrue="1">
      <formula>AND(NOT($C17=""),L17="")</formula>
    </cfRule>
    <cfRule type="expression" dxfId="3079" priority="3059" stopIfTrue="1">
      <formula>BU17="0"</formula>
    </cfRule>
  </conditionalFormatting>
  <conditionalFormatting sqref="N17">
    <cfRule type="expression" dxfId="3078" priority="3056" stopIfTrue="1">
      <formula>AND(NOT($C17=""),N17="")</formula>
    </cfRule>
    <cfRule type="expression" dxfId="3077" priority="3057" stopIfTrue="1">
      <formula>CE17="0"</formula>
    </cfRule>
  </conditionalFormatting>
  <conditionalFormatting sqref="M17">
    <cfRule type="expression" dxfId="3076" priority="3055" stopIfTrue="1">
      <formula>BZ17="0"</formula>
    </cfRule>
  </conditionalFormatting>
  <conditionalFormatting sqref="D17">
    <cfRule type="expression" dxfId="3075" priority="3053" stopIfTrue="1">
      <formula>AND(NOT($C17=""),D17="")</formula>
    </cfRule>
    <cfRule type="expression" dxfId="3074" priority="3054" stopIfTrue="1">
      <formula>AG17="0"</formula>
    </cfRule>
  </conditionalFormatting>
  <conditionalFormatting sqref="E17">
    <cfRule type="expression" dxfId="3073" priority="3051" stopIfTrue="1">
      <formula>AND(NOT($C17=""),E17="")</formula>
    </cfRule>
    <cfRule type="expression" dxfId="3072" priority="3052" stopIfTrue="1">
      <formula>AL17="0"</formula>
    </cfRule>
  </conditionalFormatting>
  <conditionalFormatting sqref="F17">
    <cfRule type="expression" dxfId="3071" priority="3049" stopIfTrue="1">
      <formula>AND(NOT($C17=""),F17="")</formula>
    </cfRule>
    <cfRule type="expression" dxfId="3070" priority="3050" stopIfTrue="1">
      <formula>AQ17="0"</formula>
    </cfRule>
  </conditionalFormatting>
  <conditionalFormatting sqref="G17">
    <cfRule type="expression" dxfId="3069" priority="3047" stopIfTrue="1">
      <formula>AND(NOT($C17=""),G17="")</formula>
    </cfRule>
    <cfRule type="expression" dxfId="3068" priority="3048" stopIfTrue="1">
      <formula>AV17="0"</formula>
    </cfRule>
  </conditionalFormatting>
  <conditionalFormatting sqref="H17">
    <cfRule type="expression" dxfId="3067" priority="3045" stopIfTrue="1">
      <formula>AND(NOT($C17=""),H17="")</formula>
    </cfRule>
    <cfRule type="expression" dxfId="3066" priority="3046" stopIfTrue="1">
      <formula>BA17="0"</formula>
    </cfRule>
  </conditionalFormatting>
  <conditionalFormatting sqref="I17">
    <cfRule type="expression" dxfId="3065" priority="3043" stopIfTrue="1">
      <formula>AND(NOT($C17=""),I17="")</formula>
    </cfRule>
    <cfRule type="expression" dxfId="3064" priority="3044" stopIfTrue="1">
      <formula>BF17="0"</formula>
    </cfRule>
  </conditionalFormatting>
  <conditionalFormatting sqref="J17">
    <cfRule type="expression" dxfId="3063" priority="3041" stopIfTrue="1">
      <formula>AND(NOT($C17=""),J17="")</formula>
    </cfRule>
    <cfRule type="expression" dxfId="3062" priority="3042" stopIfTrue="1">
      <formula>BK17="0"</formula>
    </cfRule>
  </conditionalFormatting>
  <conditionalFormatting sqref="K17">
    <cfRule type="expression" dxfId="3061" priority="3039" stopIfTrue="1">
      <formula>AND(NOT($C17=""),K17="")</formula>
    </cfRule>
    <cfRule type="expression" dxfId="3060" priority="3040" stopIfTrue="1">
      <formula>BP17="0"</formula>
    </cfRule>
  </conditionalFormatting>
  <conditionalFormatting sqref="L17">
    <cfRule type="expression" dxfId="3059" priority="3037" stopIfTrue="1">
      <formula>AND(NOT($C17=""),L17="")</formula>
    </cfRule>
    <cfRule type="expression" dxfId="3058" priority="3038" stopIfTrue="1">
      <formula>BU17="0"</formula>
    </cfRule>
  </conditionalFormatting>
  <conditionalFormatting sqref="N17">
    <cfRule type="expression" dxfId="3057" priority="3035" stopIfTrue="1">
      <formula>AND(NOT($C17=""),N17="")</formula>
    </cfRule>
    <cfRule type="expression" dxfId="3056" priority="3036" stopIfTrue="1">
      <formula>CE17="0"</formula>
    </cfRule>
  </conditionalFormatting>
  <conditionalFormatting sqref="M17">
    <cfRule type="expression" dxfId="3055" priority="3034" stopIfTrue="1">
      <formula>BZ17="0"</formula>
    </cfRule>
  </conditionalFormatting>
  <conditionalFormatting sqref="D17">
    <cfRule type="expression" dxfId="3054" priority="3032" stopIfTrue="1">
      <formula>AND(NOT($C17=""),D17="")</formula>
    </cfRule>
    <cfRule type="expression" dxfId="3053" priority="3033" stopIfTrue="1">
      <formula>AG17="0"</formula>
    </cfRule>
  </conditionalFormatting>
  <conditionalFormatting sqref="E17">
    <cfRule type="expression" dxfId="3052" priority="3030" stopIfTrue="1">
      <formula>AND(NOT($C17=""),E17="")</formula>
    </cfRule>
    <cfRule type="expression" dxfId="3051" priority="3031" stopIfTrue="1">
      <formula>AL17="0"</formula>
    </cfRule>
  </conditionalFormatting>
  <conditionalFormatting sqref="F17">
    <cfRule type="expression" dxfId="3050" priority="3028" stopIfTrue="1">
      <formula>AND(NOT($C17=""),F17="")</formula>
    </cfRule>
    <cfRule type="expression" dxfId="3049" priority="3029" stopIfTrue="1">
      <formula>AQ17="0"</formula>
    </cfRule>
  </conditionalFormatting>
  <conditionalFormatting sqref="G17">
    <cfRule type="expression" dxfId="3048" priority="3026" stopIfTrue="1">
      <formula>AND(NOT($C17=""),G17="")</formula>
    </cfRule>
    <cfRule type="expression" dxfId="3047" priority="3027" stopIfTrue="1">
      <formula>AV17="0"</formula>
    </cfRule>
  </conditionalFormatting>
  <conditionalFormatting sqref="H17">
    <cfRule type="expression" dxfId="3046" priority="3024" stopIfTrue="1">
      <formula>AND(NOT($C17=""),H17="")</formula>
    </cfRule>
    <cfRule type="expression" dxfId="3045" priority="3025" stopIfTrue="1">
      <formula>BA17="0"</formula>
    </cfRule>
  </conditionalFormatting>
  <conditionalFormatting sqref="I17">
    <cfRule type="expression" dxfId="3044" priority="3022" stopIfTrue="1">
      <formula>AND(NOT($C17=""),I17="")</formula>
    </cfRule>
    <cfRule type="expression" dxfId="3043" priority="3023" stopIfTrue="1">
      <formula>BF17="0"</formula>
    </cfRule>
  </conditionalFormatting>
  <conditionalFormatting sqref="J17">
    <cfRule type="expression" dxfId="3042" priority="3020" stopIfTrue="1">
      <formula>AND(NOT($C17=""),J17="")</formula>
    </cfRule>
    <cfRule type="expression" dxfId="3041" priority="3021" stopIfTrue="1">
      <formula>BK17="0"</formula>
    </cfRule>
  </conditionalFormatting>
  <conditionalFormatting sqref="K17">
    <cfRule type="expression" dxfId="3040" priority="3018" stopIfTrue="1">
      <formula>AND(NOT($C17=""),K17="")</formula>
    </cfRule>
    <cfRule type="expression" dxfId="3039" priority="3019" stopIfTrue="1">
      <formula>BP17="0"</formula>
    </cfRule>
  </conditionalFormatting>
  <conditionalFormatting sqref="L17">
    <cfRule type="expression" dxfId="3038" priority="3016" stopIfTrue="1">
      <formula>AND(NOT($C17=""),L17="")</formula>
    </cfRule>
    <cfRule type="expression" dxfId="3037" priority="3017" stopIfTrue="1">
      <formula>BU17="0"</formula>
    </cfRule>
  </conditionalFormatting>
  <conditionalFormatting sqref="N17">
    <cfRule type="expression" dxfId="3036" priority="3014" stopIfTrue="1">
      <formula>AND(NOT($C17=""),N17="")</formula>
    </cfRule>
    <cfRule type="expression" dxfId="3035" priority="3015" stopIfTrue="1">
      <formula>CE17="0"</formula>
    </cfRule>
  </conditionalFormatting>
  <conditionalFormatting sqref="M17">
    <cfRule type="expression" dxfId="3034" priority="3013" stopIfTrue="1">
      <formula>BZ17="0"</formula>
    </cfRule>
  </conditionalFormatting>
  <conditionalFormatting sqref="D17">
    <cfRule type="expression" dxfId="3033" priority="3011" stopIfTrue="1">
      <formula>AND(NOT($C17=""),D17="")</formula>
    </cfRule>
    <cfRule type="expression" dxfId="3032" priority="3012" stopIfTrue="1">
      <formula>AG17="0"</formula>
    </cfRule>
  </conditionalFormatting>
  <conditionalFormatting sqref="E17">
    <cfRule type="expression" dxfId="3031" priority="3009" stopIfTrue="1">
      <formula>AND(NOT($C17=""),E17="")</formula>
    </cfRule>
    <cfRule type="expression" dxfId="3030" priority="3010" stopIfTrue="1">
      <formula>AL17="0"</formula>
    </cfRule>
  </conditionalFormatting>
  <conditionalFormatting sqref="F17">
    <cfRule type="expression" dxfId="3029" priority="3007" stopIfTrue="1">
      <formula>AND(NOT($C17=""),F17="")</formula>
    </cfRule>
    <cfRule type="expression" dxfId="3028" priority="3008" stopIfTrue="1">
      <formula>AQ17="0"</formula>
    </cfRule>
  </conditionalFormatting>
  <conditionalFormatting sqref="G17">
    <cfRule type="expression" dxfId="3027" priority="3005" stopIfTrue="1">
      <formula>AND(NOT($C17=""),G17="")</formula>
    </cfRule>
    <cfRule type="expression" dxfId="3026" priority="3006" stopIfTrue="1">
      <formula>AV17="0"</formula>
    </cfRule>
  </conditionalFormatting>
  <conditionalFormatting sqref="H17">
    <cfRule type="expression" dxfId="3025" priority="3003" stopIfTrue="1">
      <formula>AND(NOT($C17=""),H17="")</formula>
    </cfRule>
    <cfRule type="expression" dxfId="3024" priority="3004" stopIfTrue="1">
      <formula>BA17="0"</formula>
    </cfRule>
  </conditionalFormatting>
  <conditionalFormatting sqref="I17">
    <cfRule type="expression" dxfId="3023" priority="3001" stopIfTrue="1">
      <formula>AND(NOT($C17=""),I17="")</formula>
    </cfRule>
    <cfRule type="expression" dxfId="3022" priority="3002" stopIfTrue="1">
      <formula>BF17="0"</formula>
    </cfRule>
  </conditionalFormatting>
  <conditionalFormatting sqref="J17">
    <cfRule type="expression" dxfId="3021" priority="2999" stopIfTrue="1">
      <formula>AND(NOT($C17=""),J17="")</formula>
    </cfRule>
    <cfRule type="expression" dxfId="3020" priority="3000" stopIfTrue="1">
      <formula>BK17="0"</formula>
    </cfRule>
  </conditionalFormatting>
  <conditionalFormatting sqref="K17">
    <cfRule type="expression" dxfId="3019" priority="2997" stopIfTrue="1">
      <formula>AND(NOT($C17=""),K17="")</formula>
    </cfRule>
    <cfRule type="expression" dxfId="3018" priority="2998" stopIfTrue="1">
      <formula>BP17="0"</formula>
    </cfRule>
  </conditionalFormatting>
  <conditionalFormatting sqref="L17">
    <cfRule type="expression" dxfId="3017" priority="2995" stopIfTrue="1">
      <formula>AND(NOT($C17=""),L17="")</formula>
    </cfRule>
    <cfRule type="expression" dxfId="3016" priority="2996" stopIfTrue="1">
      <formula>BU17="0"</formula>
    </cfRule>
  </conditionalFormatting>
  <conditionalFormatting sqref="N17">
    <cfRule type="expression" dxfId="3015" priority="2993" stopIfTrue="1">
      <formula>AND(NOT($C17=""),N17="")</formula>
    </cfRule>
    <cfRule type="expression" dxfId="3014" priority="2994" stopIfTrue="1">
      <formula>CE17="0"</formula>
    </cfRule>
  </conditionalFormatting>
  <conditionalFormatting sqref="M17">
    <cfRule type="expression" dxfId="3013" priority="2992" stopIfTrue="1">
      <formula>BZ17="0"</formula>
    </cfRule>
  </conditionalFormatting>
  <conditionalFormatting sqref="D17">
    <cfRule type="expression" dxfId="3012" priority="2990" stopIfTrue="1">
      <formula>AND(NOT($C17=""),D17="")</formula>
    </cfRule>
    <cfRule type="expression" dxfId="3011" priority="2991" stopIfTrue="1">
      <formula>AG17="0"</formula>
    </cfRule>
  </conditionalFormatting>
  <conditionalFormatting sqref="E17">
    <cfRule type="expression" dxfId="3010" priority="2988" stopIfTrue="1">
      <formula>AND(NOT($C17=""),E17="")</formula>
    </cfRule>
    <cfRule type="expression" dxfId="3009" priority="2989" stopIfTrue="1">
      <formula>AL17="0"</formula>
    </cfRule>
  </conditionalFormatting>
  <conditionalFormatting sqref="F17">
    <cfRule type="expression" dxfId="3008" priority="2986" stopIfTrue="1">
      <formula>AND(NOT($C17=""),F17="")</formula>
    </cfRule>
    <cfRule type="expression" dxfId="3007" priority="2987" stopIfTrue="1">
      <formula>AQ17="0"</formula>
    </cfRule>
  </conditionalFormatting>
  <conditionalFormatting sqref="G17">
    <cfRule type="expression" dxfId="3006" priority="2984" stopIfTrue="1">
      <formula>AND(NOT($C17=""),G17="")</formula>
    </cfRule>
    <cfRule type="expression" dxfId="3005" priority="2985" stopIfTrue="1">
      <formula>AV17="0"</formula>
    </cfRule>
  </conditionalFormatting>
  <conditionalFormatting sqref="H17">
    <cfRule type="expression" dxfId="3004" priority="2982" stopIfTrue="1">
      <formula>AND(NOT($C17=""),H17="")</formula>
    </cfRule>
    <cfRule type="expression" dxfId="3003" priority="2983" stopIfTrue="1">
      <formula>BA17="0"</formula>
    </cfRule>
  </conditionalFormatting>
  <conditionalFormatting sqref="I17">
    <cfRule type="expression" dxfId="3002" priority="2980" stopIfTrue="1">
      <formula>AND(NOT($C17=""),I17="")</formula>
    </cfRule>
    <cfRule type="expression" dxfId="3001" priority="2981" stopIfTrue="1">
      <formula>BF17="0"</formula>
    </cfRule>
  </conditionalFormatting>
  <conditionalFormatting sqref="J17">
    <cfRule type="expression" dxfId="3000" priority="2978" stopIfTrue="1">
      <formula>AND(NOT($C17=""),J17="")</formula>
    </cfRule>
    <cfRule type="expression" dxfId="2999" priority="2979" stopIfTrue="1">
      <formula>BK17="0"</formula>
    </cfRule>
  </conditionalFormatting>
  <conditionalFormatting sqref="K17">
    <cfRule type="expression" dxfId="2998" priority="2976" stopIfTrue="1">
      <formula>AND(NOT($C17=""),K17="")</formula>
    </cfRule>
    <cfRule type="expression" dxfId="2997" priority="2977" stopIfTrue="1">
      <formula>BP17="0"</formula>
    </cfRule>
  </conditionalFormatting>
  <conditionalFormatting sqref="L17">
    <cfRule type="expression" dxfId="2996" priority="2974" stopIfTrue="1">
      <formula>AND(NOT($C17=""),L17="")</formula>
    </cfRule>
    <cfRule type="expression" dxfId="2995" priority="2975" stopIfTrue="1">
      <formula>BU17="0"</formula>
    </cfRule>
  </conditionalFormatting>
  <conditionalFormatting sqref="N17">
    <cfRule type="expression" dxfId="2994" priority="2972" stopIfTrue="1">
      <formula>AND(NOT($C17=""),N17="")</formula>
    </cfRule>
    <cfRule type="expression" dxfId="2993" priority="2973" stopIfTrue="1">
      <formula>CE17="0"</formula>
    </cfRule>
  </conditionalFormatting>
  <conditionalFormatting sqref="M17">
    <cfRule type="expression" dxfId="2992" priority="2971" stopIfTrue="1">
      <formula>BZ17="0"</formula>
    </cfRule>
  </conditionalFormatting>
  <conditionalFormatting sqref="D17">
    <cfRule type="expression" dxfId="2991" priority="2969" stopIfTrue="1">
      <formula>AND(NOT($C17=""),D17="")</formula>
    </cfRule>
    <cfRule type="expression" dxfId="2990" priority="2970" stopIfTrue="1">
      <formula>AG17="0"</formula>
    </cfRule>
  </conditionalFormatting>
  <conditionalFormatting sqref="E17">
    <cfRule type="expression" dxfId="2989" priority="2967" stopIfTrue="1">
      <formula>AND(NOT($C17=""),E17="")</formula>
    </cfRule>
    <cfRule type="expression" dxfId="2988" priority="2968" stopIfTrue="1">
      <formula>AL17="0"</formula>
    </cfRule>
  </conditionalFormatting>
  <conditionalFormatting sqref="F17">
    <cfRule type="expression" dxfId="2987" priority="2965" stopIfTrue="1">
      <formula>AND(NOT($C17=""),F17="")</formula>
    </cfRule>
    <cfRule type="expression" dxfId="2986" priority="2966" stopIfTrue="1">
      <formula>AQ17="0"</formula>
    </cfRule>
  </conditionalFormatting>
  <conditionalFormatting sqref="G17">
    <cfRule type="expression" dxfId="2985" priority="2963" stopIfTrue="1">
      <formula>AND(NOT($C17=""),G17="")</formula>
    </cfRule>
    <cfRule type="expression" dxfId="2984" priority="2964" stopIfTrue="1">
      <formula>AV17="0"</formula>
    </cfRule>
  </conditionalFormatting>
  <conditionalFormatting sqref="H17">
    <cfRule type="expression" dxfId="2983" priority="2961" stopIfTrue="1">
      <formula>AND(NOT($C17=""),H17="")</formula>
    </cfRule>
    <cfRule type="expression" dxfId="2982" priority="2962" stopIfTrue="1">
      <formula>BA17="0"</formula>
    </cfRule>
  </conditionalFormatting>
  <conditionalFormatting sqref="I17">
    <cfRule type="expression" dxfId="2981" priority="2959" stopIfTrue="1">
      <formula>AND(NOT($C17=""),I17="")</formula>
    </cfRule>
    <cfRule type="expression" dxfId="2980" priority="2960" stopIfTrue="1">
      <formula>BF17="0"</formula>
    </cfRule>
  </conditionalFormatting>
  <conditionalFormatting sqref="J17">
    <cfRule type="expression" dxfId="2979" priority="2957" stopIfTrue="1">
      <formula>AND(NOT($C17=""),J17="")</formula>
    </cfRule>
    <cfRule type="expression" dxfId="2978" priority="2958" stopIfTrue="1">
      <formula>BK17="0"</formula>
    </cfRule>
  </conditionalFormatting>
  <conditionalFormatting sqref="K17">
    <cfRule type="expression" dxfId="2977" priority="2955" stopIfTrue="1">
      <formula>AND(NOT($C17=""),K17="")</formula>
    </cfRule>
    <cfRule type="expression" dxfId="2976" priority="2956" stopIfTrue="1">
      <formula>BP17="0"</formula>
    </cfRule>
  </conditionalFormatting>
  <conditionalFormatting sqref="L17">
    <cfRule type="expression" dxfId="2975" priority="2953" stopIfTrue="1">
      <formula>AND(NOT($C17=""),L17="")</formula>
    </cfRule>
    <cfRule type="expression" dxfId="2974" priority="2954" stopIfTrue="1">
      <formula>BU17="0"</formula>
    </cfRule>
  </conditionalFormatting>
  <conditionalFormatting sqref="N17">
    <cfRule type="expression" dxfId="2973" priority="2951" stopIfTrue="1">
      <formula>AND(NOT($C17=""),N17="")</formula>
    </cfRule>
    <cfRule type="expression" dxfId="2972" priority="2952" stopIfTrue="1">
      <formula>CE17="0"</formula>
    </cfRule>
  </conditionalFormatting>
  <conditionalFormatting sqref="M17">
    <cfRule type="expression" dxfId="2971" priority="2950" stopIfTrue="1">
      <formula>BZ17="0"</formula>
    </cfRule>
  </conditionalFormatting>
  <conditionalFormatting sqref="D17">
    <cfRule type="expression" dxfId="2970" priority="2948" stopIfTrue="1">
      <formula>AND(NOT($C17=""),D17="")</formula>
    </cfRule>
    <cfRule type="expression" dxfId="2969" priority="2949" stopIfTrue="1">
      <formula>AG17="0"</formula>
    </cfRule>
  </conditionalFormatting>
  <conditionalFormatting sqref="E17">
    <cfRule type="expression" dxfId="2968" priority="2946" stopIfTrue="1">
      <formula>AND(NOT($C17=""),E17="")</formula>
    </cfRule>
    <cfRule type="expression" dxfId="2967" priority="2947" stopIfTrue="1">
      <formula>AL17="0"</formula>
    </cfRule>
  </conditionalFormatting>
  <conditionalFormatting sqref="F17">
    <cfRule type="expression" dxfId="2966" priority="2944" stopIfTrue="1">
      <formula>AND(NOT($C17=""),F17="")</formula>
    </cfRule>
    <cfRule type="expression" dxfId="2965" priority="2945" stopIfTrue="1">
      <formula>AQ17="0"</formula>
    </cfRule>
  </conditionalFormatting>
  <conditionalFormatting sqref="G17">
    <cfRule type="expression" dxfId="2964" priority="2942" stopIfTrue="1">
      <formula>AND(NOT($C17=""),G17="")</formula>
    </cfRule>
    <cfRule type="expression" dxfId="2963" priority="2943" stopIfTrue="1">
      <formula>AV17="0"</formula>
    </cfRule>
  </conditionalFormatting>
  <conditionalFormatting sqref="H17">
    <cfRule type="expression" dxfId="2962" priority="2940" stopIfTrue="1">
      <formula>AND(NOT($C17=""),H17="")</formula>
    </cfRule>
    <cfRule type="expression" dxfId="2961" priority="2941" stopIfTrue="1">
      <formula>BA17="0"</formula>
    </cfRule>
  </conditionalFormatting>
  <conditionalFormatting sqref="I17">
    <cfRule type="expression" dxfId="2960" priority="2938" stopIfTrue="1">
      <formula>AND(NOT($C17=""),I17="")</formula>
    </cfRule>
    <cfRule type="expression" dxfId="2959" priority="2939" stopIfTrue="1">
      <formula>BF17="0"</formula>
    </cfRule>
  </conditionalFormatting>
  <conditionalFormatting sqref="J17">
    <cfRule type="expression" dxfId="2958" priority="2936" stopIfTrue="1">
      <formula>AND(NOT($C17=""),J17="")</formula>
    </cfRule>
    <cfRule type="expression" dxfId="2957" priority="2937" stopIfTrue="1">
      <formula>BK17="0"</formula>
    </cfRule>
  </conditionalFormatting>
  <conditionalFormatting sqref="K17">
    <cfRule type="expression" dxfId="2956" priority="2934" stopIfTrue="1">
      <formula>AND(NOT($C17=""),K17="")</formula>
    </cfRule>
    <cfRule type="expression" dxfId="2955" priority="2935" stopIfTrue="1">
      <formula>BP17="0"</formula>
    </cfRule>
  </conditionalFormatting>
  <conditionalFormatting sqref="L17">
    <cfRule type="expression" dxfId="2954" priority="2932" stopIfTrue="1">
      <formula>AND(NOT($C17=""),L17="")</formula>
    </cfRule>
    <cfRule type="expression" dxfId="2953" priority="2933" stopIfTrue="1">
      <formula>BU17="0"</formula>
    </cfRule>
  </conditionalFormatting>
  <conditionalFormatting sqref="N17">
    <cfRule type="expression" dxfId="2952" priority="2930" stopIfTrue="1">
      <formula>AND(NOT($C17=""),N17="")</formula>
    </cfRule>
    <cfRule type="expression" dxfId="2951" priority="2931" stopIfTrue="1">
      <formula>CE17="0"</formula>
    </cfRule>
  </conditionalFormatting>
  <conditionalFormatting sqref="M17">
    <cfRule type="expression" dxfId="2950" priority="2929" stopIfTrue="1">
      <formula>BZ17="0"</formula>
    </cfRule>
  </conditionalFormatting>
  <conditionalFormatting sqref="D17">
    <cfRule type="expression" dxfId="2949" priority="2927" stopIfTrue="1">
      <formula>AND(NOT($C17=""),D17="")</formula>
    </cfRule>
    <cfRule type="expression" dxfId="2948" priority="2928" stopIfTrue="1">
      <formula>AG17="0"</formula>
    </cfRule>
  </conditionalFormatting>
  <conditionalFormatting sqref="E17">
    <cfRule type="expression" dxfId="2947" priority="2925" stopIfTrue="1">
      <formula>AND(NOT($C17=""),E17="")</formula>
    </cfRule>
    <cfRule type="expression" dxfId="2946" priority="2926" stopIfTrue="1">
      <formula>AL17="0"</formula>
    </cfRule>
  </conditionalFormatting>
  <conditionalFormatting sqref="F17">
    <cfRule type="expression" dxfId="2945" priority="2923" stopIfTrue="1">
      <formula>AND(NOT($C17=""),F17="")</formula>
    </cfRule>
    <cfRule type="expression" dxfId="2944" priority="2924" stopIfTrue="1">
      <formula>AQ17="0"</formula>
    </cfRule>
  </conditionalFormatting>
  <conditionalFormatting sqref="G17">
    <cfRule type="expression" dxfId="2943" priority="2921" stopIfTrue="1">
      <formula>AND(NOT($C17=""),G17="")</formula>
    </cfRule>
    <cfRule type="expression" dxfId="2942" priority="2922" stopIfTrue="1">
      <formula>AV17="0"</formula>
    </cfRule>
  </conditionalFormatting>
  <conditionalFormatting sqref="H17">
    <cfRule type="expression" dxfId="2941" priority="2919" stopIfTrue="1">
      <formula>AND(NOT($C17=""),H17="")</formula>
    </cfRule>
    <cfRule type="expression" dxfId="2940" priority="2920" stopIfTrue="1">
      <formula>BA17="0"</formula>
    </cfRule>
  </conditionalFormatting>
  <conditionalFormatting sqref="I17">
    <cfRule type="expression" dxfId="2939" priority="2917" stopIfTrue="1">
      <formula>AND(NOT($C17=""),I17="")</formula>
    </cfRule>
    <cfRule type="expression" dxfId="2938" priority="2918" stopIfTrue="1">
      <formula>BF17="0"</formula>
    </cfRule>
  </conditionalFormatting>
  <conditionalFormatting sqref="J17">
    <cfRule type="expression" dxfId="2937" priority="2915" stopIfTrue="1">
      <formula>AND(NOT($C17=""),J17="")</formula>
    </cfRule>
    <cfRule type="expression" dxfId="2936" priority="2916" stopIfTrue="1">
      <formula>BK17="0"</formula>
    </cfRule>
  </conditionalFormatting>
  <conditionalFormatting sqref="K17">
    <cfRule type="expression" dxfId="2935" priority="2913" stopIfTrue="1">
      <formula>AND(NOT($C17=""),K17="")</formula>
    </cfRule>
    <cfRule type="expression" dxfId="2934" priority="2914" stopIfTrue="1">
      <formula>BP17="0"</formula>
    </cfRule>
  </conditionalFormatting>
  <conditionalFormatting sqref="L17">
    <cfRule type="expression" dxfId="2933" priority="2911" stopIfTrue="1">
      <formula>AND(NOT($C17=""),L17="")</formula>
    </cfRule>
    <cfRule type="expression" dxfId="2932" priority="2912" stopIfTrue="1">
      <formula>BU17="0"</formula>
    </cfRule>
  </conditionalFormatting>
  <conditionalFormatting sqref="N17">
    <cfRule type="expression" dxfId="2931" priority="2909" stopIfTrue="1">
      <formula>AND(NOT($C17=""),N17="")</formula>
    </cfRule>
    <cfRule type="expression" dxfId="2930" priority="2910" stopIfTrue="1">
      <formula>CE17="0"</formula>
    </cfRule>
  </conditionalFormatting>
  <conditionalFormatting sqref="M18">
    <cfRule type="expression" dxfId="2929" priority="2882" stopIfTrue="1">
      <formula>BZ18="0"</formula>
    </cfRule>
  </conditionalFormatting>
  <conditionalFormatting sqref="D18">
    <cfRule type="expression" dxfId="2928" priority="2883" stopIfTrue="1">
      <formula>AND(NOT($C18=""),D18="")</formula>
    </cfRule>
    <cfRule type="expression" dxfId="2927" priority="2884" stopIfTrue="1">
      <formula>AG18="0"</formula>
    </cfRule>
  </conditionalFormatting>
  <conditionalFormatting sqref="E18">
    <cfRule type="expression" dxfId="2926" priority="2885" stopIfTrue="1">
      <formula>AND(NOT($C18=""),E18="")</formula>
    </cfRule>
    <cfRule type="expression" dxfId="2925" priority="2886" stopIfTrue="1">
      <formula>AL18="0"</formula>
    </cfRule>
  </conditionalFormatting>
  <conditionalFormatting sqref="F18">
    <cfRule type="expression" dxfId="2924" priority="2887" stopIfTrue="1">
      <formula>AND(NOT($C18=""),F18="")</formula>
    </cfRule>
    <cfRule type="expression" dxfId="2923" priority="2888" stopIfTrue="1">
      <formula>AQ18="0"</formula>
    </cfRule>
  </conditionalFormatting>
  <conditionalFormatting sqref="G18">
    <cfRule type="expression" dxfId="2922" priority="2889" stopIfTrue="1">
      <formula>AND(NOT($C18=""),G18="")</formula>
    </cfRule>
    <cfRule type="expression" dxfId="2921" priority="2890" stopIfTrue="1">
      <formula>AV18="0"</formula>
    </cfRule>
  </conditionalFormatting>
  <conditionalFormatting sqref="H18">
    <cfRule type="expression" dxfId="2920" priority="2891" stopIfTrue="1">
      <formula>AND(NOT($C18=""),H18="")</formula>
    </cfRule>
    <cfRule type="expression" dxfId="2919" priority="2892" stopIfTrue="1">
      <formula>BA18="0"</formula>
    </cfRule>
  </conditionalFormatting>
  <conditionalFormatting sqref="I18">
    <cfRule type="expression" dxfId="2918" priority="2893" stopIfTrue="1">
      <formula>AND(NOT($C18=""),I18="")</formula>
    </cfRule>
    <cfRule type="expression" dxfId="2917" priority="2894" stopIfTrue="1">
      <formula>BF18="0"</formula>
    </cfRule>
  </conditionalFormatting>
  <conditionalFormatting sqref="J18">
    <cfRule type="expression" dxfId="2916" priority="2895" stopIfTrue="1">
      <formula>AND(NOT($C18=""),J18="")</formula>
    </cfRule>
    <cfRule type="expression" dxfId="2915" priority="2896" stopIfTrue="1">
      <formula>BK18="0"</formula>
    </cfRule>
  </conditionalFormatting>
  <conditionalFormatting sqref="K18">
    <cfRule type="expression" dxfId="2914" priority="2897" stopIfTrue="1">
      <formula>AND(NOT($C18=""),K18="")</formula>
    </cfRule>
    <cfRule type="expression" dxfId="2913" priority="2898" stopIfTrue="1">
      <formula>BP18="0"</formula>
    </cfRule>
  </conditionalFormatting>
  <conditionalFormatting sqref="L18">
    <cfRule type="expression" dxfId="2912" priority="2899" stopIfTrue="1">
      <formula>AND(NOT($C18=""),L18="")</formula>
    </cfRule>
    <cfRule type="expression" dxfId="2911" priority="2900" stopIfTrue="1">
      <formula>BU18="0"</formula>
    </cfRule>
  </conditionalFormatting>
  <conditionalFormatting sqref="N18">
    <cfRule type="expression" dxfId="2910" priority="2901" stopIfTrue="1">
      <formula>AND(NOT($C18=""),N18="")</formula>
    </cfRule>
    <cfRule type="expression" dxfId="2909" priority="2902" stopIfTrue="1">
      <formula>CE18="0"</formula>
    </cfRule>
  </conditionalFormatting>
  <conditionalFormatting sqref="O18">
    <cfRule type="expression" dxfId="2908" priority="2903" stopIfTrue="1">
      <formula>AND(NOT($C18=""),O18="")</formula>
    </cfRule>
    <cfRule type="expression" dxfId="2907" priority="2904" stopIfTrue="1">
      <formula>CJ18="0"</formula>
    </cfRule>
  </conditionalFormatting>
  <conditionalFormatting sqref="P18">
    <cfRule type="expression" dxfId="2906" priority="2905" stopIfTrue="1">
      <formula>AND(NOT($C18=""),P18="")</formula>
    </cfRule>
    <cfRule type="expression" dxfId="2905" priority="2906" stopIfTrue="1">
      <formula>CO18="0"</formula>
    </cfRule>
  </conditionalFormatting>
  <conditionalFormatting sqref="Q18">
    <cfRule type="expression" dxfId="2904" priority="2907" stopIfTrue="1">
      <formula>AND(NOT($C18=""),Q18="")</formula>
    </cfRule>
    <cfRule type="expression" dxfId="2903" priority="2908" stopIfTrue="1">
      <formula>CT18="0"</formula>
    </cfRule>
  </conditionalFormatting>
  <conditionalFormatting sqref="M18">
    <cfRule type="expression" dxfId="2902" priority="2881" stopIfTrue="1">
      <formula>BZ18="0"</formula>
    </cfRule>
  </conditionalFormatting>
  <conditionalFormatting sqref="E18">
    <cfRule type="expression" dxfId="2901" priority="2879" stopIfTrue="1">
      <formula>AND(NOT($C18=""),E18="")</formula>
    </cfRule>
    <cfRule type="expression" dxfId="2900" priority="2880" stopIfTrue="1">
      <formula>AL18="0"</formula>
    </cfRule>
  </conditionalFormatting>
  <conditionalFormatting sqref="F18">
    <cfRule type="expression" dxfId="2899" priority="2877" stopIfTrue="1">
      <formula>AND(NOT($C18=""),F18="")</formula>
    </cfRule>
    <cfRule type="expression" dxfId="2898" priority="2878" stopIfTrue="1">
      <formula>AQ18="0"</formula>
    </cfRule>
  </conditionalFormatting>
  <conditionalFormatting sqref="G18">
    <cfRule type="expression" dxfId="2897" priority="2875" stopIfTrue="1">
      <formula>AND(NOT($C18=""),G18="")</formula>
    </cfRule>
    <cfRule type="expression" dxfId="2896" priority="2876" stopIfTrue="1">
      <formula>AV18="0"</formula>
    </cfRule>
  </conditionalFormatting>
  <conditionalFormatting sqref="H18">
    <cfRule type="expression" dxfId="2895" priority="2873" stopIfTrue="1">
      <formula>AND(NOT($C18=""),H18="")</formula>
    </cfRule>
    <cfRule type="expression" dxfId="2894" priority="2874" stopIfTrue="1">
      <formula>BA18="0"</formula>
    </cfRule>
  </conditionalFormatting>
  <conditionalFormatting sqref="I18">
    <cfRule type="expression" dxfId="2893" priority="2871" stopIfTrue="1">
      <formula>AND(NOT($C18=""),I18="")</formula>
    </cfRule>
    <cfRule type="expression" dxfId="2892" priority="2872" stopIfTrue="1">
      <formula>BF18="0"</formula>
    </cfRule>
  </conditionalFormatting>
  <conditionalFormatting sqref="J18">
    <cfRule type="expression" dxfId="2891" priority="2869" stopIfTrue="1">
      <formula>AND(NOT($C18=""),J18="")</formula>
    </cfRule>
    <cfRule type="expression" dxfId="2890" priority="2870" stopIfTrue="1">
      <formula>BK18="0"</formula>
    </cfRule>
  </conditionalFormatting>
  <conditionalFormatting sqref="K18">
    <cfRule type="expression" dxfId="2889" priority="2867" stopIfTrue="1">
      <formula>AND(NOT($C18=""),K18="")</formula>
    </cfRule>
    <cfRule type="expression" dxfId="2888" priority="2868" stopIfTrue="1">
      <formula>BP18="0"</formula>
    </cfRule>
  </conditionalFormatting>
  <conditionalFormatting sqref="L18">
    <cfRule type="expression" dxfId="2887" priority="2865" stopIfTrue="1">
      <formula>AND(NOT($C18=""),L18="")</formula>
    </cfRule>
    <cfRule type="expression" dxfId="2886" priority="2866" stopIfTrue="1">
      <formula>BU18="0"</formula>
    </cfRule>
  </conditionalFormatting>
  <conditionalFormatting sqref="N18">
    <cfRule type="expression" dxfId="2885" priority="2863" stopIfTrue="1">
      <formula>AND(NOT($C18=""),N18="")</formula>
    </cfRule>
    <cfRule type="expression" dxfId="2884" priority="2864" stopIfTrue="1">
      <formula>CE18="0"</formula>
    </cfRule>
  </conditionalFormatting>
  <conditionalFormatting sqref="M18">
    <cfRule type="expression" dxfId="2883" priority="2862" stopIfTrue="1">
      <formula>BZ18="0"</formula>
    </cfRule>
  </conditionalFormatting>
  <conditionalFormatting sqref="D18">
    <cfRule type="expression" dxfId="2882" priority="2860" stopIfTrue="1">
      <formula>AND(NOT($C18=""),D18="")</formula>
    </cfRule>
    <cfRule type="expression" dxfId="2881" priority="2861" stopIfTrue="1">
      <formula>AG18="0"</formula>
    </cfRule>
  </conditionalFormatting>
  <conditionalFormatting sqref="E18">
    <cfRule type="expression" dxfId="2880" priority="2858" stopIfTrue="1">
      <formula>AND(NOT($C18=""),E18="")</formula>
    </cfRule>
    <cfRule type="expression" dxfId="2879" priority="2859" stopIfTrue="1">
      <formula>AL18="0"</formula>
    </cfRule>
  </conditionalFormatting>
  <conditionalFormatting sqref="F18">
    <cfRule type="expression" dxfId="2878" priority="2856" stopIfTrue="1">
      <formula>AND(NOT($C18=""),F18="")</formula>
    </cfRule>
    <cfRule type="expression" dxfId="2877" priority="2857" stopIfTrue="1">
      <formula>AQ18="0"</formula>
    </cfRule>
  </conditionalFormatting>
  <conditionalFormatting sqref="G18">
    <cfRule type="expression" dxfId="2876" priority="2854" stopIfTrue="1">
      <formula>AND(NOT($C18=""),G18="")</formula>
    </cfRule>
    <cfRule type="expression" dxfId="2875" priority="2855" stopIfTrue="1">
      <formula>AV18="0"</formula>
    </cfRule>
  </conditionalFormatting>
  <conditionalFormatting sqref="H18">
    <cfRule type="expression" dxfId="2874" priority="2852" stopIfTrue="1">
      <formula>AND(NOT($C18=""),H18="")</formula>
    </cfRule>
    <cfRule type="expression" dxfId="2873" priority="2853" stopIfTrue="1">
      <formula>BA18="0"</formula>
    </cfRule>
  </conditionalFormatting>
  <conditionalFormatting sqref="I18">
    <cfRule type="expression" dxfId="2872" priority="2850" stopIfTrue="1">
      <formula>AND(NOT($C18=""),I18="")</formula>
    </cfRule>
    <cfRule type="expression" dxfId="2871" priority="2851" stopIfTrue="1">
      <formula>BF18="0"</formula>
    </cfRule>
  </conditionalFormatting>
  <conditionalFormatting sqref="J18">
    <cfRule type="expression" dxfId="2870" priority="2848" stopIfTrue="1">
      <formula>AND(NOT($C18=""),J18="")</formula>
    </cfRule>
    <cfRule type="expression" dxfId="2869" priority="2849" stopIfTrue="1">
      <formula>BK18="0"</formula>
    </cfRule>
  </conditionalFormatting>
  <conditionalFormatting sqref="K18">
    <cfRule type="expression" dxfId="2868" priority="2846" stopIfTrue="1">
      <formula>AND(NOT($C18=""),K18="")</formula>
    </cfRule>
    <cfRule type="expression" dxfId="2867" priority="2847" stopIfTrue="1">
      <formula>BP18="0"</formula>
    </cfRule>
  </conditionalFormatting>
  <conditionalFormatting sqref="L18">
    <cfRule type="expression" dxfId="2866" priority="2844" stopIfTrue="1">
      <formula>AND(NOT($C18=""),L18="")</formula>
    </cfRule>
    <cfRule type="expression" dxfId="2865" priority="2845" stopIfTrue="1">
      <formula>BU18="0"</formula>
    </cfRule>
  </conditionalFormatting>
  <conditionalFormatting sqref="N18">
    <cfRule type="expression" dxfId="2864" priority="2842" stopIfTrue="1">
      <formula>AND(NOT($C18=""),N18="")</formula>
    </cfRule>
    <cfRule type="expression" dxfId="2863" priority="2843" stopIfTrue="1">
      <formula>CE18="0"</formula>
    </cfRule>
  </conditionalFormatting>
  <conditionalFormatting sqref="M18">
    <cfRule type="expression" dxfId="2862" priority="2841" stopIfTrue="1">
      <formula>BZ18="0"</formula>
    </cfRule>
  </conditionalFormatting>
  <conditionalFormatting sqref="D18">
    <cfRule type="expression" dxfId="2861" priority="2839" stopIfTrue="1">
      <formula>AND(NOT($C18=""),D18="")</formula>
    </cfRule>
    <cfRule type="expression" dxfId="2860" priority="2840" stopIfTrue="1">
      <formula>AG18="0"</formula>
    </cfRule>
  </conditionalFormatting>
  <conditionalFormatting sqref="E18">
    <cfRule type="expression" dxfId="2859" priority="2837" stopIfTrue="1">
      <formula>AND(NOT($C18=""),E18="")</formula>
    </cfRule>
    <cfRule type="expression" dxfId="2858" priority="2838" stopIfTrue="1">
      <formula>AL18="0"</formula>
    </cfRule>
  </conditionalFormatting>
  <conditionalFormatting sqref="F18">
    <cfRule type="expression" dxfId="2857" priority="2835" stopIfTrue="1">
      <formula>AND(NOT($C18=""),F18="")</formula>
    </cfRule>
    <cfRule type="expression" dxfId="2856" priority="2836" stopIfTrue="1">
      <formula>AQ18="0"</formula>
    </cfRule>
  </conditionalFormatting>
  <conditionalFormatting sqref="G18">
    <cfRule type="expression" dxfId="2855" priority="2833" stopIfTrue="1">
      <formula>AND(NOT($C18=""),G18="")</formula>
    </cfRule>
    <cfRule type="expression" dxfId="2854" priority="2834" stopIfTrue="1">
      <formula>AV18="0"</formula>
    </cfRule>
  </conditionalFormatting>
  <conditionalFormatting sqref="H18">
    <cfRule type="expression" dxfId="2853" priority="2831" stopIfTrue="1">
      <formula>AND(NOT($C18=""),H18="")</formula>
    </cfRule>
    <cfRule type="expression" dxfId="2852" priority="2832" stopIfTrue="1">
      <formula>BA18="0"</formula>
    </cfRule>
  </conditionalFormatting>
  <conditionalFormatting sqref="I18">
    <cfRule type="expression" dxfId="2851" priority="2829" stopIfTrue="1">
      <formula>AND(NOT($C18=""),I18="")</formula>
    </cfRule>
    <cfRule type="expression" dxfId="2850" priority="2830" stopIfTrue="1">
      <formula>BF18="0"</formula>
    </cfRule>
  </conditionalFormatting>
  <conditionalFormatting sqref="J18">
    <cfRule type="expression" dxfId="2849" priority="2827" stopIfTrue="1">
      <formula>AND(NOT($C18=""),J18="")</formula>
    </cfRule>
    <cfRule type="expression" dxfId="2848" priority="2828" stopIfTrue="1">
      <formula>BK18="0"</formula>
    </cfRule>
  </conditionalFormatting>
  <conditionalFormatting sqref="K18">
    <cfRule type="expression" dxfId="2847" priority="2825" stopIfTrue="1">
      <formula>AND(NOT($C18=""),K18="")</formula>
    </cfRule>
    <cfRule type="expression" dxfId="2846" priority="2826" stopIfTrue="1">
      <formula>BP18="0"</formula>
    </cfRule>
  </conditionalFormatting>
  <conditionalFormatting sqref="L18">
    <cfRule type="expression" dxfId="2845" priority="2823" stopIfTrue="1">
      <formula>AND(NOT($C18=""),L18="")</formula>
    </cfRule>
    <cfRule type="expression" dxfId="2844" priority="2824" stopIfTrue="1">
      <formula>BU18="0"</formula>
    </cfRule>
  </conditionalFormatting>
  <conditionalFormatting sqref="N18">
    <cfRule type="expression" dxfId="2843" priority="2821" stopIfTrue="1">
      <formula>AND(NOT($C18=""),N18="")</formula>
    </cfRule>
    <cfRule type="expression" dxfId="2842" priority="2822" stopIfTrue="1">
      <formula>CE18="0"</formula>
    </cfRule>
  </conditionalFormatting>
  <conditionalFormatting sqref="M18">
    <cfRule type="expression" dxfId="2841" priority="2820" stopIfTrue="1">
      <formula>BZ18="0"</formula>
    </cfRule>
  </conditionalFormatting>
  <conditionalFormatting sqref="D18">
    <cfRule type="expression" dxfId="2840" priority="2818" stopIfTrue="1">
      <formula>AND(NOT($C18=""),D18="")</formula>
    </cfRule>
    <cfRule type="expression" dxfId="2839" priority="2819" stopIfTrue="1">
      <formula>AG18="0"</formula>
    </cfRule>
  </conditionalFormatting>
  <conditionalFormatting sqref="E18">
    <cfRule type="expression" dxfId="2838" priority="2816" stopIfTrue="1">
      <formula>AND(NOT($C18=""),E18="")</formula>
    </cfRule>
    <cfRule type="expression" dxfId="2837" priority="2817" stopIfTrue="1">
      <formula>AL18="0"</formula>
    </cfRule>
  </conditionalFormatting>
  <conditionalFormatting sqref="F18">
    <cfRule type="expression" dxfId="2836" priority="2814" stopIfTrue="1">
      <formula>AND(NOT($C18=""),F18="")</formula>
    </cfRule>
    <cfRule type="expression" dxfId="2835" priority="2815" stopIfTrue="1">
      <formula>AQ18="0"</formula>
    </cfRule>
  </conditionalFormatting>
  <conditionalFormatting sqref="G18">
    <cfRule type="expression" dxfId="2834" priority="2812" stopIfTrue="1">
      <formula>AND(NOT($C18=""),G18="")</formula>
    </cfRule>
    <cfRule type="expression" dxfId="2833" priority="2813" stopIfTrue="1">
      <formula>AV18="0"</formula>
    </cfRule>
  </conditionalFormatting>
  <conditionalFormatting sqref="H18">
    <cfRule type="expression" dxfId="2832" priority="2810" stopIfTrue="1">
      <formula>AND(NOT($C18=""),H18="")</formula>
    </cfRule>
    <cfRule type="expression" dxfId="2831" priority="2811" stopIfTrue="1">
      <formula>BA18="0"</formula>
    </cfRule>
  </conditionalFormatting>
  <conditionalFormatting sqref="I18">
    <cfRule type="expression" dxfId="2830" priority="2808" stopIfTrue="1">
      <formula>AND(NOT($C18=""),I18="")</formula>
    </cfRule>
    <cfRule type="expression" dxfId="2829" priority="2809" stopIfTrue="1">
      <formula>BF18="0"</formula>
    </cfRule>
  </conditionalFormatting>
  <conditionalFormatting sqref="J18">
    <cfRule type="expression" dxfId="2828" priority="2806" stopIfTrue="1">
      <formula>AND(NOT($C18=""),J18="")</formula>
    </cfRule>
    <cfRule type="expression" dxfId="2827" priority="2807" stopIfTrue="1">
      <formula>BK18="0"</formula>
    </cfRule>
  </conditionalFormatting>
  <conditionalFormatting sqref="K18">
    <cfRule type="expression" dxfId="2826" priority="2804" stopIfTrue="1">
      <formula>AND(NOT($C18=""),K18="")</formula>
    </cfRule>
    <cfRule type="expression" dxfId="2825" priority="2805" stopIfTrue="1">
      <formula>BP18="0"</formula>
    </cfRule>
  </conditionalFormatting>
  <conditionalFormatting sqref="L18">
    <cfRule type="expression" dxfId="2824" priority="2802" stopIfTrue="1">
      <formula>AND(NOT($C18=""),L18="")</formula>
    </cfRule>
    <cfRule type="expression" dxfId="2823" priority="2803" stopIfTrue="1">
      <formula>BU18="0"</formula>
    </cfRule>
  </conditionalFormatting>
  <conditionalFormatting sqref="N18">
    <cfRule type="expression" dxfId="2822" priority="2800" stopIfTrue="1">
      <formula>AND(NOT($C18=""),N18="")</formula>
    </cfRule>
    <cfRule type="expression" dxfId="2821" priority="2801" stopIfTrue="1">
      <formula>CE18="0"</formula>
    </cfRule>
  </conditionalFormatting>
  <conditionalFormatting sqref="M18">
    <cfRule type="expression" dxfId="2820" priority="2799" stopIfTrue="1">
      <formula>BZ18="0"</formula>
    </cfRule>
  </conditionalFormatting>
  <conditionalFormatting sqref="D18">
    <cfRule type="expression" dxfId="2819" priority="2797" stopIfTrue="1">
      <formula>AND(NOT($C18=""),D18="")</formula>
    </cfRule>
    <cfRule type="expression" dxfId="2818" priority="2798" stopIfTrue="1">
      <formula>AG18="0"</formula>
    </cfRule>
  </conditionalFormatting>
  <conditionalFormatting sqref="E18">
    <cfRule type="expression" dxfId="2817" priority="2795" stopIfTrue="1">
      <formula>AND(NOT($C18=""),E18="")</formula>
    </cfRule>
    <cfRule type="expression" dxfId="2816" priority="2796" stopIfTrue="1">
      <formula>AL18="0"</formula>
    </cfRule>
  </conditionalFormatting>
  <conditionalFormatting sqref="F18">
    <cfRule type="expression" dxfId="2815" priority="2793" stopIfTrue="1">
      <formula>AND(NOT($C18=""),F18="")</formula>
    </cfRule>
    <cfRule type="expression" dxfId="2814" priority="2794" stopIfTrue="1">
      <formula>AQ18="0"</formula>
    </cfRule>
  </conditionalFormatting>
  <conditionalFormatting sqref="G18">
    <cfRule type="expression" dxfId="2813" priority="2791" stopIfTrue="1">
      <formula>AND(NOT($C18=""),G18="")</formula>
    </cfRule>
    <cfRule type="expression" dxfId="2812" priority="2792" stopIfTrue="1">
      <formula>AV18="0"</formula>
    </cfRule>
  </conditionalFormatting>
  <conditionalFormatting sqref="H18">
    <cfRule type="expression" dxfId="2811" priority="2789" stopIfTrue="1">
      <formula>AND(NOT($C18=""),H18="")</formula>
    </cfRule>
    <cfRule type="expression" dxfId="2810" priority="2790" stopIfTrue="1">
      <formula>BA18="0"</formula>
    </cfRule>
  </conditionalFormatting>
  <conditionalFormatting sqref="I18">
    <cfRule type="expression" dxfId="2809" priority="2787" stopIfTrue="1">
      <formula>AND(NOT($C18=""),I18="")</formula>
    </cfRule>
    <cfRule type="expression" dxfId="2808" priority="2788" stopIfTrue="1">
      <formula>BF18="0"</formula>
    </cfRule>
  </conditionalFormatting>
  <conditionalFormatting sqref="J18">
    <cfRule type="expression" dxfId="2807" priority="2785" stopIfTrue="1">
      <formula>AND(NOT($C18=""),J18="")</formula>
    </cfRule>
    <cfRule type="expression" dxfId="2806" priority="2786" stopIfTrue="1">
      <formula>BK18="0"</formula>
    </cfRule>
  </conditionalFormatting>
  <conditionalFormatting sqref="K18">
    <cfRule type="expression" dxfId="2805" priority="2783" stopIfTrue="1">
      <formula>AND(NOT($C18=""),K18="")</formula>
    </cfRule>
    <cfRule type="expression" dxfId="2804" priority="2784" stopIfTrue="1">
      <formula>BP18="0"</formula>
    </cfRule>
  </conditionalFormatting>
  <conditionalFormatting sqref="L18">
    <cfRule type="expression" dxfId="2803" priority="2781" stopIfTrue="1">
      <formula>AND(NOT($C18=""),L18="")</formula>
    </cfRule>
    <cfRule type="expression" dxfId="2802" priority="2782" stopIfTrue="1">
      <formula>BU18="0"</formula>
    </cfRule>
  </conditionalFormatting>
  <conditionalFormatting sqref="N18">
    <cfRule type="expression" dxfId="2801" priority="2779" stopIfTrue="1">
      <formula>AND(NOT($C18=""),N18="")</formula>
    </cfRule>
    <cfRule type="expression" dxfId="2800" priority="2780" stopIfTrue="1">
      <formula>CE18="0"</formula>
    </cfRule>
  </conditionalFormatting>
  <conditionalFormatting sqref="M18">
    <cfRule type="expression" dxfId="2799" priority="2778" stopIfTrue="1">
      <formula>BZ18="0"</formula>
    </cfRule>
  </conditionalFormatting>
  <conditionalFormatting sqref="D18">
    <cfRule type="expression" dxfId="2798" priority="2776" stopIfTrue="1">
      <formula>AND(NOT($C18=""),D18="")</formula>
    </cfRule>
    <cfRule type="expression" dxfId="2797" priority="2777" stopIfTrue="1">
      <formula>AG18="0"</formula>
    </cfRule>
  </conditionalFormatting>
  <conditionalFormatting sqref="E18">
    <cfRule type="expression" dxfId="2796" priority="2774" stopIfTrue="1">
      <formula>AND(NOT($C18=""),E18="")</formula>
    </cfRule>
    <cfRule type="expression" dxfId="2795" priority="2775" stopIfTrue="1">
      <formula>AL18="0"</formula>
    </cfRule>
  </conditionalFormatting>
  <conditionalFormatting sqref="F18">
    <cfRule type="expression" dxfId="2794" priority="2772" stopIfTrue="1">
      <formula>AND(NOT($C18=""),F18="")</formula>
    </cfRule>
    <cfRule type="expression" dxfId="2793" priority="2773" stopIfTrue="1">
      <formula>AQ18="0"</formula>
    </cfRule>
  </conditionalFormatting>
  <conditionalFormatting sqref="G18">
    <cfRule type="expression" dxfId="2792" priority="2770" stopIfTrue="1">
      <formula>AND(NOT($C18=""),G18="")</formula>
    </cfRule>
    <cfRule type="expression" dxfId="2791" priority="2771" stopIfTrue="1">
      <formula>AV18="0"</formula>
    </cfRule>
  </conditionalFormatting>
  <conditionalFormatting sqref="H18">
    <cfRule type="expression" dxfId="2790" priority="2768" stopIfTrue="1">
      <formula>AND(NOT($C18=""),H18="")</formula>
    </cfRule>
    <cfRule type="expression" dxfId="2789" priority="2769" stopIfTrue="1">
      <formula>BA18="0"</formula>
    </cfRule>
  </conditionalFormatting>
  <conditionalFormatting sqref="I18">
    <cfRule type="expression" dxfId="2788" priority="2766" stopIfTrue="1">
      <formula>AND(NOT($C18=""),I18="")</formula>
    </cfRule>
    <cfRule type="expression" dxfId="2787" priority="2767" stopIfTrue="1">
      <formula>BF18="0"</formula>
    </cfRule>
  </conditionalFormatting>
  <conditionalFormatting sqref="J18">
    <cfRule type="expression" dxfId="2786" priority="2764" stopIfTrue="1">
      <formula>AND(NOT($C18=""),J18="")</formula>
    </cfRule>
    <cfRule type="expression" dxfId="2785" priority="2765" stopIfTrue="1">
      <formula>BK18="0"</formula>
    </cfRule>
  </conditionalFormatting>
  <conditionalFormatting sqref="K18">
    <cfRule type="expression" dxfId="2784" priority="2762" stopIfTrue="1">
      <formula>AND(NOT($C18=""),K18="")</formula>
    </cfRule>
    <cfRule type="expression" dxfId="2783" priority="2763" stopIfTrue="1">
      <formula>BP18="0"</formula>
    </cfRule>
  </conditionalFormatting>
  <conditionalFormatting sqref="L18">
    <cfRule type="expression" dxfId="2782" priority="2760" stopIfTrue="1">
      <formula>AND(NOT($C18=""),L18="")</formula>
    </cfRule>
    <cfRule type="expression" dxfId="2781" priority="2761" stopIfTrue="1">
      <formula>BU18="0"</formula>
    </cfRule>
  </conditionalFormatting>
  <conditionalFormatting sqref="N18">
    <cfRule type="expression" dxfId="2780" priority="2758" stopIfTrue="1">
      <formula>AND(NOT($C18=""),N18="")</formula>
    </cfRule>
    <cfRule type="expression" dxfId="2779" priority="2759" stopIfTrue="1">
      <formula>CE18="0"</formula>
    </cfRule>
  </conditionalFormatting>
  <conditionalFormatting sqref="M18">
    <cfRule type="expression" dxfId="2778" priority="2757" stopIfTrue="1">
      <formula>BZ18="0"</formula>
    </cfRule>
  </conditionalFormatting>
  <conditionalFormatting sqref="D18">
    <cfRule type="expression" dxfId="2777" priority="2755" stopIfTrue="1">
      <formula>AND(NOT($C18=""),D18="")</formula>
    </cfRule>
    <cfRule type="expression" dxfId="2776" priority="2756" stopIfTrue="1">
      <formula>AG18="0"</formula>
    </cfRule>
  </conditionalFormatting>
  <conditionalFormatting sqref="E18">
    <cfRule type="expression" dxfId="2775" priority="2753" stopIfTrue="1">
      <formula>AND(NOT($C18=""),E18="")</formula>
    </cfRule>
    <cfRule type="expression" dxfId="2774" priority="2754" stopIfTrue="1">
      <formula>AL18="0"</formula>
    </cfRule>
  </conditionalFormatting>
  <conditionalFormatting sqref="F18">
    <cfRule type="expression" dxfId="2773" priority="2751" stopIfTrue="1">
      <formula>AND(NOT($C18=""),F18="")</formula>
    </cfRule>
    <cfRule type="expression" dxfId="2772" priority="2752" stopIfTrue="1">
      <formula>AQ18="0"</formula>
    </cfRule>
  </conditionalFormatting>
  <conditionalFormatting sqref="G18">
    <cfRule type="expression" dxfId="2771" priority="2749" stopIfTrue="1">
      <formula>AND(NOT($C18=""),G18="")</formula>
    </cfRule>
    <cfRule type="expression" dxfId="2770" priority="2750" stopIfTrue="1">
      <formula>AV18="0"</formula>
    </cfRule>
  </conditionalFormatting>
  <conditionalFormatting sqref="H18">
    <cfRule type="expression" dxfId="2769" priority="2747" stopIfTrue="1">
      <formula>AND(NOT($C18=""),H18="")</formula>
    </cfRule>
    <cfRule type="expression" dxfId="2768" priority="2748" stopIfTrue="1">
      <formula>BA18="0"</formula>
    </cfRule>
  </conditionalFormatting>
  <conditionalFormatting sqref="I18">
    <cfRule type="expression" dxfId="2767" priority="2745" stopIfTrue="1">
      <formula>AND(NOT($C18=""),I18="")</formula>
    </cfRule>
    <cfRule type="expression" dxfId="2766" priority="2746" stopIfTrue="1">
      <formula>BF18="0"</formula>
    </cfRule>
  </conditionalFormatting>
  <conditionalFormatting sqref="J18">
    <cfRule type="expression" dxfId="2765" priority="2743" stopIfTrue="1">
      <formula>AND(NOT($C18=""),J18="")</formula>
    </cfRule>
    <cfRule type="expression" dxfId="2764" priority="2744" stopIfTrue="1">
      <formula>BK18="0"</formula>
    </cfRule>
  </conditionalFormatting>
  <conditionalFormatting sqref="K18">
    <cfRule type="expression" dxfId="2763" priority="2741" stopIfTrue="1">
      <formula>AND(NOT($C18=""),K18="")</formula>
    </cfRule>
    <cfRule type="expression" dxfId="2762" priority="2742" stopIfTrue="1">
      <formula>BP18="0"</formula>
    </cfRule>
  </conditionalFormatting>
  <conditionalFormatting sqref="L18">
    <cfRule type="expression" dxfId="2761" priority="2739" stopIfTrue="1">
      <formula>AND(NOT($C18=""),L18="")</formula>
    </cfRule>
    <cfRule type="expression" dxfId="2760" priority="2740" stopIfTrue="1">
      <formula>BU18="0"</formula>
    </cfRule>
  </conditionalFormatting>
  <conditionalFormatting sqref="N18">
    <cfRule type="expression" dxfId="2759" priority="2737" stopIfTrue="1">
      <formula>AND(NOT($C18=""),N18="")</formula>
    </cfRule>
    <cfRule type="expression" dxfId="2758" priority="2738" stopIfTrue="1">
      <formula>CE18="0"</formula>
    </cfRule>
  </conditionalFormatting>
  <conditionalFormatting sqref="M18">
    <cfRule type="expression" dxfId="2757" priority="2736" stopIfTrue="1">
      <formula>BZ18="0"</formula>
    </cfRule>
  </conditionalFormatting>
  <conditionalFormatting sqref="D18">
    <cfRule type="expression" dxfId="2756" priority="2734" stopIfTrue="1">
      <formula>AND(NOT($C18=""),D18="")</formula>
    </cfRule>
    <cfRule type="expression" dxfId="2755" priority="2735" stopIfTrue="1">
      <formula>AG18="0"</formula>
    </cfRule>
  </conditionalFormatting>
  <conditionalFormatting sqref="E18">
    <cfRule type="expression" dxfId="2754" priority="2732" stopIfTrue="1">
      <formula>AND(NOT($C18=""),E18="")</formula>
    </cfRule>
    <cfRule type="expression" dxfId="2753" priority="2733" stopIfTrue="1">
      <formula>AL18="0"</formula>
    </cfRule>
  </conditionalFormatting>
  <conditionalFormatting sqref="F18">
    <cfRule type="expression" dxfId="2752" priority="2730" stopIfTrue="1">
      <formula>AND(NOT($C18=""),F18="")</formula>
    </cfRule>
    <cfRule type="expression" dxfId="2751" priority="2731" stopIfTrue="1">
      <formula>AQ18="0"</formula>
    </cfRule>
  </conditionalFormatting>
  <conditionalFormatting sqref="G18">
    <cfRule type="expression" dxfId="2750" priority="2728" stopIfTrue="1">
      <formula>AND(NOT($C18=""),G18="")</formula>
    </cfRule>
    <cfRule type="expression" dxfId="2749" priority="2729" stopIfTrue="1">
      <formula>AV18="0"</formula>
    </cfRule>
  </conditionalFormatting>
  <conditionalFormatting sqref="H18">
    <cfRule type="expression" dxfId="2748" priority="2726" stopIfTrue="1">
      <formula>AND(NOT($C18=""),H18="")</formula>
    </cfRule>
    <cfRule type="expression" dxfId="2747" priority="2727" stopIfTrue="1">
      <formula>BA18="0"</formula>
    </cfRule>
  </conditionalFormatting>
  <conditionalFormatting sqref="I18">
    <cfRule type="expression" dxfId="2746" priority="2724" stopIfTrue="1">
      <formula>AND(NOT($C18=""),I18="")</formula>
    </cfRule>
    <cfRule type="expression" dxfId="2745" priority="2725" stopIfTrue="1">
      <formula>BF18="0"</formula>
    </cfRule>
  </conditionalFormatting>
  <conditionalFormatting sqref="J18">
    <cfRule type="expression" dxfId="2744" priority="2722" stopIfTrue="1">
      <formula>AND(NOT($C18=""),J18="")</formula>
    </cfRule>
    <cfRule type="expression" dxfId="2743" priority="2723" stopIfTrue="1">
      <formula>BK18="0"</formula>
    </cfRule>
  </conditionalFormatting>
  <conditionalFormatting sqref="K18">
    <cfRule type="expression" dxfId="2742" priority="2720" stopIfTrue="1">
      <formula>AND(NOT($C18=""),K18="")</formula>
    </cfRule>
    <cfRule type="expression" dxfId="2741" priority="2721" stopIfTrue="1">
      <formula>BP18="0"</formula>
    </cfRule>
  </conditionalFormatting>
  <conditionalFormatting sqref="L18">
    <cfRule type="expression" dxfId="2740" priority="2718" stopIfTrue="1">
      <formula>AND(NOT($C18=""),L18="")</formula>
    </cfRule>
    <cfRule type="expression" dxfId="2739" priority="2719" stopIfTrue="1">
      <formula>BU18="0"</formula>
    </cfRule>
  </conditionalFormatting>
  <conditionalFormatting sqref="N18">
    <cfRule type="expression" dxfId="2738" priority="2716" stopIfTrue="1">
      <formula>AND(NOT($C18=""),N18="")</formula>
    </cfRule>
    <cfRule type="expression" dxfId="2737" priority="2717" stopIfTrue="1">
      <formula>CE18="0"</formula>
    </cfRule>
  </conditionalFormatting>
  <conditionalFormatting sqref="M18">
    <cfRule type="expression" dxfId="2736" priority="2715" stopIfTrue="1">
      <formula>BZ18="0"</formula>
    </cfRule>
  </conditionalFormatting>
  <conditionalFormatting sqref="D18">
    <cfRule type="expression" dxfId="2735" priority="2713" stopIfTrue="1">
      <formula>AND(NOT($C18=""),D18="")</formula>
    </cfRule>
    <cfRule type="expression" dxfId="2734" priority="2714" stopIfTrue="1">
      <formula>AG18="0"</formula>
    </cfRule>
  </conditionalFormatting>
  <conditionalFormatting sqref="E18">
    <cfRule type="expression" dxfId="2733" priority="2711" stopIfTrue="1">
      <formula>AND(NOT($C18=""),E18="")</formula>
    </cfRule>
    <cfRule type="expression" dxfId="2732" priority="2712" stopIfTrue="1">
      <formula>AL18="0"</formula>
    </cfRule>
  </conditionalFormatting>
  <conditionalFormatting sqref="F18">
    <cfRule type="expression" dxfId="2731" priority="2709" stopIfTrue="1">
      <formula>AND(NOT($C18=""),F18="")</formula>
    </cfRule>
    <cfRule type="expression" dxfId="2730" priority="2710" stopIfTrue="1">
      <formula>AQ18="0"</formula>
    </cfRule>
  </conditionalFormatting>
  <conditionalFormatting sqref="G18">
    <cfRule type="expression" dxfId="2729" priority="2707" stopIfTrue="1">
      <formula>AND(NOT($C18=""),G18="")</formula>
    </cfRule>
    <cfRule type="expression" dxfId="2728" priority="2708" stopIfTrue="1">
      <formula>AV18="0"</formula>
    </cfRule>
  </conditionalFormatting>
  <conditionalFormatting sqref="H18">
    <cfRule type="expression" dxfId="2727" priority="2705" stopIfTrue="1">
      <formula>AND(NOT($C18=""),H18="")</formula>
    </cfRule>
    <cfRule type="expression" dxfId="2726" priority="2706" stopIfTrue="1">
      <formula>BA18="0"</formula>
    </cfRule>
  </conditionalFormatting>
  <conditionalFormatting sqref="I18">
    <cfRule type="expression" dxfId="2725" priority="2703" stopIfTrue="1">
      <formula>AND(NOT($C18=""),I18="")</formula>
    </cfRule>
    <cfRule type="expression" dxfId="2724" priority="2704" stopIfTrue="1">
      <formula>BF18="0"</formula>
    </cfRule>
  </conditionalFormatting>
  <conditionalFormatting sqref="J18">
    <cfRule type="expression" dxfId="2723" priority="2701" stopIfTrue="1">
      <formula>AND(NOT($C18=""),J18="")</formula>
    </cfRule>
    <cfRule type="expression" dxfId="2722" priority="2702" stopIfTrue="1">
      <formula>BK18="0"</formula>
    </cfRule>
  </conditionalFormatting>
  <conditionalFormatting sqref="K18">
    <cfRule type="expression" dxfId="2721" priority="2699" stopIfTrue="1">
      <formula>AND(NOT($C18=""),K18="")</formula>
    </cfRule>
    <cfRule type="expression" dxfId="2720" priority="2700" stopIfTrue="1">
      <formula>BP18="0"</formula>
    </cfRule>
  </conditionalFormatting>
  <conditionalFormatting sqref="L18">
    <cfRule type="expression" dxfId="2719" priority="2697" stopIfTrue="1">
      <formula>AND(NOT($C18=""),L18="")</formula>
    </cfRule>
    <cfRule type="expression" dxfId="2718" priority="2698" stopIfTrue="1">
      <formula>BU18="0"</formula>
    </cfRule>
  </conditionalFormatting>
  <conditionalFormatting sqref="N18">
    <cfRule type="expression" dxfId="2717" priority="2695" stopIfTrue="1">
      <formula>AND(NOT($C18=""),N18="")</formula>
    </cfRule>
    <cfRule type="expression" dxfId="2716" priority="2696" stopIfTrue="1">
      <formula>CE18="0"</formula>
    </cfRule>
  </conditionalFormatting>
  <conditionalFormatting sqref="M18">
    <cfRule type="expression" dxfId="2715" priority="2694" stopIfTrue="1">
      <formula>BZ18="0"</formula>
    </cfRule>
  </conditionalFormatting>
  <conditionalFormatting sqref="D18">
    <cfRule type="expression" dxfId="2714" priority="2692" stopIfTrue="1">
      <formula>AND(NOT($C18=""),D18="")</formula>
    </cfRule>
    <cfRule type="expression" dxfId="2713" priority="2693" stopIfTrue="1">
      <formula>AG18="0"</formula>
    </cfRule>
  </conditionalFormatting>
  <conditionalFormatting sqref="E18">
    <cfRule type="expression" dxfId="2712" priority="2690" stopIfTrue="1">
      <formula>AND(NOT($C18=""),E18="")</formula>
    </cfRule>
    <cfRule type="expression" dxfId="2711" priority="2691" stopIfTrue="1">
      <formula>AL18="0"</formula>
    </cfRule>
  </conditionalFormatting>
  <conditionalFormatting sqref="F18">
    <cfRule type="expression" dxfId="2710" priority="2688" stopIfTrue="1">
      <formula>AND(NOT($C18=""),F18="")</formula>
    </cfRule>
    <cfRule type="expression" dxfId="2709" priority="2689" stopIfTrue="1">
      <formula>AQ18="0"</formula>
    </cfRule>
  </conditionalFormatting>
  <conditionalFormatting sqref="G18">
    <cfRule type="expression" dxfId="2708" priority="2686" stopIfTrue="1">
      <formula>AND(NOT($C18=""),G18="")</formula>
    </cfRule>
    <cfRule type="expression" dxfId="2707" priority="2687" stopIfTrue="1">
      <formula>AV18="0"</formula>
    </cfRule>
  </conditionalFormatting>
  <conditionalFormatting sqref="H18">
    <cfRule type="expression" dxfId="2706" priority="2684" stopIfTrue="1">
      <formula>AND(NOT($C18=""),H18="")</formula>
    </cfRule>
    <cfRule type="expression" dxfId="2705" priority="2685" stopIfTrue="1">
      <formula>BA18="0"</formula>
    </cfRule>
  </conditionalFormatting>
  <conditionalFormatting sqref="I18">
    <cfRule type="expression" dxfId="2704" priority="2682" stopIfTrue="1">
      <formula>AND(NOT($C18=""),I18="")</formula>
    </cfRule>
    <cfRule type="expression" dxfId="2703" priority="2683" stopIfTrue="1">
      <formula>BF18="0"</formula>
    </cfRule>
  </conditionalFormatting>
  <conditionalFormatting sqref="J18">
    <cfRule type="expression" dxfId="2702" priority="2680" stopIfTrue="1">
      <formula>AND(NOT($C18=""),J18="")</formula>
    </cfRule>
    <cfRule type="expression" dxfId="2701" priority="2681" stopIfTrue="1">
      <formula>BK18="0"</formula>
    </cfRule>
  </conditionalFormatting>
  <conditionalFormatting sqref="K18">
    <cfRule type="expression" dxfId="2700" priority="2678" stopIfTrue="1">
      <formula>AND(NOT($C18=""),K18="")</formula>
    </cfRule>
    <cfRule type="expression" dxfId="2699" priority="2679" stopIfTrue="1">
      <formula>BP18="0"</formula>
    </cfRule>
  </conditionalFormatting>
  <conditionalFormatting sqref="L18">
    <cfRule type="expression" dxfId="2698" priority="2676" stopIfTrue="1">
      <formula>AND(NOT($C18=""),L18="")</formula>
    </cfRule>
    <cfRule type="expression" dxfId="2697" priority="2677" stopIfTrue="1">
      <formula>BU18="0"</formula>
    </cfRule>
  </conditionalFormatting>
  <conditionalFormatting sqref="N18">
    <cfRule type="expression" dxfId="2696" priority="2674" stopIfTrue="1">
      <formula>AND(NOT($C18=""),N18="")</formula>
    </cfRule>
    <cfRule type="expression" dxfId="2695" priority="2675" stopIfTrue="1">
      <formula>CE18="0"</formula>
    </cfRule>
  </conditionalFormatting>
  <conditionalFormatting sqref="M18">
    <cfRule type="expression" dxfId="2694" priority="2673" stopIfTrue="1">
      <formula>BZ18="0"</formula>
    </cfRule>
  </conditionalFormatting>
  <conditionalFormatting sqref="D18">
    <cfRule type="expression" dxfId="2693" priority="2671" stopIfTrue="1">
      <formula>AND(NOT($C18=""),D18="")</formula>
    </cfRule>
    <cfRule type="expression" dxfId="2692" priority="2672" stopIfTrue="1">
      <formula>AG18="0"</formula>
    </cfRule>
  </conditionalFormatting>
  <conditionalFormatting sqref="E18">
    <cfRule type="expression" dxfId="2691" priority="2669" stopIfTrue="1">
      <formula>AND(NOT($C18=""),E18="")</formula>
    </cfRule>
    <cfRule type="expression" dxfId="2690" priority="2670" stopIfTrue="1">
      <formula>AL18="0"</formula>
    </cfRule>
  </conditionalFormatting>
  <conditionalFormatting sqref="F18">
    <cfRule type="expression" dxfId="2689" priority="2667" stopIfTrue="1">
      <formula>AND(NOT($C18=""),F18="")</formula>
    </cfRule>
    <cfRule type="expression" dxfId="2688" priority="2668" stopIfTrue="1">
      <formula>AQ18="0"</formula>
    </cfRule>
  </conditionalFormatting>
  <conditionalFormatting sqref="G18">
    <cfRule type="expression" dxfId="2687" priority="2665" stopIfTrue="1">
      <formula>AND(NOT($C18=""),G18="")</formula>
    </cfRule>
    <cfRule type="expression" dxfId="2686" priority="2666" stopIfTrue="1">
      <formula>AV18="0"</formula>
    </cfRule>
  </conditionalFormatting>
  <conditionalFormatting sqref="H18">
    <cfRule type="expression" dxfId="2685" priority="2663" stopIfTrue="1">
      <formula>AND(NOT($C18=""),H18="")</formula>
    </cfRule>
    <cfRule type="expression" dxfId="2684" priority="2664" stopIfTrue="1">
      <formula>BA18="0"</formula>
    </cfRule>
  </conditionalFormatting>
  <conditionalFormatting sqref="I18">
    <cfRule type="expression" dxfId="2683" priority="2661" stopIfTrue="1">
      <formula>AND(NOT($C18=""),I18="")</formula>
    </cfRule>
    <cfRule type="expression" dxfId="2682" priority="2662" stopIfTrue="1">
      <formula>BF18="0"</formula>
    </cfRule>
  </conditionalFormatting>
  <conditionalFormatting sqref="J18">
    <cfRule type="expression" dxfId="2681" priority="2659" stopIfTrue="1">
      <formula>AND(NOT($C18=""),J18="")</formula>
    </cfRule>
    <cfRule type="expression" dxfId="2680" priority="2660" stopIfTrue="1">
      <formula>BK18="0"</formula>
    </cfRule>
  </conditionalFormatting>
  <conditionalFormatting sqref="K18">
    <cfRule type="expression" dxfId="2679" priority="2657" stopIfTrue="1">
      <formula>AND(NOT($C18=""),K18="")</formula>
    </cfRule>
    <cfRule type="expression" dxfId="2678" priority="2658" stopIfTrue="1">
      <formula>BP18="0"</formula>
    </cfRule>
  </conditionalFormatting>
  <conditionalFormatting sqref="L18">
    <cfRule type="expression" dxfId="2677" priority="2655" stopIfTrue="1">
      <formula>AND(NOT($C18=""),L18="")</formula>
    </cfRule>
    <cfRule type="expression" dxfId="2676" priority="2656" stopIfTrue="1">
      <formula>BU18="0"</formula>
    </cfRule>
  </conditionalFormatting>
  <conditionalFormatting sqref="N18">
    <cfRule type="expression" dxfId="2675" priority="2653" stopIfTrue="1">
      <formula>AND(NOT($C18=""),N18="")</formula>
    </cfRule>
    <cfRule type="expression" dxfId="2674" priority="2654" stopIfTrue="1">
      <formula>CE18="0"</formula>
    </cfRule>
  </conditionalFormatting>
  <conditionalFormatting sqref="M18">
    <cfRule type="expression" dxfId="2673" priority="2652" stopIfTrue="1">
      <formula>BZ18="0"</formula>
    </cfRule>
  </conditionalFormatting>
  <conditionalFormatting sqref="D18">
    <cfRule type="expression" dxfId="2672" priority="2650" stopIfTrue="1">
      <formula>AND(NOT($C18=""),D18="")</formula>
    </cfRule>
    <cfRule type="expression" dxfId="2671" priority="2651" stopIfTrue="1">
      <formula>AG18="0"</formula>
    </cfRule>
  </conditionalFormatting>
  <conditionalFormatting sqref="E18">
    <cfRule type="expression" dxfId="2670" priority="2648" stopIfTrue="1">
      <formula>AND(NOT($C18=""),E18="")</formula>
    </cfRule>
    <cfRule type="expression" dxfId="2669" priority="2649" stopIfTrue="1">
      <formula>AL18="0"</formula>
    </cfRule>
  </conditionalFormatting>
  <conditionalFormatting sqref="F18">
    <cfRule type="expression" dxfId="2668" priority="2646" stopIfTrue="1">
      <formula>AND(NOT($C18=""),F18="")</formula>
    </cfRule>
    <cfRule type="expression" dxfId="2667" priority="2647" stopIfTrue="1">
      <formula>AQ18="0"</formula>
    </cfRule>
  </conditionalFormatting>
  <conditionalFormatting sqref="G18">
    <cfRule type="expression" dxfId="2666" priority="2644" stopIfTrue="1">
      <formula>AND(NOT($C18=""),G18="")</formula>
    </cfRule>
    <cfRule type="expression" dxfId="2665" priority="2645" stopIfTrue="1">
      <formula>AV18="0"</formula>
    </cfRule>
  </conditionalFormatting>
  <conditionalFormatting sqref="H18">
    <cfRule type="expression" dxfId="2664" priority="2642" stopIfTrue="1">
      <formula>AND(NOT($C18=""),H18="")</formula>
    </cfRule>
    <cfRule type="expression" dxfId="2663" priority="2643" stopIfTrue="1">
      <formula>BA18="0"</formula>
    </cfRule>
  </conditionalFormatting>
  <conditionalFormatting sqref="I18">
    <cfRule type="expression" dxfId="2662" priority="2640" stopIfTrue="1">
      <formula>AND(NOT($C18=""),I18="")</formula>
    </cfRule>
    <cfRule type="expression" dxfId="2661" priority="2641" stopIfTrue="1">
      <formula>BF18="0"</formula>
    </cfRule>
  </conditionalFormatting>
  <conditionalFormatting sqref="J18">
    <cfRule type="expression" dxfId="2660" priority="2638" stopIfTrue="1">
      <formula>AND(NOT($C18=""),J18="")</formula>
    </cfRule>
    <cfRule type="expression" dxfId="2659" priority="2639" stopIfTrue="1">
      <formula>BK18="0"</formula>
    </cfRule>
  </conditionalFormatting>
  <conditionalFormatting sqref="K18">
    <cfRule type="expression" dxfId="2658" priority="2636" stopIfTrue="1">
      <formula>AND(NOT($C18=""),K18="")</formula>
    </cfRule>
    <cfRule type="expression" dxfId="2657" priority="2637" stopIfTrue="1">
      <formula>BP18="0"</formula>
    </cfRule>
  </conditionalFormatting>
  <conditionalFormatting sqref="L18">
    <cfRule type="expression" dxfId="2656" priority="2634" stopIfTrue="1">
      <formula>AND(NOT($C18=""),L18="")</formula>
    </cfRule>
    <cfRule type="expression" dxfId="2655" priority="2635" stopIfTrue="1">
      <formula>BU18="0"</formula>
    </cfRule>
  </conditionalFormatting>
  <conditionalFormatting sqref="N18">
    <cfRule type="expression" dxfId="2654" priority="2632" stopIfTrue="1">
      <formula>AND(NOT($C18=""),N18="")</formula>
    </cfRule>
    <cfRule type="expression" dxfId="2653" priority="2633" stopIfTrue="1">
      <formula>CE18="0"</formula>
    </cfRule>
  </conditionalFormatting>
  <conditionalFormatting sqref="M18">
    <cfRule type="expression" dxfId="2652" priority="2631" stopIfTrue="1">
      <formula>BZ18="0"</formula>
    </cfRule>
  </conditionalFormatting>
  <conditionalFormatting sqref="D18">
    <cfRule type="expression" dxfId="2651" priority="2629" stopIfTrue="1">
      <formula>AND(NOT($C18=""),D18="")</formula>
    </cfRule>
    <cfRule type="expression" dxfId="2650" priority="2630" stopIfTrue="1">
      <formula>AG18="0"</formula>
    </cfRule>
  </conditionalFormatting>
  <conditionalFormatting sqref="E18">
    <cfRule type="expression" dxfId="2649" priority="2627" stopIfTrue="1">
      <formula>AND(NOT($C18=""),E18="")</formula>
    </cfRule>
    <cfRule type="expression" dxfId="2648" priority="2628" stopIfTrue="1">
      <formula>AL18="0"</formula>
    </cfRule>
  </conditionalFormatting>
  <conditionalFormatting sqref="F18">
    <cfRule type="expression" dxfId="2647" priority="2625" stopIfTrue="1">
      <formula>AND(NOT($C18=""),F18="")</formula>
    </cfRule>
    <cfRule type="expression" dxfId="2646" priority="2626" stopIfTrue="1">
      <formula>AQ18="0"</formula>
    </cfRule>
  </conditionalFormatting>
  <conditionalFormatting sqref="G18">
    <cfRule type="expression" dxfId="2645" priority="2623" stopIfTrue="1">
      <formula>AND(NOT($C18=""),G18="")</formula>
    </cfRule>
    <cfRule type="expression" dxfId="2644" priority="2624" stopIfTrue="1">
      <formula>AV18="0"</formula>
    </cfRule>
  </conditionalFormatting>
  <conditionalFormatting sqref="H18">
    <cfRule type="expression" dxfId="2643" priority="2621" stopIfTrue="1">
      <formula>AND(NOT($C18=""),H18="")</formula>
    </cfRule>
    <cfRule type="expression" dxfId="2642" priority="2622" stopIfTrue="1">
      <formula>BA18="0"</formula>
    </cfRule>
  </conditionalFormatting>
  <conditionalFormatting sqref="I18">
    <cfRule type="expression" dxfId="2641" priority="2619" stopIfTrue="1">
      <formula>AND(NOT($C18=""),I18="")</formula>
    </cfRule>
    <cfRule type="expression" dxfId="2640" priority="2620" stopIfTrue="1">
      <formula>BF18="0"</formula>
    </cfRule>
  </conditionalFormatting>
  <conditionalFormatting sqref="J18">
    <cfRule type="expression" dxfId="2639" priority="2617" stopIfTrue="1">
      <formula>AND(NOT($C18=""),J18="")</formula>
    </cfRule>
    <cfRule type="expression" dxfId="2638" priority="2618" stopIfTrue="1">
      <formula>BK18="0"</formula>
    </cfRule>
  </conditionalFormatting>
  <conditionalFormatting sqref="K18">
    <cfRule type="expression" dxfId="2637" priority="2615" stopIfTrue="1">
      <formula>AND(NOT($C18=""),K18="")</formula>
    </cfRule>
    <cfRule type="expression" dxfId="2636" priority="2616" stopIfTrue="1">
      <formula>BP18="0"</formula>
    </cfRule>
  </conditionalFormatting>
  <conditionalFormatting sqref="L18">
    <cfRule type="expression" dxfId="2635" priority="2613" stopIfTrue="1">
      <formula>AND(NOT($C18=""),L18="")</formula>
    </cfRule>
    <cfRule type="expression" dxfId="2634" priority="2614" stopIfTrue="1">
      <formula>BU18="0"</formula>
    </cfRule>
  </conditionalFormatting>
  <conditionalFormatting sqref="N18">
    <cfRule type="expression" dxfId="2633" priority="2611" stopIfTrue="1">
      <formula>AND(NOT($C18=""),N18="")</formula>
    </cfRule>
    <cfRule type="expression" dxfId="2632" priority="2612" stopIfTrue="1">
      <formula>CE18="0"</formula>
    </cfRule>
  </conditionalFormatting>
  <conditionalFormatting sqref="M18">
    <cfRule type="expression" dxfId="2631" priority="2610" stopIfTrue="1">
      <formula>BZ18="0"</formula>
    </cfRule>
  </conditionalFormatting>
  <conditionalFormatting sqref="D18">
    <cfRule type="expression" dxfId="2630" priority="2608" stopIfTrue="1">
      <formula>AND(NOT($C18=""),D18="")</formula>
    </cfRule>
    <cfRule type="expression" dxfId="2629" priority="2609" stopIfTrue="1">
      <formula>AG18="0"</formula>
    </cfRule>
  </conditionalFormatting>
  <conditionalFormatting sqref="E18">
    <cfRule type="expression" dxfId="2628" priority="2606" stopIfTrue="1">
      <formula>AND(NOT($C18=""),E18="")</formula>
    </cfRule>
    <cfRule type="expression" dxfId="2627" priority="2607" stopIfTrue="1">
      <formula>AL18="0"</formula>
    </cfRule>
  </conditionalFormatting>
  <conditionalFormatting sqref="F18">
    <cfRule type="expression" dxfId="2626" priority="2604" stopIfTrue="1">
      <formula>AND(NOT($C18=""),F18="")</formula>
    </cfRule>
    <cfRule type="expression" dxfId="2625" priority="2605" stopIfTrue="1">
      <formula>AQ18="0"</formula>
    </cfRule>
  </conditionalFormatting>
  <conditionalFormatting sqref="G18">
    <cfRule type="expression" dxfId="2624" priority="2602" stopIfTrue="1">
      <formula>AND(NOT($C18=""),G18="")</formula>
    </cfRule>
    <cfRule type="expression" dxfId="2623" priority="2603" stopIfTrue="1">
      <formula>AV18="0"</formula>
    </cfRule>
  </conditionalFormatting>
  <conditionalFormatting sqref="H18">
    <cfRule type="expression" dxfId="2622" priority="2600" stopIfTrue="1">
      <formula>AND(NOT($C18=""),H18="")</formula>
    </cfRule>
    <cfRule type="expression" dxfId="2621" priority="2601" stopIfTrue="1">
      <formula>BA18="0"</formula>
    </cfRule>
  </conditionalFormatting>
  <conditionalFormatting sqref="I18">
    <cfRule type="expression" dxfId="2620" priority="2598" stopIfTrue="1">
      <formula>AND(NOT($C18=""),I18="")</formula>
    </cfRule>
    <cfRule type="expression" dxfId="2619" priority="2599" stopIfTrue="1">
      <formula>BF18="0"</formula>
    </cfRule>
  </conditionalFormatting>
  <conditionalFormatting sqref="J18">
    <cfRule type="expression" dxfId="2618" priority="2596" stopIfTrue="1">
      <formula>AND(NOT($C18=""),J18="")</formula>
    </cfRule>
    <cfRule type="expression" dxfId="2617" priority="2597" stopIfTrue="1">
      <formula>BK18="0"</formula>
    </cfRule>
  </conditionalFormatting>
  <conditionalFormatting sqref="K18">
    <cfRule type="expression" dxfId="2616" priority="2594" stopIfTrue="1">
      <formula>AND(NOT($C18=""),K18="")</formula>
    </cfRule>
    <cfRule type="expression" dxfId="2615" priority="2595" stopIfTrue="1">
      <formula>BP18="0"</formula>
    </cfRule>
  </conditionalFormatting>
  <conditionalFormatting sqref="L18">
    <cfRule type="expression" dxfId="2614" priority="2592" stopIfTrue="1">
      <formula>AND(NOT($C18=""),L18="")</formula>
    </cfRule>
    <cfRule type="expression" dxfId="2613" priority="2593" stopIfTrue="1">
      <formula>BU18="0"</formula>
    </cfRule>
  </conditionalFormatting>
  <conditionalFormatting sqref="N18">
    <cfRule type="expression" dxfId="2612" priority="2590" stopIfTrue="1">
      <formula>AND(NOT($C18=""),N18="")</formula>
    </cfRule>
    <cfRule type="expression" dxfId="2611" priority="2591" stopIfTrue="1">
      <formula>CE18="0"</formula>
    </cfRule>
  </conditionalFormatting>
  <conditionalFormatting sqref="M18">
    <cfRule type="expression" dxfId="2610" priority="2589" stopIfTrue="1">
      <formula>BZ18="0"</formula>
    </cfRule>
  </conditionalFormatting>
  <conditionalFormatting sqref="D18">
    <cfRule type="expression" dxfId="2609" priority="2587" stopIfTrue="1">
      <formula>AND(NOT($C18=""),D18="")</formula>
    </cfRule>
    <cfRule type="expression" dxfId="2608" priority="2588" stopIfTrue="1">
      <formula>AG18="0"</formula>
    </cfRule>
  </conditionalFormatting>
  <conditionalFormatting sqref="E18">
    <cfRule type="expression" dxfId="2607" priority="2585" stopIfTrue="1">
      <formula>AND(NOT($C18=""),E18="")</formula>
    </cfRule>
    <cfRule type="expression" dxfId="2606" priority="2586" stopIfTrue="1">
      <formula>AL18="0"</formula>
    </cfRule>
  </conditionalFormatting>
  <conditionalFormatting sqref="F18">
    <cfRule type="expression" dxfId="2605" priority="2583" stopIfTrue="1">
      <formula>AND(NOT($C18=""),F18="")</formula>
    </cfRule>
    <cfRule type="expression" dxfId="2604" priority="2584" stopIfTrue="1">
      <formula>AQ18="0"</formula>
    </cfRule>
  </conditionalFormatting>
  <conditionalFormatting sqref="G18">
    <cfRule type="expression" dxfId="2603" priority="2581" stopIfTrue="1">
      <formula>AND(NOT($C18=""),G18="")</formula>
    </cfRule>
    <cfRule type="expression" dxfId="2602" priority="2582" stopIfTrue="1">
      <formula>AV18="0"</formula>
    </cfRule>
  </conditionalFormatting>
  <conditionalFormatting sqref="H18">
    <cfRule type="expression" dxfId="2601" priority="2579" stopIfTrue="1">
      <formula>AND(NOT($C18=""),H18="")</formula>
    </cfRule>
    <cfRule type="expression" dxfId="2600" priority="2580" stopIfTrue="1">
      <formula>BA18="0"</formula>
    </cfRule>
  </conditionalFormatting>
  <conditionalFormatting sqref="I18">
    <cfRule type="expression" dxfId="2599" priority="2577" stopIfTrue="1">
      <formula>AND(NOT($C18=""),I18="")</formula>
    </cfRule>
    <cfRule type="expression" dxfId="2598" priority="2578" stopIfTrue="1">
      <formula>BF18="0"</formula>
    </cfRule>
  </conditionalFormatting>
  <conditionalFormatting sqref="J18">
    <cfRule type="expression" dxfId="2597" priority="2575" stopIfTrue="1">
      <formula>AND(NOT($C18=""),J18="")</formula>
    </cfRule>
    <cfRule type="expression" dxfId="2596" priority="2576" stopIfTrue="1">
      <formula>BK18="0"</formula>
    </cfRule>
  </conditionalFormatting>
  <conditionalFormatting sqref="K18">
    <cfRule type="expression" dxfId="2595" priority="2573" stopIfTrue="1">
      <formula>AND(NOT($C18=""),K18="")</formula>
    </cfRule>
    <cfRule type="expression" dxfId="2594" priority="2574" stopIfTrue="1">
      <formula>BP18="0"</formula>
    </cfRule>
  </conditionalFormatting>
  <conditionalFormatting sqref="L18">
    <cfRule type="expression" dxfId="2593" priority="2571" stopIfTrue="1">
      <formula>AND(NOT($C18=""),L18="")</formula>
    </cfRule>
    <cfRule type="expression" dxfId="2592" priority="2572" stopIfTrue="1">
      <formula>BU18="0"</formula>
    </cfRule>
  </conditionalFormatting>
  <conditionalFormatting sqref="N18">
    <cfRule type="expression" dxfId="2591" priority="2569" stopIfTrue="1">
      <formula>AND(NOT($C18=""),N18="")</formula>
    </cfRule>
    <cfRule type="expression" dxfId="2590" priority="2570" stopIfTrue="1">
      <formula>CE18="0"</formula>
    </cfRule>
  </conditionalFormatting>
  <conditionalFormatting sqref="M12">
    <cfRule type="expression" dxfId="2589" priority="2542" stopIfTrue="1">
      <formula>BZ12="0"</formula>
    </cfRule>
  </conditionalFormatting>
  <conditionalFormatting sqref="D12">
    <cfRule type="expression" dxfId="2588" priority="2543" stopIfTrue="1">
      <formula>AND(NOT($C12=""),D12="")</formula>
    </cfRule>
    <cfRule type="expression" dxfId="2587" priority="2544" stopIfTrue="1">
      <formula>AG12="0"</formula>
    </cfRule>
  </conditionalFormatting>
  <conditionalFormatting sqref="E12">
    <cfRule type="expression" dxfId="2586" priority="2545" stopIfTrue="1">
      <formula>AND(NOT($C12=""),E12="")</formula>
    </cfRule>
    <cfRule type="expression" dxfId="2585" priority="2546" stopIfTrue="1">
      <formula>AL12="0"</formula>
    </cfRule>
  </conditionalFormatting>
  <conditionalFormatting sqref="F12">
    <cfRule type="expression" dxfId="2584" priority="2547" stopIfTrue="1">
      <formula>AND(NOT($C12=""),F12="")</formula>
    </cfRule>
    <cfRule type="expression" dxfId="2583" priority="2548" stopIfTrue="1">
      <formula>AQ12="0"</formula>
    </cfRule>
  </conditionalFormatting>
  <conditionalFormatting sqref="G12">
    <cfRule type="expression" dxfId="2582" priority="2549" stopIfTrue="1">
      <formula>AND(NOT($C12=""),G12="")</formula>
    </cfRule>
    <cfRule type="expression" dxfId="2581" priority="2550" stopIfTrue="1">
      <formula>AV12="0"</formula>
    </cfRule>
  </conditionalFormatting>
  <conditionalFormatting sqref="H12">
    <cfRule type="expression" dxfId="2580" priority="2551" stopIfTrue="1">
      <formula>AND(NOT($C12=""),H12="")</formula>
    </cfRule>
    <cfRule type="expression" dxfId="2579" priority="2552" stopIfTrue="1">
      <formula>BA12="0"</formula>
    </cfRule>
  </conditionalFormatting>
  <conditionalFormatting sqref="I12">
    <cfRule type="expression" dxfId="2578" priority="2553" stopIfTrue="1">
      <formula>AND(NOT($C12=""),I12="")</formula>
    </cfRule>
    <cfRule type="expression" dxfId="2577" priority="2554" stopIfTrue="1">
      <formula>BF12="0"</formula>
    </cfRule>
  </conditionalFormatting>
  <conditionalFormatting sqref="J12">
    <cfRule type="expression" dxfId="2576" priority="2555" stopIfTrue="1">
      <formula>AND(NOT($C12=""),J12="")</formula>
    </cfRule>
    <cfRule type="expression" dxfId="2575" priority="2556" stopIfTrue="1">
      <formula>BK12="0"</formula>
    </cfRule>
  </conditionalFormatting>
  <conditionalFormatting sqref="K12">
    <cfRule type="expression" dxfId="2574" priority="2557" stopIfTrue="1">
      <formula>AND(NOT($C12=""),K12="")</formula>
    </cfRule>
    <cfRule type="expression" dxfId="2573" priority="2558" stopIfTrue="1">
      <formula>BP12="0"</formula>
    </cfRule>
  </conditionalFormatting>
  <conditionalFormatting sqref="L12">
    <cfRule type="expression" dxfId="2572" priority="2559" stopIfTrue="1">
      <formula>AND(NOT($C12=""),L12="")</formula>
    </cfRule>
    <cfRule type="expression" dxfId="2571" priority="2560" stopIfTrue="1">
      <formula>BU12="0"</formula>
    </cfRule>
  </conditionalFormatting>
  <conditionalFormatting sqref="N12">
    <cfRule type="expression" dxfId="2570" priority="2561" stopIfTrue="1">
      <formula>AND(NOT($C12=""),N12="")</formula>
    </cfRule>
    <cfRule type="expression" dxfId="2569" priority="2562" stopIfTrue="1">
      <formula>CE12="0"</formula>
    </cfRule>
  </conditionalFormatting>
  <conditionalFormatting sqref="O12">
    <cfRule type="expression" dxfId="2568" priority="2563" stopIfTrue="1">
      <formula>AND(NOT($C12=""),O12="")</formula>
    </cfRule>
    <cfRule type="expression" dxfId="2567" priority="2564" stopIfTrue="1">
      <formula>CJ12="0"</formula>
    </cfRule>
  </conditionalFormatting>
  <conditionalFormatting sqref="P12">
    <cfRule type="expression" dxfId="2566" priority="2565" stopIfTrue="1">
      <formula>AND(NOT($C12=""),P12="")</formula>
    </cfRule>
    <cfRule type="expression" dxfId="2565" priority="2566" stopIfTrue="1">
      <formula>CO12="0"</formula>
    </cfRule>
  </conditionalFormatting>
  <conditionalFormatting sqref="Q12">
    <cfRule type="expression" dxfId="2564" priority="2567" stopIfTrue="1">
      <formula>AND(NOT($C12=""),Q12="")</formula>
    </cfRule>
    <cfRule type="expression" dxfId="2563" priority="2568" stopIfTrue="1">
      <formula>CT12="0"</formula>
    </cfRule>
  </conditionalFormatting>
  <conditionalFormatting sqref="M12">
    <cfRule type="expression" dxfId="2562" priority="2541" stopIfTrue="1">
      <formula>BZ12="0"</formula>
    </cfRule>
  </conditionalFormatting>
  <conditionalFormatting sqref="D12">
    <cfRule type="expression" dxfId="2561" priority="2539" stopIfTrue="1">
      <formula>AND(NOT($C12=""),D12="")</formula>
    </cfRule>
    <cfRule type="expression" dxfId="2560" priority="2540" stopIfTrue="1">
      <formula>AG12="0"</formula>
    </cfRule>
  </conditionalFormatting>
  <conditionalFormatting sqref="E12">
    <cfRule type="expression" dxfId="2559" priority="2537" stopIfTrue="1">
      <formula>AND(NOT($C12=""),E12="")</formula>
    </cfRule>
    <cfRule type="expression" dxfId="2558" priority="2538" stopIfTrue="1">
      <formula>AL12="0"</formula>
    </cfRule>
  </conditionalFormatting>
  <conditionalFormatting sqref="F12">
    <cfRule type="expression" dxfId="2557" priority="2535" stopIfTrue="1">
      <formula>AND(NOT($C12=""),F12="")</formula>
    </cfRule>
    <cfRule type="expression" dxfId="2556" priority="2536" stopIfTrue="1">
      <formula>AQ12="0"</formula>
    </cfRule>
  </conditionalFormatting>
  <conditionalFormatting sqref="G12">
    <cfRule type="expression" dxfId="2555" priority="2533" stopIfTrue="1">
      <formula>AND(NOT($C12=""),G12="")</formula>
    </cfRule>
    <cfRule type="expression" dxfId="2554" priority="2534" stopIfTrue="1">
      <formula>AV12="0"</formula>
    </cfRule>
  </conditionalFormatting>
  <conditionalFormatting sqref="H12">
    <cfRule type="expression" dxfId="2553" priority="2531" stopIfTrue="1">
      <formula>AND(NOT($C12=""),H12="")</formula>
    </cfRule>
    <cfRule type="expression" dxfId="2552" priority="2532" stopIfTrue="1">
      <formula>BA12="0"</formula>
    </cfRule>
  </conditionalFormatting>
  <conditionalFormatting sqref="I12">
    <cfRule type="expression" dxfId="2551" priority="2529" stopIfTrue="1">
      <formula>AND(NOT($C12=""),I12="")</formula>
    </cfRule>
    <cfRule type="expression" dxfId="2550" priority="2530" stopIfTrue="1">
      <formula>BF12="0"</formula>
    </cfRule>
  </conditionalFormatting>
  <conditionalFormatting sqref="J12">
    <cfRule type="expression" dxfId="2549" priority="2527" stopIfTrue="1">
      <formula>AND(NOT($C12=""),J12="")</formula>
    </cfRule>
    <cfRule type="expression" dxfId="2548" priority="2528" stopIfTrue="1">
      <formula>BK12="0"</formula>
    </cfRule>
  </conditionalFormatting>
  <conditionalFormatting sqref="K12">
    <cfRule type="expression" dxfId="2547" priority="2525" stopIfTrue="1">
      <formula>AND(NOT($C12=""),K12="")</formula>
    </cfRule>
    <cfRule type="expression" dxfId="2546" priority="2526" stopIfTrue="1">
      <formula>BP12="0"</formula>
    </cfRule>
  </conditionalFormatting>
  <conditionalFormatting sqref="L12">
    <cfRule type="expression" dxfId="2545" priority="2523" stopIfTrue="1">
      <formula>AND(NOT($C12=""),L12="")</formula>
    </cfRule>
    <cfRule type="expression" dxfId="2544" priority="2524" stopIfTrue="1">
      <formula>BU12="0"</formula>
    </cfRule>
  </conditionalFormatting>
  <conditionalFormatting sqref="N12">
    <cfRule type="expression" dxfId="2543" priority="2521" stopIfTrue="1">
      <formula>AND(NOT($C12=""),N12="")</formula>
    </cfRule>
    <cfRule type="expression" dxfId="2542" priority="2522" stopIfTrue="1">
      <formula>CE12="0"</formula>
    </cfRule>
  </conditionalFormatting>
  <conditionalFormatting sqref="M12">
    <cfRule type="expression" dxfId="2541" priority="2520" stopIfTrue="1">
      <formula>BZ12="0"</formula>
    </cfRule>
  </conditionalFormatting>
  <conditionalFormatting sqref="D12">
    <cfRule type="expression" dxfId="2540" priority="2518" stopIfTrue="1">
      <formula>AND(NOT($C12=""),D12="")</formula>
    </cfRule>
    <cfRule type="expression" dxfId="2539" priority="2519" stopIfTrue="1">
      <formula>AG12="0"</formula>
    </cfRule>
  </conditionalFormatting>
  <conditionalFormatting sqref="E12">
    <cfRule type="expression" dxfId="2538" priority="2516" stopIfTrue="1">
      <formula>AND(NOT($C12=""),E12="")</formula>
    </cfRule>
    <cfRule type="expression" dxfId="2537" priority="2517" stopIfTrue="1">
      <formula>AL12="0"</formula>
    </cfRule>
  </conditionalFormatting>
  <conditionalFormatting sqref="F12">
    <cfRule type="expression" dxfId="2536" priority="2514" stopIfTrue="1">
      <formula>AND(NOT($C12=""),F12="")</formula>
    </cfRule>
    <cfRule type="expression" dxfId="2535" priority="2515" stopIfTrue="1">
      <formula>AQ12="0"</formula>
    </cfRule>
  </conditionalFormatting>
  <conditionalFormatting sqref="G12">
    <cfRule type="expression" dxfId="2534" priority="2512" stopIfTrue="1">
      <formula>AND(NOT($C12=""),G12="")</formula>
    </cfRule>
    <cfRule type="expression" dxfId="2533" priority="2513" stopIfTrue="1">
      <formula>AV12="0"</formula>
    </cfRule>
  </conditionalFormatting>
  <conditionalFormatting sqref="H12">
    <cfRule type="expression" dxfId="2532" priority="2510" stopIfTrue="1">
      <formula>AND(NOT($C12=""),H12="")</formula>
    </cfRule>
    <cfRule type="expression" dxfId="2531" priority="2511" stopIfTrue="1">
      <formula>BA12="0"</formula>
    </cfRule>
  </conditionalFormatting>
  <conditionalFormatting sqref="I12">
    <cfRule type="expression" dxfId="2530" priority="2508" stopIfTrue="1">
      <formula>AND(NOT($C12=""),I12="")</formula>
    </cfRule>
    <cfRule type="expression" dxfId="2529" priority="2509" stopIfTrue="1">
      <formula>BF12="0"</formula>
    </cfRule>
  </conditionalFormatting>
  <conditionalFormatting sqref="J12">
    <cfRule type="expression" dxfId="2528" priority="2506" stopIfTrue="1">
      <formula>AND(NOT($C12=""),J12="")</formula>
    </cfRule>
    <cfRule type="expression" dxfId="2527" priority="2507" stopIfTrue="1">
      <formula>BK12="0"</formula>
    </cfRule>
  </conditionalFormatting>
  <conditionalFormatting sqref="K12">
    <cfRule type="expression" dxfId="2526" priority="2504" stopIfTrue="1">
      <formula>AND(NOT($C12=""),K12="")</formula>
    </cfRule>
    <cfRule type="expression" dxfId="2525" priority="2505" stopIfTrue="1">
      <formula>BP12="0"</formula>
    </cfRule>
  </conditionalFormatting>
  <conditionalFormatting sqref="L12">
    <cfRule type="expression" dxfId="2524" priority="2502" stopIfTrue="1">
      <formula>AND(NOT($C12=""),L12="")</formula>
    </cfRule>
    <cfRule type="expression" dxfId="2523" priority="2503" stopIfTrue="1">
      <formula>BU12="0"</formula>
    </cfRule>
  </conditionalFormatting>
  <conditionalFormatting sqref="N12">
    <cfRule type="expression" dxfId="2522" priority="2500" stopIfTrue="1">
      <formula>AND(NOT($C12=""),N12="")</formula>
    </cfRule>
    <cfRule type="expression" dxfId="2521" priority="2501" stopIfTrue="1">
      <formula>CE12="0"</formula>
    </cfRule>
  </conditionalFormatting>
  <conditionalFormatting sqref="M12">
    <cfRule type="expression" dxfId="2520" priority="2499" stopIfTrue="1">
      <formula>BZ12="0"</formula>
    </cfRule>
  </conditionalFormatting>
  <conditionalFormatting sqref="D12">
    <cfRule type="expression" dxfId="2519" priority="2497" stopIfTrue="1">
      <formula>AND(NOT($C12=""),D12="")</formula>
    </cfRule>
    <cfRule type="expression" dxfId="2518" priority="2498" stopIfTrue="1">
      <formula>AG12="0"</formula>
    </cfRule>
  </conditionalFormatting>
  <conditionalFormatting sqref="E12">
    <cfRule type="expression" dxfId="2517" priority="2495" stopIfTrue="1">
      <formula>AND(NOT($C12=""),E12="")</formula>
    </cfRule>
    <cfRule type="expression" dxfId="2516" priority="2496" stopIfTrue="1">
      <formula>AL12="0"</formula>
    </cfRule>
  </conditionalFormatting>
  <conditionalFormatting sqref="F12">
    <cfRule type="expression" dxfId="2515" priority="2493" stopIfTrue="1">
      <formula>AND(NOT($C12=""),F12="")</formula>
    </cfRule>
    <cfRule type="expression" dxfId="2514" priority="2494" stopIfTrue="1">
      <formula>AQ12="0"</formula>
    </cfRule>
  </conditionalFormatting>
  <conditionalFormatting sqref="G12">
    <cfRule type="expression" dxfId="2513" priority="2491" stopIfTrue="1">
      <formula>AND(NOT($C12=""),G12="")</formula>
    </cfRule>
    <cfRule type="expression" dxfId="2512" priority="2492" stopIfTrue="1">
      <formula>AV12="0"</formula>
    </cfRule>
  </conditionalFormatting>
  <conditionalFormatting sqref="H12">
    <cfRule type="expression" dxfId="2511" priority="2489" stopIfTrue="1">
      <formula>AND(NOT($C12=""),H12="")</formula>
    </cfRule>
    <cfRule type="expression" dxfId="2510" priority="2490" stopIfTrue="1">
      <formula>BA12="0"</formula>
    </cfRule>
  </conditionalFormatting>
  <conditionalFormatting sqref="I12">
    <cfRule type="expression" dxfId="2509" priority="2487" stopIfTrue="1">
      <formula>AND(NOT($C12=""),I12="")</formula>
    </cfRule>
    <cfRule type="expression" dxfId="2508" priority="2488" stopIfTrue="1">
      <formula>BF12="0"</formula>
    </cfRule>
  </conditionalFormatting>
  <conditionalFormatting sqref="J12">
    <cfRule type="expression" dxfId="2507" priority="2485" stopIfTrue="1">
      <formula>AND(NOT($C12=""),J12="")</formula>
    </cfRule>
    <cfRule type="expression" dxfId="2506" priority="2486" stopIfTrue="1">
      <formula>BK12="0"</formula>
    </cfRule>
  </conditionalFormatting>
  <conditionalFormatting sqref="K12">
    <cfRule type="expression" dxfId="2505" priority="2483" stopIfTrue="1">
      <formula>AND(NOT($C12=""),K12="")</formula>
    </cfRule>
    <cfRule type="expression" dxfId="2504" priority="2484" stopIfTrue="1">
      <formula>BP12="0"</formula>
    </cfRule>
  </conditionalFormatting>
  <conditionalFormatting sqref="L12">
    <cfRule type="expression" dxfId="2503" priority="2481" stopIfTrue="1">
      <formula>AND(NOT($C12=""),L12="")</formula>
    </cfRule>
    <cfRule type="expression" dxfId="2502" priority="2482" stopIfTrue="1">
      <formula>BU12="0"</formula>
    </cfRule>
  </conditionalFormatting>
  <conditionalFormatting sqref="N12">
    <cfRule type="expression" dxfId="2501" priority="2479" stopIfTrue="1">
      <formula>AND(NOT($C12=""),N12="")</formula>
    </cfRule>
    <cfRule type="expression" dxfId="2500" priority="2480" stopIfTrue="1">
      <formula>CE12="0"</formula>
    </cfRule>
  </conditionalFormatting>
  <conditionalFormatting sqref="M12">
    <cfRule type="expression" dxfId="2499" priority="2478" stopIfTrue="1">
      <formula>BZ12="0"</formula>
    </cfRule>
  </conditionalFormatting>
  <conditionalFormatting sqref="D12">
    <cfRule type="expression" dxfId="2498" priority="2476" stopIfTrue="1">
      <formula>AND(NOT($C12=""),D12="")</formula>
    </cfRule>
    <cfRule type="expression" dxfId="2497" priority="2477" stopIfTrue="1">
      <formula>AG12="0"</formula>
    </cfRule>
  </conditionalFormatting>
  <conditionalFormatting sqref="E12">
    <cfRule type="expression" dxfId="2496" priority="2474" stopIfTrue="1">
      <formula>AND(NOT($C12=""),E12="")</formula>
    </cfRule>
    <cfRule type="expression" dxfId="2495" priority="2475" stopIfTrue="1">
      <formula>AL12="0"</formula>
    </cfRule>
  </conditionalFormatting>
  <conditionalFormatting sqref="F12">
    <cfRule type="expression" dxfId="2494" priority="2472" stopIfTrue="1">
      <formula>AND(NOT($C12=""),F12="")</formula>
    </cfRule>
    <cfRule type="expression" dxfId="2493" priority="2473" stopIfTrue="1">
      <formula>AQ12="0"</formula>
    </cfRule>
  </conditionalFormatting>
  <conditionalFormatting sqref="G12">
    <cfRule type="expression" dxfId="2492" priority="2470" stopIfTrue="1">
      <formula>AND(NOT($C12=""),G12="")</formula>
    </cfRule>
    <cfRule type="expression" dxfId="2491" priority="2471" stopIfTrue="1">
      <formula>AV12="0"</formula>
    </cfRule>
  </conditionalFormatting>
  <conditionalFormatting sqref="H12">
    <cfRule type="expression" dxfId="2490" priority="2468" stopIfTrue="1">
      <formula>AND(NOT($C12=""),H12="")</formula>
    </cfRule>
    <cfRule type="expression" dxfId="2489" priority="2469" stopIfTrue="1">
      <formula>BA12="0"</formula>
    </cfRule>
  </conditionalFormatting>
  <conditionalFormatting sqref="I12">
    <cfRule type="expression" dxfId="2488" priority="2466" stopIfTrue="1">
      <formula>AND(NOT($C12=""),I12="")</formula>
    </cfRule>
    <cfRule type="expression" dxfId="2487" priority="2467" stopIfTrue="1">
      <formula>BF12="0"</formula>
    </cfRule>
  </conditionalFormatting>
  <conditionalFormatting sqref="J12">
    <cfRule type="expression" dxfId="2486" priority="2464" stopIfTrue="1">
      <formula>AND(NOT($C12=""),J12="")</formula>
    </cfRule>
    <cfRule type="expression" dxfId="2485" priority="2465" stopIfTrue="1">
      <formula>BK12="0"</formula>
    </cfRule>
  </conditionalFormatting>
  <conditionalFormatting sqref="K12">
    <cfRule type="expression" dxfId="2484" priority="2462" stopIfTrue="1">
      <formula>AND(NOT($C12=""),K12="")</formula>
    </cfRule>
    <cfRule type="expression" dxfId="2483" priority="2463" stopIfTrue="1">
      <formula>BP12="0"</formula>
    </cfRule>
  </conditionalFormatting>
  <conditionalFormatting sqref="L12">
    <cfRule type="expression" dxfId="2482" priority="2460" stopIfTrue="1">
      <formula>AND(NOT($C12=""),L12="")</formula>
    </cfRule>
    <cfRule type="expression" dxfId="2481" priority="2461" stopIfTrue="1">
      <formula>BU12="0"</formula>
    </cfRule>
  </conditionalFormatting>
  <conditionalFormatting sqref="N12">
    <cfRule type="expression" dxfId="2480" priority="2458" stopIfTrue="1">
      <formula>AND(NOT($C12=""),N12="")</formula>
    </cfRule>
    <cfRule type="expression" dxfId="2479" priority="2459" stopIfTrue="1">
      <formula>CE12="0"</formula>
    </cfRule>
  </conditionalFormatting>
  <conditionalFormatting sqref="M12">
    <cfRule type="expression" dxfId="2478" priority="2457" stopIfTrue="1">
      <formula>BZ12="0"</formula>
    </cfRule>
  </conditionalFormatting>
  <conditionalFormatting sqref="D12">
    <cfRule type="expression" dxfId="2477" priority="2455" stopIfTrue="1">
      <formula>AND(NOT($C12=""),D12="")</formula>
    </cfRule>
    <cfRule type="expression" dxfId="2476" priority="2456" stopIfTrue="1">
      <formula>AG12="0"</formula>
    </cfRule>
  </conditionalFormatting>
  <conditionalFormatting sqref="E12">
    <cfRule type="expression" dxfId="2475" priority="2453" stopIfTrue="1">
      <formula>AND(NOT($C12=""),E12="")</formula>
    </cfRule>
    <cfRule type="expression" dxfId="2474" priority="2454" stopIfTrue="1">
      <formula>AL12="0"</formula>
    </cfRule>
  </conditionalFormatting>
  <conditionalFormatting sqref="F12">
    <cfRule type="expression" dxfId="2473" priority="2451" stopIfTrue="1">
      <formula>AND(NOT($C12=""),F12="")</formula>
    </cfRule>
    <cfRule type="expression" dxfId="2472" priority="2452" stopIfTrue="1">
      <formula>AQ12="0"</formula>
    </cfRule>
  </conditionalFormatting>
  <conditionalFormatting sqref="G12">
    <cfRule type="expression" dxfId="2471" priority="2449" stopIfTrue="1">
      <formula>AND(NOT($C12=""),G12="")</formula>
    </cfRule>
    <cfRule type="expression" dxfId="2470" priority="2450" stopIfTrue="1">
      <formula>AV12="0"</formula>
    </cfRule>
  </conditionalFormatting>
  <conditionalFormatting sqref="H12">
    <cfRule type="expression" dxfId="2469" priority="2447" stopIfTrue="1">
      <formula>AND(NOT($C12=""),H12="")</formula>
    </cfRule>
    <cfRule type="expression" dxfId="2468" priority="2448" stopIfTrue="1">
      <formula>BA12="0"</formula>
    </cfRule>
  </conditionalFormatting>
  <conditionalFormatting sqref="I12">
    <cfRule type="expression" dxfId="2467" priority="2445" stopIfTrue="1">
      <formula>AND(NOT($C12=""),I12="")</formula>
    </cfRule>
    <cfRule type="expression" dxfId="2466" priority="2446" stopIfTrue="1">
      <formula>BF12="0"</formula>
    </cfRule>
  </conditionalFormatting>
  <conditionalFormatting sqref="J12">
    <cfRule type="expression" dxfId="2465" priority="2443" stopIfTrue="1">
      <formula>AND(NOT($C12=""),J12="")</formula>
    </cfRule>
    <cfRule type="expression" dxfId="2464" priority="2444" stopIfTrue="1">
      <formula>BK12="0"</formula>
    </cfRule>
  </conditionalFormatting>
  <conditionalFormatting sqref="K12">
    <cfRule type="expression" dxfId="2463" priority="2441" stopIfTrue="1">
      <formula>AND(NOT($C12=""),K12="")</formula>
    </cfRule>
    <cfRule type="expression" dxfId="2462" priority="2442" stopIfTrue="1">
      <formula>BP12="0"</formula>
    </cfRule>
  </conditionalFormatting>
  <conditionalFormatting sqref="L12">
    <cfRule type="expression" dxfId="2461" priority="2439" stopIfTrue="1">
      <formula>AND(NOT($C12=""),L12="")</formula>
    </cfRule>
    <cfRule type="expression" dxfId="2460" priority="2440" stopIfTrue="1">
      <formula>BU12="0"</formula>
    </cfRule>
  </conditionalFormatting>
  <conditionalFormatting sqref="N12">
    <cfRule type="expression" dxfId="2459" priority="2437" stopIfTrue="1">
      <formula>AND(NOT($C12=""),N12="")</formula>
    </cfRule>
    <cfRule type="expression" dxfId="2458" priority="2438" stopIfTrue="1">
      <formula>CE12="0"</formula>
    </cfRule>
  </conditionalFormatting>
  <conditionalFormatting sqref="M12">
    <cfRule type="expression" dxfId="2457" priority="2436" stopIfTrue="1">
      <formula>BZ12="0"</formula>
    </cfRule>
  </conditionalFormatting>
  <conditionalFormatting sqref="D12">
    <cfRule type="expression" dxfId="2456" priority="2434" stopIfTrue="1">
      <formula>AND(NOT($C12=""),D12="")</formula>
    </cfRule>
    <cfRule type="expression" dxfId="2455" priority="2435" stopIfTrue="1">
      <formula>AG12="0"</formula>
    </cfRule>
  </conditionalFormatting>
  <conditionalFormatting sqref="E12">
    <cfRule type="expression" dxfId="2454" priority="2432" stopIfTrue="1">
      <formula>AND(NOT($C12=""),E12="")</formula>
    </cfRule>
    <cfRule type="expression" dxfId="2453" priority="2433" stopIfTrue="1">
      <formula>AL12="0"</formula>
    </cfRule>
  </conditionalFormatting>
  <conditionalFormatting sqref="F12">
    <cfRule type="expression" dxfId="2452" priority="2430" stopIfTrue="1">
      <formula>AND(NOT($C12=""),F12="")</formula>
    </cfRule>
    <cfRule type="expression" dxfId="2451" priority="2431" stopIfTrue="1">
      <formula>AQ12="0"</formula>
    </cfRule>
  </conditionalFormatting>
  <conditionalFormatting sqref="G12">
    <cfRule type="expression" dxfId="2450" priority="2428" stopIfTrue="1">
      <formula>AND(NOT($C12=""),G12="")</formula>
    </cfRule>
    <cfRule type="expression" dxfId="2449" priority="2429" stopIfTrue="1">
      <formula>AV12="0"</formula>
    </cfRule>
  </conditionalFormatting>
  <conditionalFormatting sqref="H12">
    <cfRule type="expression" dxfId="2448" priority="2426" stopIfTrue="1">
      <formula>AND(NOT($C12=""),H12="")</formula>
    </cfRule>
    <cfRule type="expression" dxfId="2447" priority="2427" stopIfTrue="1">
      <formula>BA12="0"</formula>
    </cfRule>
  </conditionalFormatting>
  <conditionalFormatting sqref="I12">
    <cfRule type="expression" dxfId="2446" priority="2424" stopIfTrue="1">
      <formula>AND(NOT($C12=""),I12="")</formula>
    </cfRule>
    <cfRule type="expression" dxfId="2445" priority="2425" stopIfTrue="1">
      <formula>BF12="0"</formula>
    </cfRule>
  </conditionalFormatting>
  <conditionalFormatting sqref="J12">
    <cfRule type="expression" dxfId="2444" priority="2422" stopIfTrue="1">
      <formula>AND(NOT($C12=""),J12="")</formula>
    </cfRule>
    <cfRule type="expression" dxfId="2443" priority="2423" stopIfTrue="1">
      <formula>BK12="0"</formula>
    </cfRule>
  </conditionalFormatting>
  <conditionalFormatting sqref="K12">
    <cfRule type="expression" dxfId="2442" priority="2420" stopIfTrue="1">
      <formula>AND(NOT($C12=""),K12="")</formula>
    </cfRule>
    <cfRule type="expression" dxfId="2441" priority="2421" stopIfTrue="1">
      <formula>BP12="0"</formula>
    </cfRule>
  </conditionalFormatting>
  <conditionalFormatting sqref="L12">
    <cfRule type="expression" dxfId="2440" priority="2418" stopIfTrue="1">
      <formula>AND(NOT($C12=""),L12="")</formula>
    </cfRule>
    <cfRule type="expression" dxfId="2439" priority="2419" stopIfTrue="1">
      <formula>BU12="0"</formula>
    </cfRule>
  </conditionalFormatting>
  <conditionalFormatting sqref="N12">
    <cfRule type="expression" dxfId="2438" priority="2416" stopIfTrue="1">
      <formula>AND(NOT($C12=""),N12="")</formula>
    </cfRule>
    <cfRule type="expression" dxfId="2437" priority="2417" stopIfTrue="1">
      <formula>CE12="0"</formula>
    </cfRule>
  </conditionalFormatting>
  <conditionalFormatting sqref="M12">
    <cfRule type="expression" dxfId="2436" priority="2415" stopIfTrue="1">
      <formula>BZ12="0"</formula>
    </cfRule>
  </conditionalFormatting>
  <conditionalFormatting sqref="D12">
    <cfRule type="expression" dxfId="2435" priority="2413" stopIfTrue="1">
      <formula>AND(NOT($C12=""),D12="")</formula>
    </cfRule>
    <cfRule type="expression" dxfId="2434" priority="2414" stopIfTrue="1">
      <formula>AG12="0"</formula>
    </cfRule>
  </conditionalFormatting>
  <conditionalFormatting sqref="E12">
    <cfRule type="expression" dxfId="2433" priority="2411" stopIfTrue="1">
      <formula>AND(NOT($C12=""),E12="")</formula>
    </cfRule>
    <cfRule type="expression" dxfId="2432" priority="2412" stopIfTrue="1">
      <formula>AL12="0"</formula>
    </cfRule>
  </conditionalFormatting>
  <conditionalFormatting sqref="F12">
    <cfRule type="expression" dxfId="2431" priority="2409" stopIfTrue="1">
      <formula>AND(NOT($C12=""),F12="")</formula>
    </cfRule>
    <cfRule type="expression" dxfId="2430" priority="2410" stopIfTrue="1">
      <formula>AQ12="0"</formula>
    </cfRule>
  </conditionalFormatting>
  <conditionalFormatting sqref="G12">
    <cfRule type="expression" dxfId="2429" priority="2407" stopIfTrue="1">
      <formula>AND(NOT($C12=""),G12="")</formula>
    </cfRule>
    <cfRule type="expression" dxfId="2428" priority="2408" stopIfTrue="1">
      <formula>AV12="0"</formula>
    </cfRule>
  </conditionalFormatting>
  <conditionalFormatting sqref="H12">
    <cfRule type="expression" dxfId="2427" priority="2405" stopIfTrue="1">
      <formula>AND(NOT($C12=""),H12="")</formula>
    </cfRule>
    <cfRule type="expression" dxfId="2426" priority="2406" stopIfTrue="1">
      <formula>BA12="0"</formula>
    </cfRule>
  </conditionalFormatting>
  <conditionalFormatting sqref="I12">
    <cfRule type="expression" dxfId="2425" priority="2403" stopIfTrue="1">
      <formula>AND(NOT($C12=""),I12="")</formula>
    </cfRule>
    <cfRule type="expression" dxfId="2424" priority="2404" stopIfTrue="1">
      <formula>BF12="0"</formula>
    </cfRule>
  </conditionalFormatting>
  <conditionalFormatting sqref="J12">
    <cfRule type="expression" dxfId="2423" priority="2401" stopIfTrue="1">
      <formula>AND(NOT($C12=""),J12="")</formula>
    </cfRule>
    <cfRule type="expression" dxfId="2422" priority="2402" stopIfTrue="1">
      <formula>BK12="0"</formula>
    </cfRule>
  </conditionalFormatting>
  <conditionalFormatting sqref="K12">
    <cfRule type="expression" dxfId="2421" priority="2399" stopIfTrue="1">
      <formula>AND(NOT($C12=""),K12="")</formula>
    </cfRule>
    <cfRule type="expression" dxfId="2420" priority="2400" stopIfTrue="1">
      <formula>BP12="0"</formula>
    </cfRule>
  </conditionalFormatting>
  <conditionalFormatting sqref="L12">
    <cfRule type="expression" dxfId="2419" priority="2397" stopIfTrue="1">
      <formula>AND(NOT($C12=""),L12="")</formula>
    </cfRule>
    <cfRule type="expression" dxfId="2418" priority="2398" stopIfTrue="1">
      <formula>BU12="0"</formula>
    </cfRule>
  </conditionalFormatting>
  <conditionalFormatting sqref="N12">
    <cfRule type="expression" dxfId="2417" priority="2395" stopIfTrue="1">
      <formula>AND(NOT($C12=""),N12="")</formula>
    </cfRule>
    <cfRule type="expression" dxfId="2416" priority="2396" stopIfTrue="1">
      <formula>CE12="0"</formula>
    </cfRule>
  </conditionalFormatting>
  <conditionalFormatting sqref="M12">
    <cfRule type="expression" dxfId="2415" priority="2394" stopIfTrue="1">
      <formula>BZ12="0"</formula>
    </cfRule>
  </conditionalFormatting>
  <conditionalFormatting sqref="D12">
    <cfRule type="expression" dxfId="2414" priority="2392" stopIfTrue="1">
      <formula>AND(NOT($C12=""),D12="")</formula>
    </cfRule>
    <cfRule type="expression" dxfId="2413" priority="2393" stopIfTrue="1">
      <formula>AG12="0"</formula>
    </cfRule>
  </conditionalFormatting>
  <conditionalFormatting sqref="E12">
    <cfRule type="expression" dxfId="2412" priority="2390" stopIfTrue="1">
      <formula>AND(NOT($C12=""),E12="")</formula>
    </cfRule>
    <cfRule type="expression" dxfId="2411" priority="2391" stopIfTrue="1">
      <formula>AL12="0"</formula>
    </cfRule>
  </conditionalFormatting>
  <conditionalFormatting sqref="F12">
    <cfRule type="expression" dxfId="2410" priority="2388" stopIfTrue="1">
      <formula>AND(NOT($C12=""),F12="")</formula>
    </cfRule>
    <cfRule type="expression" dxfId="2409" priority="2389" stopIfTrue="1">
      <formula>AQ12="0"</formula>
    </cfRule>
  </conditionalFormatting>
  <conditionalFormatting sqref="G12">
    <cfRule type="expression" dxfId="2408" priority="2386" stopIfTrue="1">
      <formula>AND(NOT($C12=""),G12="")</formula>
    </cfRule>
    <cfRule type="expression" dxfId="2407" priority="2387" stopIfTrue="1">
      <formula>AV12="0"</formula>
    </cfRule>
  </conditionalFormatting>
  <conditionalFormatting sqref="H12">
    <cfRule type="expression" dxfId="2406" priority="2384" stopIfTrue="1">
      <formula>AND(NOT($C12=""),H12="")</formula>
    </cfRule>
    <cfRule type="expression" dxfId="2405" priority="2385" stopIfTrue="1">
      <formula>BA12="0"</formula>
    </cfRule>
  </conditionalFormatting>
  <conditionalFormatting sqref="I12">
    <cfRule type="expression" dxfId="2404" priority="2382" stopIfTrue="1">
      <formula>AND(NOT($C12=""),I12="")</formula>
    </cfRule>
    <cfRule type="expression" dxfId="2403" priority="2383" stopIfTrue="1">
      <formula>BF12="0"</formula>
    </cfRule>
  </conditionalFormatting>
  <conditionalFormatting sqref="J12">
    <cfRule type="expression" dxfId="2402" priority="2380" stopIfTrue="1">
      <formula>AND(NOT($C12=""),J12="")</formula>
    </cfRule>
    <cfRule type="expression" dxfId="2401" priority="2381" stopIfTrue="1">
      <formula>BK12="0"</formula>
    </cfRule>
  </conditionalFormatting>
  <conditionalFormatting sqref="K12">
    <cfRule type="expression" dxfId="2400" priority="2378" stopIfTrue="1">
      <formula>AND(NOT($C12=""),K12="")</formula>
    </cfRule>
    <cfRule type="expression" dxfId="2399" priority="2379" stopIfTrue="1">
      <formula>BP12="0"</formula>
    </cfRule>
  </conditionalFormatting>
  <conditionalFormatting sqref="L12">
    <cfRule type="expression" dxfId="2398" priority="2376" stopIfTrue="1">
      <formula>AND(NOT($C12=""),L12="")</formula>
    </cfRule>
    <cfRule type="expression" dxfId="2397" priority="2377" stopIfTrue="1">
      <formula>BU12="0"</formula>
    </cfRule>
  </conditionalFormatting>
  <conditionalFormatting sqref="N12">
    <cfRule type="expression" dxfId="2396" priority="2374" stopIfTrue="1">
      <formula>AND(NOT($C12=""),N12="")</formula>
    </cfRule>
    <cfRule type="expression" dxfId="2395" priority="2375" stopIfTrue="1">
      <formula>CE12="0"</formula>
    </cfRule>
  </conditionalFormatting>
  <conditionalFormatting sqref="M12">
    <cfRule type="expression" dxfId="2394" priority="2373" stopIfTrue="1">
      <formula>BZ12="0"</formula>
    </cfRule>
  </conditionalFormatting>
  <conditionalFormatting sqref="D12">
    <cfRule type="expression" dxfId="2393" priority="2371" stopIfTrue="1">
      <formula>AND(NOT($C12=""),D12="")</formula>
    </cfRule>
    <cfRule type="expression" dxfId="2392" priority="2372" stopIfTrue="1">
      <formula>AG12="0"</formula>
    </cfRule>
  </conditionalFormatting>
  <conditionalFormatting sqref="E12">
    <cfRule type="expression" dxfId="2391" priority="2369" stopIfTrue="1">
      <formula>AND(NOT($C12=""),E12="")</formula>
    </cfRule>
    <cfRule type="expression" dxfId="2390" priority="2370" stopIfTrue="1">
      <formula>AL12="0"</formula>
    </cfRule>
  </conditionalFormatting>
  <conditionalFormatting sqref="F12">
    <cfRule type="expression" dxfId="2389" priority="2367" stopIfTrue="1">
      <formula>AND(NOT($C12=""),F12="")</formula>
    </cfRule>
    <cfRule type="expression" dxfId="2388" priority="2368" stopIfTrue="1">
      <formula>AQ12="0"</formula>
    </cfRule>
  </conditionalFormatting>
  <conditionalFormatting sqref="G12">
    <cfRule type="expression" dxfId="2387" priority="2365" stopIfTrue="1">
      <formula>AND(NOT($C12=""),G12="")</formula>
    </cfRule>
    <cfRule type="expression" dxfId="2386" priority="2366" stopIfTrue="1">
      <formula>AV12="0"</formula>
    </cfRule>
  </conditionalFormatting>
  <conditionalFormatting sqref="H12">
    <cfRule type="expression" dxfId="2385" priority="2363" stopIfTrue="1">
      <formula>AND(NOT($C12=""),H12="")</formula>
    </cfRule>
    <cfRule type="expression" dxfId="2384" priority="2364" stopIfTrue="1">
      <formula>BA12="0"</formula>
    </cfRule>
  </conditionalFormatting>
  <conditionalFormatting sqref="I12">
    <cfRule type="expression" dxfId="2383" priority="2361" stopIfTrue="1">
      <formula>AND(NOT($C12=""),I12="")</formula>
    </cfRule>
    <cfRule type="expression" dxfId="2382" priority="2362" stopIfTrue="1">
      <formula>BF12="0"</formula>
    </cfRule>
  </conditionalFormatting>
  <conditionalFormatting sqref="J12">
    <cfRule type="expression" dxfId="2381" priority="2359" stopIfTrue="1">
      <formula>AND(NOT($C12=""),J12="")</formula>
    </cfRule>
    <cfRule type="expression" dxfId="2380" priority="2360" stopIfTrue="1">
      <formula>BK12="0"</formula>
    </cfRule>
  </conditionalFormatting>
  <conditionalFormatting sqref="K12">
    <cfRule type="expression" dxfId="2379" priority="2357" stopIfTrue="1">
      <formula>AND(NOT($C12=""),K12="")</formula>
    </cfRule>
    <cfRule type="expression" dxfId="2378" priority="2358" stopIfTrue="1">
      <formula>BP12="0"</formula>
    </cfRule>
  </conditionalFormatting>
  <conditionalFormatting sqref="L12">
    <cfRule type="expression" dxfId="2377" priority="2355" stopIfTrue="1">
      <formula>AND(NOT($C12=""),L12="")</formula>
    </cfRule>
    <cfRule type="expression" dxfId="2376" priority="2356" stopIfTrue="1">
      <formula>BU12="0"</formula>
    </cfRule>
  </conditionalFormatting>
  <conditionalFormatting sqref="N12">
    <cfRule type="expression" dxfId="2375" priority="2353" stopIfTrue="1">
      <formula>AND(NOT($C12=""),N12="")</formula>
    </cfRule>
    <cfRule type="expression" dxfId="2374" priority="2354" stopIfTrue="1">
      <formula>CE12="0"</formula>
    </cfRule>
  </conditionalFormatting>
  <conditionalFormatting sqref="M12">
    <cfRule type="expression" dxfId="2373" priority="2352" stopIfTrue="1">
      <formula>BZ12="0"</formula>
    </cfRule>
  </conditionalFormatting>
  <conditionalFormatting sqref="D12">
    <cfRule type="expression" dxfId="2372" priority="2350" stopIfTrue="1">
      <formula>AND(NOT($C12=""),D12="")</formula>
    </cfRule>
    <cfRule type="expression" dxfId="2371" priority="2351" stopIfTrue="1">
      <formula>AG12="0"</formula>
    </cfRule>
  </conditionalFormatting>
  <conditionalFormatting sqref="E12">
    <cfRule type="expression" dxfId="2370" priority="2348" stopIfTrue="1">
      <formula>AND(NOT($C12=""),E12="")</formula>
    </cfRule>
    <cfRule type="expression" dxfId="2369" priority="2349" stopIfTrue="1">
      <formula>AL12="0"</formula>
    </cfRule>
  </conditionalFormatting>
  <conditionalFormatting sqref="F12">
    <cfRule type="expression" dxfId="2368" priority="2346" stopIfTrue="1">
      <formula>AND(NOT($C12=""),F12="")</formula>
    </cfRule>
    <cfRule type="expression" dxfId="2367" priority="2347" stopIfTrue="1">
      <formula>AQ12="0"</formula>
    </cfRule>
  </conditionalFormatting>
  <conditionalFormatting sqref="G12">
    <cfRule type="expression" dxfId="2366" priority="2344" stopIfTrue="1">
      <formula>AND(NOT($C12=""),G12="")</formula>
    </cfRule>
    <cfRule type="expression" dxfId="2365" priority="2345" stopIfTrue="1">
      <formula>AV12="0"</formula>
    </cfRule>
  </conditionalFormatting>
  <conditionalFormatting sqref="H12">
    <cfRule type="expression" dxfId="2364" priority="2342" stopIfTrue="1">
      <formula>AND(NOT($C12=""),H12="")</formula>
    </cfRule>
    <cfRule type="expression" dxfId="2363" priority="2343" stopIfTrue="1">
      <formula>BA12="0"</formula>
    </cfRule>
  </conditionalFormatting>
  <conditionalFormatting sqref="I12">
    <cfRule type="expression" dxfId="2362" priority="2340" stopIfTrue="1">
      <formula>AND(NOT($C12=""),I12="")</formula>
    </cfRule>
    <cfRule type="expression" dxfId="2361" priority="2341" stopIfTrue="1">
      <formula>BF12="0"</formula>
    </cfRule>
  </conditionalFormatting>
  <conditionalFormatting sqref="J12">
    <cfRule type="expression" dxfId="2360" priority="2338" stopIfTrue="1">
      <formula>AND(NOT($C12=""),J12="")</formula>
    </cfRule>
    <cfRule type="expression" dxfId="2359" priority="2339" stopIfTrue="1">
      <formula>BK12="0"</formula>
    </cfRule>
  </conditionalFormatting>
  <conditionalFormatting sqref="K12">
    <cfRule type="expression" dxfId="2358" priority="2336" stopIfTrue="1">
      <formula>AND(NOT($C12=""),K12="")</formula>
    </cfRule>
    <cfRule type="expression" dxfId="2357" priority="2337" stopIfTrue="1">
      <formula>BP12="0"</formula>
    </cfRule>
  </conditionalFormatting>
  <conditionalFormatting sqref="L12">
    <cfRule type="expression" dxfId="2356" priority="2334" stopIfTrue="1">
      <formula>AND(NOT($C12=""),L12="")</formula>
    </cfRule>
    <cfRule type="expression" dxfId="2355" priority="2335" stopIfTrue="1">
      <formula>BU12="0"</formula>
    </cfRule>
  </conditionalFormatting>
  <conditionalFormatting sqref="N12">
    <cfRule type="expression" dxfId="2354" priority="2332" stopIfTrue="1">
      <formula>AND(NOT($C12=""),N12="")</formula>
    </cfRule>
    <cfRule type="expression" dxfId="2353" priority="2333" stopIfTrue="1">
      <formula>CE12="0"</formula>
    </cfRule>
  </conditionalFormatting>
  <conditionalFormatting sqref="M12">
    <cfRule type="expression" dxfId="2352" priority="2331" stopIfTrue="1">
      <formula>BZ12="0"</formula>
    </cfRule>
  </conditionalFormatting>
  <conditionalFormatting sqref="D12">
    <cfRule type="expression" dxfId="2351" priority="2329" stopIfTrue="1">
      <formula>AND(NOT($C12=""),D12="")</formula>
    </cfRule>
    <cfRule type="expression" dxfId="2350" priority="2330" stopIfTrue="1">
      <formula>AG12="0"</formula>
    </cfRule>
  </conditionalFormatting>
  <conditionalFormatting sqref="E12">
    <cfRule type="expression" dxfId="2349" priority="2327" stopIfTrue="1">
      <formula>AND(NOT($C12=""),E12="")</formula>
    </cfRule>
    <cfRule type="expression" dxfId="2348" priority="2328" stopIfTrue="1">
      <formula>AL12="0"</formula>
    </cfRule>
  </conditionalFormatting>
  <conditionalFormatting sqref="F12">
    <cfRule type="expression" dxfId="2347" priority="2325" stopIfTrue="1">
      <formula>AND(NOT($C12=""),F12="")</formula>
    </cfRule>
    <cfRule type="expression" dxfId="2346" priority="2326" stopIfTrue="1">
      <formula>AQ12="0"</formula>
    </cfRule>
  </conditionalFormatting>
  <conditionalFormatting sqref="G12">
    <cfRule type="expression" dxfId="2345" priority="2323" stopIfTrue="1">
      <formula>AND(NOT($C12=""),G12="")</formula>
    </cfRule>
    <cfRule type="expression" dxfId="2344" priority="2324" stopIfTrue="1">
      <formula>AV12="0"</formula>
    </cfRule>
  </conditionalFormatting>
  <conditionalFormatting sqref="H12">
    <cfRule type="expression" dxfId="2343" priority="2321" stopIfTrue="1">
      <formula>AND(NOT($C12=""),H12="")</formula>
    </cfRule>
    <cfRule type="expression" dxfId="2342" priority="2322" stopIfTrue="1">
      <formula>BA12="0"</formula>
    </cfRule>
  </conditionalFormatting>
  <conditionalFormatting sqref="I12">
    <cfRule type="expression" dxfId="2341" priority="2319" stopIfTrue="1">
      <formula>AND(NOT($C12=""),I12="")</formula>
    </cfRule>
    <cfRule type="expression" dxfId="2340" priority="2320" stopIfTrue="1">
      <formula>BF12="0"</formula>
    </cfRule>
  </conditionalFormatting>
  <conditionalFormatting sqref="J12">
    <cfRule type="expression" dxfId="2339" priority="2317" stopIfTrue="1">
      <formula>AND(NOT($C12=""),J12="")</formula>
    </cfRule>
    <cfRule type="expression" dxfId="2338" priority="2318" stopIfTrue="1">
      <formula>BK12="0"</formula>
    </cfRule>
  </conditionalFormatting>
  <conditionalFormatting sqref="K12">
    <cfRule type="expression" dxfId="2337" priority="2315" stopIfTrue="1">
      <formula>AND(NOT($C12=""),K12="")</formula>
    </cfRule>
    <cfRule type="expression" dxfId="2336" priority="2316" stopIfTrue="1">
      <formula>BP12="0"</formula>
    </cfRule>
  </conditionalFormatting>
  <conditionalFormatting sqref="L12">
    <cfRule type="expression" dxfId="2335" priority="2313" stopIfTrue="1">
      <formula>AND(NOT($C12=""),L12="")</formula>
    </cfRule>
    <cfRule type="expression" dxfId="2334" priority="2314" stopIfTrue="1">
      <formula>BU12="0"</formula>
    </cfRule>
  </conditionalFormatting>
  <conditionalFormatting sqref="N12">
    <cfRule type="expression" dxfId="2333" priority="2311" stopIfTrue="1">
      <formula>AND(NOT($C12=""),N12="")</formula>
    </cfRule>
    <cfRule type="expression" dxfId="2332" priority="2312" stopIfTrue="1">
      <formula>CE12="0"</formula>
    </cfRule>
  </conditionalFormatting>
  <conditionalFormatting sqref="M12">
    <cfRule type="expression" dxfId="2331" priority="2310" stopIfTrue="1">
      <formula>BZ12="0"</formula>
    </cfRule>
  </conditionalFormatting>
  <conditionalFormatting sqref="D12">
    <cfRule type="expression" dxfId="2330" priority="2308" stopIfTrue="1">
      <formula>AND(NOT($C12=""),D12="")</formula>
    </cfRule>
    <cfRule type="expression" dxfId="2329" priority="2309" stopIfTrue="1">
      <formula>AG12="0"</formula>
    </cfRule>
  </conditionalFormatting>
  <conditionalFormatting sqref="E12">
    <cfRule type="expression" dxfId="2328" priority="2306" stopIfTrue="1">
      <formula>AND(NOT($C12=""),E12="")</formula>
    </cfRule>
    <cfRule type="expression" dxfId="2327" priority="2307" stopIfTrue="1">
      <formula>AL12="0"</formula>
    </cfRule>
  </conditionalFormatting>
  <conditionalFormatting sqref="F12">
    <cfRule type="expression" dxfId="2326" priority="2304" stopIfTrue="1">
      <formula>AND(NOT($C12=""),F12="")</formula>
    </cfRule>
    <cfRule type="expression" dxfId="2325" priority="2305" stopIfTrue="1">
      <formula>AQ12="0"</formula>
    </cfRule>
  </conditionalFormatting>
  <conditionalFormatting sqref="G12">
    <cfRule type="expression" dxfId="2324" priority="2302" stopIfTrue="1">
      <formula>AND(NOT($C12=""),G12="")</formula>
    </cfRule>
    <cfRule type="expression" dxfId="2323" priority="2303" stopIfTrue="1">
      <formula>AV12="0"</formula>
    </cfRule>
  </conditionalFormatting>
  <conditionalFormatting sqref="H12">
    <cfRule type="expression" dxfId="2322" priority="2300" stopIfTrue="1">
      <formula>AND(NOT($C12=""),H12="")</formula>
    </cfRule>
    <cfRule type="expression" dxfId="2321" priority="2301" stopIfTrue="1">
      <formula>BA12="0"</formula>
    </cfRule>
  </conditionalFormatting>
  <conditionalFormatting sqref="I12">
    <cfRule type="expression" dxfId="2320" priority="2298" stopIfTrue="1">
      <formula>AND(NOT($C12=""),I12="")</formula>
    </cfRule>
    <cfRule type="expression" dxfId="2319" priority="2299" stopIfTrue="1">
      <formula>BF12="0"</formula>
    </cfRule>
  </conditionalFormatting>
  <conditionalFormatting sqref="J12">
    <cfRule type="expression" dxfId="2318" priority="2296" stopIfTrue="1">
      <formula>AND(NOT($C12=""),J12="")</formula>
    </cfRule>
    <cfRule type="expression" dxfId="2317" priority="2297" stopIfTrue="1">
      <formula>BK12="0"</formula>
    </cfRule>
  </conditionalFormatting>
  <conditionalFormatting sqref="K12">
    <cfRule type="expression" dxfId="2316" priority="2294" stopIfTrue="1">
      <formula>AND(NOT($C12=""),K12="")</formula>
    </cfRule>
    <cfRule type="expression" dxfId="2315" priority="2295" stopIfTrue="1">
      <formula>BP12="0"</formula>
    </cfRule>
  </conditionalFormatting>
  <conditionalFormatting sqref="L12">
    <cfRule type="expression" dxfId="2314" priority="2292" stopIfTrue="1">
      <formula>AND(NOT($C12=""),L12="")</formula>
    </cfRule>
    <cfRule type="expression" dxfId="2313" priority="2293" stopIfTrue="1">
      <formula>BU12="0"</formula>
    </cfRule>
  </conditionalFormatting>
  <conditionalFormatting sqref="N12">
    <cfRule type="expression" dxfId="2312" priority="2290" stopIfTrue="1">
      <formula>AND(NOT($C12=""),N12="")</formula>
    </cfRule>
    <cfRule type="expression" dxfId="2311" priority="2291" stopIfTrue="1">
      <formula>CE12="0"</formula>
    </cfRule>
  </conditionalFormatting>
  <conditionalFormatting sqref="M12">
    <cfRule type="expression" dxfId="2310" priority="2289" stopIfTrue="1">
      <formula>BZ12="0"</formula>
    </cfRule>
  </conditionalFormatting>
  <conditionalFormatting sqref="D12">
    <cfRule type="expression" dxfId="2309" priority="2287" stopIfTrue="1">
      <formula>AND(NOT($C12=""),D12="")</formula>
    </cfRule>
    <cfRule type="expression" dxfId="2308" priority="2288" stopIfTrue="1">
      <formula>AG12="0"</formula>
    </cfRule>
  </conditionalFormatting>
  <conditionalFormatting sqref="E12">
    <cfRule type="expression" dxfId="2307" priority="2285" stopIfTrue="1">
      <formula>AND(NOT($C12=""),E12="")</formula>
    </cfRule>
    <cfRule type="expression" dxfId="2306" priority="2286" stopIfTrue="1">
      <formula>AL12="0"</formula>
    </cfRule>
  </conditionalFormatting>
  <conditionalFormatting sqref="F12">
    <cfRule type="expression" dxfId="2305" priority="2283" stopIfTrue="1">
      <formula>AND(NOT($C12=""),F12="")</formula>
    </cfRule>
    <cfRule type="expression" dxfId="2304" priority="2284" stopIfTrue="1">
      <formula>AQ12="0"</formula>
    </cfRule>
  </conditionalFormatting>
  <conditionalFormatting sqref="G12">
    <cfRule type="expression" dxfId="2303" priority="2281" stopIfTrue="1">
      <formula>AND(NOT($C12=""),G12="")</formula>
    </cfRule>
    <cfRule type="expression" dxfId="2302" priority="2282" stopIfTrue="1">
      <formula>AV12="0"</formula>
    </cfRule>
  </conditionalFormatting>
  <conditionalFormatting sqref="H12">
    <cfRule type="expression" dxfId="2301" priority="2279" stopIfTrue="1">
      <formula>AND(NOT($C12=""),H12="")</formula>
    </cfRule>
    <cfRule type="expression" dxfId="2300" priority="2280" stopIfTrue="1">
      <formula>BA12="0"</formula>
    </cfRule>
  </conditionalFormatting>
  <conditionalFormatting sqref="I12">
    <cfRule type="expression" dxfId="2299" priority="2277" stopIfTrue="1">
      <formula>AND(NOT($C12=""),I12="")</formula>
    </cfRule>
    <cfRule type="expression" dxfId="2298" priority="2278" stopIfTrue="1">
      <formula>BF12="0"</formula>
    </cfRule>
  </conditionalFormatting>
  <conditionalFormatting sqref="J12">
    <cfRule type="expression" dxfId="2297" priority="2275" stopIfTrue="1">
      <formula>AND(NOT($C12=""),J12="")</formula>
    </cfRule>
    <cfRule type="expression" dxfId="2296" priority="2276" stopIfTrue="1">
      <formula>BK12="0"</formula>
    </cfRule>
  </conditionalFormatting>
  <conditionalFormatting sqref="K12">
    <cfRule type="expression" dxfId="2295" priority="2273" stopIfTrue="1">
      <formula>AND(NOT($C12=""),K12="")</formula>
    </cfRule>
    <cfRule type="expression" dxfId="2294" priority="2274" stopIfTrue="1">
      <formula>BP12="0"</formula>
    </cfRule>
  </conditionalFormatting>
  <conditionalFormatting sqref="L12">
    <cfRule type="expression" dxfId="2293" priority="2271" stopIfTrue="1">
      <formula>AND(NOT($C12=""),L12="")</formula>
    </cfRule>
    <cfRule type="expression" dxfId="2292" priority="2272" stopIfTrue="1">
      <formula>BU12="0"</formula>
    </cfRule>
  </conditionalFormatting>
  <conditionalFormatting sqref="N12">
    <cfRule type="expression" dxfId="2291" priority="2269" stopIfTrue="1">
      <formula>AND(NOT($C12=""),N12="")</formula>
    </cfRule>
    <cfRule type="expression" dxfId="2290" priority="2270" stopIfTrue="1">
      <formula>CE12="0"</formula>
    </cfRule>
  </conditionalFormatting>
  <conditionalFormatting sqref="M12">
    <cfRule type="expression" dxfId="2289" priority="2268" stopIfTrue="1">
      <formula>BZ12="0"</formula>
    </cfRule>
  </conditionalFormatting>
  <conditionalFormatting sqref="D12">
    <cfRule type="expression" dxfId="2288" priority="2266" stopIfTrue="1">
      <formula>AND(NOT($C12=""),D12="")</formula>
    </cfRule>
    <cfRule type="expression" dxfId="2287" priority="2267" stopIfTrue="1">
      <formula>AG12="0"</formula>
    </cfRule>
  </conditionalFormatting>
  <conditionalFormatting sqref="E12">
    <cfRule type="expression" dxfId="2286" priority="2264" stopIfTrue="1">
      <formula>AND(NOT($C12=""),E12="")</formula>
    </cfRule>
    <cfRule type="expression" dxfId="2285" priority="2265" stopIfTrue="1">
      <formula>AL12="0"</formula>
    </cfRule>
  </conditionalFormatting>
  <conditionalFormatting sqref="F12">
    <cfRule type="expression" dxfId="2284" priority="2262" stopIfTrue="1">
      <formula>AND(NOT($C12=""),F12="")</formula>
    </cfRule>
    <cfRule type="expression" dxfId="2283" priority="2263" stopIfTrue="1">
      <formula>AQ12="0"</formula>
    </cfRule>
  </conditionalFormatting>
  <conditionalFormatting sqref="G12">
    <cfRule type="expression" dxfId="2282" priority="2260" stopIfTrue="1">
      <formula>AND(NOT($C12=""),G12="")</formula>
    </cfRule>
    <cfRule type="expression" dxfId="2281" priority="2261" stopIfTrue="1">
      <formula>AV12="0"</formula>
    </cfRule>
  </conditionalFormatting>
  <conditionalFormatting sqref="H12">
    <cfRule type="expression" dxfId="2280" priority="2258" stopIfTrue="1">
      <formula>AND(NOT($C12=""),H12="")</formula>
    </cfRule>
    <cfRule type="expression" dxfId="2279" priority="2259" stopIfTrue="1">
      <formula>BA12="0"</formula>
    </cfRule>
  </conditionalFormatting>
  <conditionalFormatting sqref="I12">
    <cfRule type="expression" dxfId="2278" priority="2256" stopIfTrue="1">
      <formula>AND(NOT($C12=""),I12="")</formula>
    </cfRule>
    <cfRule type="expression" dxfId="2277" priority="2257" stopIfTrue="1">
      <formula>BF12="0"</formula>
    </cfRule>
  </conditionalFormatting>
  <conditionalFormatting sqref="J12">
    <cfRule type="expression" dxfId="2276" priority="2254" stopIfTrue="1">
      <formula>AND(NOT($C12=""),J12="")</formula>
    </cfRule>
    <cfRule type="expression" dxfId="2275" priority="2255" stopIfTrue="1">
      <formula>BK12="0"</formula>
    </cfRule>
  </conditionalFormatting>
  <conditionalFormatting sqref="K12">
    <cfRule type="expression" dxfId="2274" priority="2252" stopIfTrue="1">
      <formula>AND(NOT($C12=""),K12="")</formula>
    </cfRule>
    <cfRule type="expression" dxfId="2273" priority="2253" stopIfTrue="1">
      <formula>BP12="0"</formula>
    </cfRule>
  </conditionalFormatting>
  <conditionalFormatting sqref="L12">
    <cfRule type="expression" dxfId="2272" priority="2250" stopIfTrue="1">
      <formula>AND(NOT($C12=""),L12="")</formula>
    </cfRule>
    <cfRule type="expression" dxfId="2271" priority="2251" stopIfTrue="1">
      <formula>BU12="0"</formula>
    </cfRule>
  </conditionalFormatting>
  <conditionalFormatting sqref="N12">
    <cfRule type="expression" dxfId="2270" priority="2248" stopIfTrue="1">
      <formula>AND(NOT($C12=""),N12="")</formula>
    </cfRule>
    <cfRule type="expression" dxfId="2269" priority="2249" stopIfTrue="1">
      <formula>CE12="0"</formula>
    </cfRule>
  </conditionalFormatting>
  <conditionalFormatting sqref="M13">
    <cfRule type="expression" dxfId="2268" priority="2221" stopIfTrue="1">
      <formula>BZ13="0"</formula>
    </cfRule>
  </conditionalFormatting>
  <conditionalFormatting sqref="D13">
    <cfRule type="expression" dxfId="2267" priority="2222" stopIfTrue="1">
      <formula>AND(NOT($C13=""),D13="")</formula>
    </cfRule>
    <cfRule type="expression" dxfId="2266" priority="2223" stopIfTrue="1">
      <formula>AG13="0"</formula>
    </cfRule>
  </conditionalFormatting>
  <conditionalFormatting sqref="E13">
    <cfRule type="expression" dxfId="2265" priority="2224" stopIfTrue="1">
      <formula>AND(NOT($C13=""),E13="")</formula>
    </cfRule>
    <cfRule type="expression" dxfId="2264" priority="2225" stopIfTrue="1">
      <formula>AL13="0"</formula>
    </cfRule>
  </conditionalFormatting>
  <conditionalFormatting sqref="F13">
    <cfRule type="expression" dxfId="2263" priority="2226" stopIfTrue="1">
      <formula>AND(NOT($C13=""),F13="")</formula>
    </cfRule>
    <cfRule type="expression" dxfId="2262" priority="2227" stopIfTrue="1">
      <formula>AQ13="0"</formula>
    </cfRule>
  </conditionalFormatting>
  <conditionalFormatting sqref="G13">
    <cfRule type="expression" dxfId="2261" priority="2228" stopIfTrue="1">
      <formula>AND(NOT($C13=""),G13="")</formula>
    </cfRule>
    <cfRule type="expression" dxfId="2260" priority="2229" stopIfTrue="1">
      <formula>AV13="0"</formula>
    </cfRule>
  </conditionalFormatting>
  <conditionalFormatting sqref="H13">
    <cfRule type="expression" dxfId="2259" priority="2230" stopIfTrue="1">
      <formula>AND(NOT($C13=""),H13="")</formula>
    </cfRule>
    <cfRule type="expression" dxfId="2258" priority="2231" stopIfTrue="1">
      <formula>BA13="0"</formula>
    </cfRule>
  </conditionalFormatting>
  <conditionalFormatting sqref="I13">
    <cfRule type="expression" dxfId="2257" priority="2232" stopIfTrue="1">
      <formula>AND(NOT($C13=""),I13="")</formula>
    </cfRule>
    <cfRule type="expression" dxfId="2256" priority="2233" stopIfTrue="1">
      <formula>BF13="0"</formula>
    </cfRule>
  </conditionalFormatting>
  <conditionalFormatting sqref="J13">
    <cfRule type="expression" dxfId="2255" priority="2234" stopIfTrue="1">
      <formula>AND(NOT($C13=""),J13="")</formula>
    </cfRule>
    <cfRule type="expression" dxfId="2254" priority="2235" stopIfTrue="1">
      <formula>BK13="0"</formula>
    </cfRule>
  </conditionalFormatting>
  <conditionalFormatting sqref="K13">
    <cfRule type="expression" dxfId="2253" priority="2236" stopIfTrue="1">
      <formula>AND(NOT($C13=""),K13="")</formula>
    </cfRule>
    <cfRule type="expression" dxfId="2252" priority="2237" stopIfTrue="1">
      <formula>BP13="0"</formula>
    </cfRule>
  </conditionalFormatting>
  <conditionalFormatting sqref="L13">
    <cfRule type="expression" dxfId="2251" priority="2238" stopIfTrue="1">
      <formula>AND(NOT($C13=""),L13="")</formula>
    </cfRule>
    <cfRule type="expression" dxfId="2250" priority="2239" stopIfTrue="1">
      <formula>BU13="0"</formula>
    </cfRule>
  </conditionalFormatting>
  <conditionalFormatting sqref="N13">
    <cfRule type="expression" dxfId="2249" priority="2240" stopIfTrue="1">
      <formula>AND(NOT($C13=""),N13="")</formula>
    </cfRule>
    <cfRule type="expression" dxfId="2248" priority="2241" stopIfTrue="1">
      <formula>CE13="0"</formula>
    </cfRule>
  </conditionalFormatting>
  <conditionalFormatting sqref="O13">
    <cfRule type="expression" dxfId="2247" priority="2242" stopIfTrue="1">
      <formula>AND(NOT($C13=""),O13="")</formula>
    </cfRule>
    <cfRule type="expression" dxfId="2246" priority="2243" stopIfTrue="1">
      <formula>CJ13="0"</formula>
    </cfRule>
  </conditionalFormatting>
  <conditionalFormatting sqref="P13">
    <cfRule type="expression" dxfId="2245" priority="2244" stopIfTrue="1">
      <formula>AND(NOT($C13=""),P13="")</formula>
    </cfRule>
    <cfRule type="expression" dxfId="2244" priority="2245" stopIfTrue="1">
      <formula>CO13="0"</formula>
    </cfRule>
  </conditionalFormatting>
  <conditionalFormatting sqref="Q13">
    <cfRule type="expression" dxfId="2243" priority="2246" stopIfTrue="1">
      <formula>AND(NOT($C13=""),Q13="")</formula>
    </cfRule>
    <cfRule type="expression" dxfId="2242" priority="2247" stopIfTrue="1">
      <formula>CT13="0"</formula>
    </cfRule>
  </conditionalFormatting>
  <conditionalFormatting sqref="M13">
    <cfRule type="expression" dxfId="2241" priority="2220" stopIfTrue="1">
      <formula>BZ13="0"</formula>
    </cfRule>
  </conditionalFormatting>
  <conditionalFormatting sqref="D13">
    <cfRule type="expression" dxfId="2240" priority="2218" stopIfTrue="1">
      <formula>AND(NOT($C13=""),D13="")</formula>
    </cfRule>
    <cfRule type="expression" dxfId="2239" priority="2219" stopIfTrue="1">
      <formula>AG13="0"</formula>
    </cfRule>
  </conditionalFormatting>
  <conditionalFormatting sqref="E13">
    <cfRule type="expression" dxfId="2238" priority="2216" stopIfTrue="1">
      <formula>AND(NOT($C13=""),E13="")</formula>
    </cfRule>
    <cfRule type="expression" dxfId="2237" priority="2217" stopIfTrue="1">
      <formula>AL13="0"</formula>
    </cfRule>
  </conditionalFormatting>
  <conditionalFormatting sqref="F13">
    <cfRule type="expression" dxfId="2236" priority="2214" stopIfTrue="1">
      <formula>AND(NOT($C13=""),F13="")</formula>
    </cfRule>
    <cfRule type="expression" dxfId="2235" priority="2215" stopIfTrue="1">
      <formula>AQ13="0"</formula>
    </cfRule>
  </conditionalFormatting>
  <conditionalFormatting sqref="G13">
    <cfRule type="expression" dxfId="2234" priority="2212" stopIfTrue="1">
      <formula>AND(NOT($C13=""),G13="")</formula>
    </cfRule>
    <cfRule type="expression" dxfId="2233" priority="2213" stopIfTrue="1">
      <formula>AV13="0"</formula>
    </cfRule>
  </conditionalFormatting>
  <conditionalFormatting sqref="H13">
    <cfRule type="expression" dxfId="2232" priority="2210" stopIfTrue="1">
      <formula>AND(NOT($C13=""),H13="")</formula>
    </cfRule>
    <cfRule type="expression" dxfId="2231" priority="2211" stopIfTrue="1">
      <formula>BA13="0"</formula>
    </cfRule>
  </conditionalFormatting>
  <conditionalFormatting sqref="I13">
    <cfRule type="expression" dxfId="2230" priority="2208" stopIfTrue="1">
      <formula>AND(NOT($C13=""),I13="")</formula>
    </cfRule>
    <cfRule type="expression" dxfId="2229" priority="2209" stopIfTrue="1">
      <formula>BF13="0"</formula>
    </cfRule>
  </conditionalFormatting>
  <conditionalFormatting sqref="J13">
    <cfRule type="expression" dxfId="2228" priority="2206" stopIfTrue="1">
      <formula>AND(NOT($C13=""),J13="")</formula>
    </cfRule>
    <cfRule type="expression" dxfId="2227" priority="2207" stopIfTrue="1">
      <formula>BK13="0"</formula>
    </cfRule>
  </conditionalFormatting>
  <conditionalFormatting sqref="K13">
    <cfRule type="expression" dxfId="2226" priority="2204" stopIfTrue="1">
      <formula>AND(NOT($C13=""),K13="")</formula>
    </cfRule>
    <cfRule type="expression" dxfId="2225" priority="2205" stopIfTrue="1">
      <formula>BP13="0"</formula>
    </cfRule>
  </conditionalFormatting>
  <conditionalFormatting sqref="L13">
    <cfRule type="expression" dxfId="2224" priority="2202" stopIfTrue="1">
      <formula>AND(NOT($C13=""),L13="")</formula>
    </cfRule>
    <cfRule type="expression" dxfId="2223" priority="2203" stopIfTrue="1">
      <formula>BU13="0"</formula>
    </cfRule>
  </conditionalFormatting>
  <conditionalFormatting sqref="N13">
    <cfRule type="expression" dxfId="2222" priority="2200" stopIfTrue="1">
      <formula>AND(NOT($C13=""),N13="")</formula>
    </cfRule>
    <cfRule type="expression" dxfId="2221" priority="2201" stopIfTrue="1">
      <formula>CE13="0"</formula>
    </cfRule>
  </conditionalFormatting>
  <conditionalFormatting sqref="M13">
    <cfRule type="expression" dxfId="2220" priority="2199" stopIfTrue="1">
      <formula>BZ13="0"</formula>
    </cfRule>
  </conditionalFormatting>
  <conditionalFormatting sqref="D13">
    <cfRule type="expression" dxfId="2219" priority="2197" stopIfTrue="1">
      <formula>AND(NOT($C13=""),D13="")</formula>
    </cfRule>
    <cfRule type="expression" dxfId="2218" priority="2198" stopIfTrue="1">
      <formula>AG13="0"</formula>
    </cfRule>
  </conditionalFormatting>
  <conditionalFormatting sqref="E13">
    <cfRule type="expression" dxfId="2217" priority="2195" stopIfTrue="1">
      <formula>AND(NOT($C13=""),E13="")</formula>
    </cfRule>
    <cfRule type="expression" dxfId="2216" priority="2196" stopIfTrue="1">
      <formula>AL13="0"</formula>
    </cfRule>
  </conditionalFormatting>
  <conditionalFormatting sqref="F13">
    <cfRule type="expression" dxfId="2215" priority="2193" stopIfTrue="1">
      <formula>AND(NOT($C13=""),F13="")</formula>
    </cfRule>
    <cfRule type="expression" dxfId="2214" priority="2194" stopIfTrue="1">
      <formula>AQ13="0"</formula>
    </cfRule>
  </conditionalFormatting>
  <conditionalFormatting sqref="G13">
    <cfRule type="expression" dxfId="2213" priority="2191" stopIfTrue="1">
      <formula>AND(NOT($C13=""),G13="")</formula>
    </cfRule>
    <cfRule type="expression" dxfId="2212" priority="2192" stopIfTrue="1">
      <formula>AV13="0"</formula>
    </cfRule>
  </conditionalFormatting>
  <conditionalFormatting sqref="H13">
    <cfRule type="expression" dxfId="2211" priority="2189" stopIfTrue="1">
      <formula>AND(NOT($C13=""),H13="")</formula>
    </cfRule>
    <cfRule type="expression" dxfId="2210" priority="2190" stopIfTrue="1">
      <formula>BA13="0"</formula>
    </cfRule>
  </conditionalFormatting>
  <conditionalFormatting sqref="I13">
    <cfRule type="expression" dxfId="2209" priority="2187" stopIfTrue="1">
      <formula>AND(NOT($C13=""),I13="")</formula>
    </cfRule>
    <cfRule type="expression" dxfId="2208" priority="2188" stopIfTrue="1">
      <formula>BF13="0"</formula>
    </cfRule>
  </conditionalFormatting>
  <conditionalFormatting sqref="J13">
    <cfRule type="expression" dxfId="2207" priority="2185" stopIfTrue="1">
      <formula>AND(NOT($C13=""),J13="")</formula>
    </cfRule>
    <cfRule type="expression" dxfId="2206" priority="2186" stopIfTrue="1">
      <formula>BK13="0"</formula>
    </cfRule>
  </conditionalFormatting>
  <conditionalFormatting sqref="K13">
    <cfRule type="expression" dxfId="2205" priority="2183" stopIfTrue="1">
      <formula>AND(NOT($C13=""),K13="")</formula>
    </cfRule>
    <cfRule type="expression" dxfId="2204" priority="2184" stopIfTrue="1">
      <formula>BP13="0"</formula>
    </cfRule>
  </conditionalFormatting>
  <conditionalFormatting sqref="L13">
    <cfRule type="expression" dxfId="2203" priority="2181" stopIfTrue="1">
      <formula>AND(NOT($C13=""),L13="")</formula>
    </cfRule>
    <cfRule type="expression" dxfId="2202" priority="2182" stopIfTrue="1">
      <formula>BU13="0"</formula>
    </cfRule>
  </conditionalFormatting>
  <conditionalFormatting sqref="N13">
    <cfRule type="expression" dxfId="2201" priority="2179" stopIfTrue="1">
      <formula>AND(NOT($C13=""),N13="")</formula>
    </cfRule>
    <cfRule type="expression" dxfId="2200" priority="2180" stopIfTrue="1">
      <formula>CE13="0"</formula>
    </cfRule>
  </conditionalFormatting>
  <conditionalFormatting sqref="M13">
    <cfRule type="expression" dxfId="2199" priority="2178" stopIfTrue="1">
      <formula>BZ13="0"</formula>
    </cfRule>
  </conditionalFormatting>
  <conditionalFormatting sqref="D13">
    <cfRule type="expression" dxfId="2198" priority="2176" stopIfTrue="1">
      <formula>AND(NOT($C13=""),D13="")</formula>
    </cfRule>
    <cfRule type="expression" dxfId="2197" priority="2177" stopIfTrue="1">
      <formula>AG13="0"</formula>
    </cfRule>
  </conditionalFormatting>
  <conditionalFormatting sqref="E13">
    <cfRule type="expression" dxfId="2196" priority="2174" stopIfTrue="1">
      <formula>AND(NOT($C13=""),E13="")</formula>
    </cfRule>
    <cfRule type="expression" dxfId="2195" priority="2175" stopIfTrue="1">
      <formula>AL13="0"</formula>
    </cfRule>
  </conditionalFormatting>
  <conditionalFormatting sqref="F13">
    <cfRule type="expression" dxfId="2194" priority="2172" stopIfTrue="1">
      <formula>AND(NOT($C13=""),F13="")</formula>
    </cfRule>
    <cfRule type="expression" dxfId="2193" priority="2173" stopIfTrue="1">
      <formula>AQ13="0"</formula>
    </cfRule>
  </conditionalFormatting>
  <conditionalFormatting sqref="G13">
    <cfRule type="expression" dxfId="2192" priority="2170" stopIfTrue="1">
      <formula>AND(NOT($C13=""),G13="")</formula>
    </cfRule>
    <cfRule type="expression" dxfId="2191" priority="2171" stopIfTrue="1">
      <formula>AV13="0"</formula>
    </cfRule>
  </conditionalFormatting>
  <conditionalFormatting sqref="H13">
    <cfRule type="expression" dxfId="2190" priority="2168" stopIfTrue="1">
      <formula>AND(NOT($C13=""),H13="")</formula>
    </cfRule>
    <cfRule type="expression" dxfId="2189" priority="2169" stopIfTrue="1">
      <formula>BA13="0"</formula>
    </cfRule>
  </conditionalFormatting>
  <conditionalFormatting sqref="I13">
    <cfRule type="expression" dxfId="2188" priority="2166" stopIfTrue="1">
      <formula>AND(NOT($C13=""),I13="")</formula>
    </cfRule>
    <cfRule type="expression" dxfId="2187" priority="2167" stopIfTrue="1">
      <formula>BF13="0"</formula>
    </cfRule>
  </conditionalFormatting>
  <conditionalFormatting sqref="J13">
    <cfRule type="expression" dxfId="2186" priority="2164" stopIfTrue="1">
      <formula>AND(NOT($C13=""),J13="")</formula>
    </cfRule>
    <cfRule type="expression" dxfId="2185" priority="2165" stopIfTrue="1">
      <formula>BK13="0"</formula>
    </cfRule>
  </conditionalFormatting>
  <conditionalFormatting sqref="K13">
    <cfRule type="expression" dxfId="2184" priority="2162" stopIfTrue="1">
      <formula>AND(NOT($C13=""),K13="")</formula>
    </cfRule>
    <cfRule type="expression" dxfId="2183" priority="2163" stopIfTrue="1">
      <formula>BP13="0"</formula>
    </cfRule>
  </conditionalFormatting>
  <conditionalFormatting sqref="L13">
    <cfRule type="expression" dxfId="2182" priority="2160" stopIfTrue="1">
      <formula>AND(NOT($C13=""),L13="")</formula>
    </cfRule>
    <cfRule type="expression" dxfId="2181" priority="2161" stopIfTrue="1">
      <formula>BU13="0"</formula>
    </cfRule>
  </conditionalFormatting>
  <conditionalFormatting sqref="N13">
    <cfRule type="expression" dxfId="2180" priority="2158" stopIfTrue="1">
      <formula>AND(NOT($C13=""),N13="")</formula>
    </cfRule>
    <cfRule type="expression" dxfId="2179" priority="2159" stopIfTrue="1">
      <formula>CE13="0"</formula>
    </cfRule>
  </conditionalFormatting>
  <conditionalFormatting sqref="M13">
    <cfRule type="expression" dxfId="2178" priority="2157" stopIfTrue="1">
      <formula>BZ13="0"</formula>
    </cfRule>
  </conditionalFormatting>
  <conditionalFormatting sqref="D13">
    <cfRule type="expression" dxfId="2177" priority="2155" stopIfTrue="1">
      <formula>AND(NOT($C13=""),D13="")</formula>
    </cfRule>
    <cfRule type="expression" dxfId="2176" priority="2156" stopIfTrue="1">
      <formula>AG13="0"</formula>
    </cfRule>
  </conditionalFormatting>
  <conditionalFormatting sqref="E13">
    <cfRule type="expression" dxfId="2175" priority="2153" stopIfTrue="1">
      <formula>AND(NOT($C13=""),E13="")</formula>
    </cfRule>
    <cfRule type="expression" dxfId="2174" priority="2154" stopIfTrue="1">
      <formula>AL13="0"</formula>
    </cfRule>
  </conditionalFormatting>
  <conditionalFormatting sqref="F13">
    <cfRule type="expression" dxfId="2173" priority="2151" stopIfTrue="1">
      <formula>AND(NOT($C13=""),F13="")</formula>
    </cfRule>
    <cfRule type="expression" dxfId="2172" priority="2152" stopIfTrue="1">
      <formula>AQ13="0"</formula>
    </cfRule>
  </conditionalFormatting>
  <conditionalFormatting sqref="G13">
    <cfRule type="expression" dxfId="2171" priority="2149" stopIfTrue="1">
      <formula>AND(NOT($C13=""),G13="")</formula>
    </cfRule>
    <cfRule type="expression" dxfId="2170" priority="2150" stopIfTrue="1">
      <formula>AV13="0"</formula>
    </cfRule>
  </conditionalFormatting>
  <conditionalFormatting sqref="H13">
    <cfRule type="expression" dxfId="2169" priority="2147" stopIfTrue="1">
      <formula>AND(NOT($C13=""),H13="")</formula>
    </cfRule>
    <cfRule type="expression" dxfId="2168" priority="2148" stopIfTrue="1">
      <formula>BA13="0"</formula>
    </cfRule>
  </conditionalFormatting>
  <conditionalFormatting sqref="I13">
    <cfRule type="expression" dxfId="2167" priority="2145" stopIfTrue="1">
      <formula>AND(NOT($C13=""),I13="")</formula>
    </cfRule>
    <cfRule type="expression" dxfId="2166" priority="2146" stopIfTrue="1">
      <formula>BF13="0"</formula>
    </cfRule>
  </conditionalFormatting>
  <conditionalFormatting sqref="J13">
    <cfRule type="expression" dxfId="2165" priority="2143" stopIfTrue="1">
      <formula>AND(NOT($C13=""),J13="")</formula>
    </cfRule>
    <cfRule type="expression" dxfId="2164" priority="2144" stopIfTrue="1">
      <formula>BK13="0"</formula>
    </cfRule>
  </conditionalFormatting>
  <conditionalFormatting sqref="K13">
    <cfRule type="expression" dxfId="2163" priority="2141" stopIfTrue="1">
      <formula>AND(NOT($C13=""),K13="")</formula>
    </cfRule>
    <cfRule type="expression" dxfId="2162" priority="2142" stopIfTrue="1">
      <formula>BP13="0"</formula>
    </cfRule>
  </conditionalFormatting>
  <conditionalFormatting sqref="L13">
    <cfRule type="expression" dxfId="2161" priority="2139" stopIfTrue="1">
      <formula>AND(NOT($C13=""),L13="")</formula>
    </cfRule>
    <cfRule type="expression" dxfId="2160" priority="2140" stopIfTrue="1">
      <formula>BU13="0"</formula>
    </cfRule>
  </conditionalFormatting>
  <conditionalFormatting sqref="N13">
    <cfRule type="expression" dxfId="2159" priority="2137" stopIfTrue="1">
      <formula>AND(NOT($C13=""),N13="")</formula>
    </cfRule>
    <cfRule type="expression" dxfId="2158" priority="2138" stopIfTrue="1">
      <formula>CE13="0"</formula>
    </cfRule>
  </conditionalFormatting>
  <conditionalFormatting sqref="M13">
    <cfRule type="expression" dxfId="2157" priority="2136" stopIfTrue="1">
      <formula>BZ13="0"</formula>
    </cfRule>
  </conditionalFormatting>
  <conditionalFormatting sqref="D13">
    <cfRule type="expression" dxfId="2156" priority="2134" stopIfTrue="1">
      <formula>AND(NOT($C13=""),D13="")</formula>
    </cfRule>
    <cfRule type="expression" dxfId="2155" priority="2135" stopIfTrue="1">
      <formula>AG13="0"</formula>
    </cfRule>
  </conditionalFormatting>
  <conditionalFormatting sqref="E13">
    <cfRule type="expression" dxfId="2154" priority="2132" stopIfTrue="1">
      <formula>AND(NOT($C13=""),E13="")</formula>
    </cfRule>
    <cfRule type="expression" dxfId="2153" priority="2133" stopIfTrue="1">
      <formula>AL13="0"</formula>
    </cfRule>
  </conditionalFormatting>
  <conditionalFormatting sqref="F13">
    <cfRule type="expression" dxfId="2152" priority="2130" stopIfTrue="1">
      <formula>AND(NOT($C13=""),F13="")</formula>
    </cfRule>
    <cfRule type="expression" dxfId="2151" priority="2131" stopIfTrue="1">
      <formula>AQ13="0"</formula>
    </cfRule>
  </conditionalFormatting>
  <conditionalFormatting sqref="G13">
    <cfRule type="expression" dxfId="2150" priority="2128" stopIfTrue="1">
      <formula>AND(NOT($C13=""),G13="")</formula>
    </cfRule>
    <cfRule type="expression" dxfId="2149" priority="2129" stopIfTrue="1">
      <formula>AV13="0"</formula>
    </cfRule>
  </conditionalFormatting>
  <conditionalFormatting sqref="H13">
    <cfRule type="expression" dxfId="2148" priority="2126" stopIfTrue="1">
      <formula>AND(NOT($C13=""),H13="")</formula>
    </cfRule>
    <cfRule type="expression" dxfId="2147" priority="2127" stopIfTrue="1">
      <formula>BA13="0"</formula>
    </cfRule>
  </conditionalFormatting>
  <conditionalFormatting sqref="I13">
    <cfRule type="expression" dxfId="2146" priority="2124" stopIfTrue="1">
      <formula>AND(NOT($C13=""),I13="")</formula>
    </cfRule>
    <cfRule type="expression" dxfId="2145" priority="2125" stopIfTrue="1">
      <formula>BF13="0"</formula>
    </cfRule>
  </conditionalFormatting>
  <conditionalFormatting sqref="J13">
    <cfRule type="expression" dxfId="2144" priority="2122" stopIfTrue="1">
      <formula>AND(NOT($C13=""),J13="")</formula>
    </cfRule>
    <cfRule type="expression" dxfId="2143" priority="2123" stopIfTrue="1">
      <formula>BK13="0"</formula>
    </cfRule>
  </conditionalFormatting>
  <conditionalFormatting sqref="K13">
    <cfRule type="expression" dxfId="2142" priority="2120" stopIfTrue="1">
      <formula>AND(NOT($C13=""),K13="")</formula>
    </cfRule>
    <cfRule type="expression" dxfId="2141" priority="2121" stopIfTrue="1">
      <formula>BP13="0"</formula>
    </cfRule>
  </conditionalFormatting>
  <conditionalFormatting sqref="L13">
    <cfRule type="expression" dxfId="2140" priority="2118" stopIfTrue="1">
      <formula>AND(NOT($C13=""),L13="")</formula>
    </cfRule>
    <cfRule type="expression" dxfId="2139" priority="2119" stopIfTrue="1">
      <formula>BU13="0"</formula>
    </cfRule>
  </conditionalFormatting>
  <conditionalFormatting sqref="N13">
    <cfRule type="expression" dxfId="2138" priority="2116" stopIfTrue="1">
      <formula>AND(NOT($C13=""),N13="")</formula>
    </cfRule>
    <cfRule type="expression" dxfId="2137" priority="2117" stopIfTrue="1">
      <formula>CE13="0"</formula>
    </cfRule>
  </conditionalFormatting>
  <conditionalFormatting sqref="M13">
    <cfRule type="expression" dxfId="2136" priority="2115" stopIfTrue="1">
      <formula>BZ13="0"</formula>
    </cfRule>
  </conditionalFormatting>
  <conditionalFormatting sqref="D13">
    <cfRule type="expression" dxfId="2135" priority="2113" stopIfTrue="1">
      <formula>AND(NOT($C13=""),D13="")</formula>
    </cfRule>
    <cfRule type="expression" dxfId="2134" priority="2114" stopIfTrue="1">
      <formula>AG13="0"</formula>
    </cfRule>
  </conditionalFormatting>
  <conditionalFormatting sqref="E13">
    <cfRule type="expression" dxfId="2133" priority="2111" stopIfTrue="1">
      <formula>AND(NOT($C13=""),E13="")</formula>
    </cfRule>
    <cfRule type="expression" dxfId="2132" priority="2112" stopIfTrue="1">
      <formula>AL13="0"</formula>
    </cfRule>
  </conditionalFormatting>
  <conditionalFormatting sqref="F13">
    <cfRule type="expression" dxfId="2131" priority="2109" stopIfTrue="1">
      <formula>AND(NOT($C13=""),F13="")</formula>
    </cfRule>
    <cfRule type="expression" dxfId="2130" priority="2110" stopIfTrue="1">
      <formula>AQ13="0"</formula>
    </cfRule>
  </conditionalFormatting>
  <conditionalFormatting sqref="G13">
    <cfRule type="expression" dxfId="2129" priority="2107" stopIfTrue="1">
      <formula>AND(NOT($C13=""),G13="")</formula>
    </cfRule>
    <cfRule type="expression" dxfId="2128" priority="2108" stopIfTrue="1">
      <formula>AV13="0"</formula>
    </cfRule>
  </conditionalFormatting>
  <conditionalFormatting sqref="H13">
    <cfRule type="expression" dxfId="2127" priority="2105" stopIfTrue="1">
      <formula>AND(NOT($C13=""),H13="")</formula>
    </cfRule>
    <cfRule type="expression" dxfId="2126" priority="2106" stopIfTrue="1">
      <formula>BA13="0"</formula>
    </cfRule>
  </conditionalFormatting>
  <conditionalFormatting sqref="I13">
    <cfRule type="expression" dxfId="2125" priority="2103" stopIfTrue="1">
      <formula>AND(NOT($C13=""),I13="")</formula>
    </cfRule>
    <cfRule type="expression" dxfId="2124" priority="2104" stopIfTrue="1">
      <formula>BF13="0"</formula>
    </cfRule>
  </conditionalFormatting>
  <conditionalFormatting sqref="J13">
    <cfRule type="expression" dxfId="2123" priority="2101" stopIfTrue="1">
      <formula>AND(NOT($C13=""),J13="")</formula>
    </cfRule>
    <cfRule type="expression" dxfId="2122" priority="2102" stopIfTrue="1">
      <formula>BK13="0"</formula>
    </cfRule>
  </conditionalFormatting>
  <conditionalFormatting sqref="K13">
    <cfRule type="expression" dxfId="2121" priority="2099" stopIfTrue="1">
      <formula>AND(NOT($C13=""),K13="")</formula>
    </cfRule>
    <cfRule type="expression" dxfId="2120" priority="2100" stopIfTrue="1">
      <formula>BP13="0"</formula>
    </cfRule>
  </conditionalFormatting>
  <conditionalFormatting sqref="L13">
    <cfRule type="expression" dxfId="2119" priority="2097" stopIfTrue="1">
      <formula>AND(NOT($C13=""),L13="")</formula>
    </cfRule>
    <cfRule type="expression" dxfId="2118" priority="2098" stopIfTrue="1">
      <formula>BU13="0"</formula>
    </cfRule>
  </conditionalFormatting>
  <conditionalFormatting sqref="N13">
    <cfRule type="expression" dxfId="2117" priority="2095" stopIfTrue="1">
      <formula>AND(NOT($C13=""),N13="")</formula>
    </cfRule>
    <cfRule type="expression" dxfId="2116" priority="2096" stopIfTrue="1">
      <formula>CE13="0"</formula>
    </cfRule>
  </conditionalFormatting>
  <conditionalFormatting sqref="M13">
    <cfRule type="expression" dxfId="2115" priority="2094" stopIfTrue="1">
      <formula>BZ13="0"</formula>
    </cfRule>
  </conditionalFormatting>
  <conditionalFormatting sqref="D13">
    <cfRule type="expression" dxfId="2114" priority="2092" stopIfTrue="1">
      <formula>AND(NOT($C13=""),D13="")</formula>
    </cfRule>
    <cfRule type="expression" dxfId="2113" priority="2093" stopIfTrue="1">
      <formula>AG13="0"</formula>
    </cfRule>
  </conditionalFormatting>
  <conditionalFormatting sqref="E13">
    <cfRule type="expression" dxfId="2112" priority="2090" stopIfTrue="1">
      <formula>AND(NOT($C13=""),E13="")</formula>
    </cfRule>
    <cfRule type="expression" dxfId="2111" priority="2091" stopIfTrue="1">
      <formula>AL13="0"</formula>
    </cfRule>
  </conditionalFormatting>
  <conditionalFormatting sqref="F13">
    <cfRule type="expression" dxfId="2110" priority="2088" stopIfTrue="1">
      <formula>AND(NOT($C13=""),F13="")</formula>
    </cfRule>
    <cfRule type="expression" dxfId="2109" priority="2089" stopIfTrue="1">
      <formula>AQ13="0"</formula>
    </cfRule>
  </conditionalFormatting>
  <conditionalFormatting sqref="G13">
    <cfRule type="expression" dxfId="2108" priority="2086" stopIfTrue="1">
      <formula>AND(NOT($C13=""),G13="")</formula>
    </cfRule>
    <cfRule type="expression" dxfId="2107" priority="2087" stopIfTrue="1">
      <formula>AV13="0"</formula>
    </cfRule>
  </conditionalFormatting>
  <conditionalFormatting sqref="H13">
    <cfRule type="expression" dxfId="2106" priority="2084" stopIfTrue="1">
      <formula>AND(NOT($C13=""),H13="")</formula>
    </cfRule>
    <cfRule type="expression" dxfId="2105" priority="2085" stopIfTrue="1">
      <formula>BA13="0"</formula>
    </cfRule>
  </conditionalFormatting>
  <conditionalFormatting sqref="I13">
    <cfRule type="expression" dxfId="2104" priority="2082" stopIfTrue="1">
      <formula>AND(NOT($C13=""),I13="")</formula>
    </cfRule>
    <cfRule type="expression" dxfId="2103" priority="2083" stopIfTrue="1">
      <formula>BF13="0"</formula>
    </cfRule>
  </conditionalFormatting>
  <conditionalFormatting sqref="J13">
    <cfRule type="expression" dxfId="2102" priority="2080" stopIfTrue="1">
      <formula>AND(NOT($C13=""),J13="")</formula>
    </cfRule>
    <cfRule type="expression" dxfId="2101" priority="2081" stopIfTrue="1">
      <formula>BK13="0"</formula>
    </cfRule>
  </conditionalFormatting>
  <conditionalFormatting sqref="K13">
    <cfRule type="expression" dxfId="2100" priority="2078" stopIfTrue="1">
      <formula>AND(NOT($C13=""),K13="")</formula>
    </cfRule>
    <cfRule type="expression" dxfId="2099" priority="2079" stopIfTrue="1">
      <formula>BP13="0"</formula>
    </cfRule>
  </conditionalFormatting>
  <conditionalFormatting sqref="L13">
    <cfRule type="expression" dxfId="2098" priority="2076" stopIfTrue="1">
      <formula>AND(NOT($C13=""),L13="")</formula>
    </cfRule>
    <cfRule type="expression" dxfId="2097" priority="2077" stopIfTrue="1">
      <formula>BU13="0"</formula>
    </cfRule>
  </conditionalFormatting>
  <conditionalFormatting sqref="N13">
    <cfRule type="expression" dxfId="2096" priority="2074" stopIfTrue="1">
      <formula>AND(NOT($C13=""),N13="")</formula>
    </cfRule>
    <cfRule type="expression" dxfId="2095" priority="2075" stopIfTrue="1">
      <formula>CE13="0"</formula>
    </cfRule>
  </conditionalFormatting>
  <conditionalFormatting sqref="M13">
    <cfRule type="expression" dxfId="2094" priority="2073" stopIfTrue="1">
      <formula>BZ13="0"</formula>
    </cfRule>
  </conditionalFormatting>
  <conditionalFormatting sqref="D13">
    <cfRule type="expression" dxfId="2093" priority="2071" stopIfTrue="1">
      <formula>AND(NOT($C13=""),D13="")</formula>
    </cfRule>
    <cfRule type="expression" dxfId="2092" priority="2072" stopIfTrue="1">
      <formula>AG13="0"</formula>
    </cfRule>
  </conditionalFormatting>
  <conditionalFormatting sqref="E13">
    <cfRule type="expression" dxfId="2091" priority="2069" stopIfTrue="1">
      <formula>AND(NOT($C13=""),E13="")</formula>
    </cfRule>
    <cfRule type="expression" dxfId="2090" priority="2070" stopIfTrue="1">
      <formula>AL13="0"</formula>
    </cfRule>
  </conditionalFormatting>
  <conditionalFormatting sqref="F13">
    <cfRule type="expression" dxfId="2089" priority="2067" stopIfTrue="1">
      <formula>AND(NOT($C13=""),F13="")</formula>
    </cfRule>
    <cfRule type="expression" dxfId="2088" priority="2068" stopIfTrue="1">
      <formula>AQ13="0"</formula>
    </cfRule>
  </conditionalFormatting>
  <conditionalFormatting sqref="G13">
    <cfRule type="expression" dxfId="2087" priority="2065" stopIfTrue="1">
      <formula>AND(NOT($C13=""),G13="")</formula>
    </cfRule>
    <cfRule type="expression" dxfId="2086" priority="2066" stopIfTrue="1">
      <formula>AV13="0"</formula>
    </cfRule>
  </conditionalFormatting>
  <conditionalFormatting sqref="H13">
    <cfRule type="expression" dxfId="2085" priority="2063" stopIfTrue="1">
      <formula>AND(NOT($C13=""),H13="")</formula>
    </cfRule>
    <cfRule type="expression" dxfId="2084" priority="2064" stopIfTrue="1">
      <formula>BA13="0"</formula>
    </cfRule>
  </conditionalFormatting>
  <conditionalFormatting sqref="I13">
    <cfRule type="expression" dxfId="2083" priority="2061" stopIfTrue="1">
      <formula>AND(NOT($C13=""),I13="")</formula>
    </cfRule>
    <cfRule type="expression" dxfId="2082" priority="2062" stopIfTrue="1">
      <formula>BF13="0"</formula>
    </cfRule>
  </conditionalFormatting>
  <conditionalFormatting sqref="J13">
    <cfRule type="expression" dxfId="2081" priority="2059" stopIfTrue="1">
      <formula>AND(NOT($C13=""),J13="")</formula>
    </cfRule>
    <cfRule type="expression" dxfId="2080" priority="2060" stopIfTrue="1">
      <formula>BK13="0"</formula>
    </cfRule>
  </conditionalFormatting>
  <conditionalFormatting sqref="K13">
    <cfRule type="expression" dxfId="2079" priority="2057" stopIfTrue="1">
      <formula>AND(NOT($C13=""),K13="")</formula>
    </cfRule>
    <cfRule type="expression" dxfId="2078" priority="2058" stopIfTrue="1">
      <formula>BP13="0"</formula>
    </cfRule>
  </conditionalFormatting>
  <conditionalFormatting sqref="L13">
    <cfRule type="expression" dxfId="2077" priority="2055" stopIfTrue="1">
      <formula>AND(NOT($C13=""),L13="")</formula>
    </cfRule>
    <cfRule type="expression" dxfId="2076" priority="2056" stopIfTrue="1">
      <formula>BU13="0"</formula>
    </cfRule>
  </conditionalFormatting>
  <conditionalFormatting sqref="N13">
    <cfRule type="expression" dxfId="2075" priority="2053" stopIfTrue="1">
      <formula>AND(NOT($C13=""),N13="")</formula>
    </cfRule>
    <cfRule type="expression" dxfId="2074" priority="2054" stopIfTrue="1">
      <formula>CE13="0"</formula>
    </cfRule>
  </conditionalFormatting>
  <conditionalFormatting sqref="M13">
    <cfRule type="expression" dxfId="2073" priority="2052" stopIfTrue="1">
      <formula>BZ13="0"</formula>
    </cfRule>
  </conditionalFormatting>
  <conditionalFormatting sqref="D13">
    <cfRule type="expression" dxfId="2072" priority="2050" stopIfTrue="1">
      <formula>AND(NOT($C13=""),D13="")</formula>
    </cfRule>
    <cfRule type="expression" dxfId="2071" priority="2051" stopIfTrue="1">
      <formula>AG13="0"</formula>
    </cfRule>
  </conditionalFormatting>
  <conditionalFormatting sqref="E13">
    <cfRule type="expression" dxfId="2070" priority="2048" stopIfTrue="1">
      <formula>AND(NOT($C13=""),E13="")</formula>
    </cfRule>
    <cfRule type="expression" dxfId="2069" priority="2049" stopIfTrue="1">
      <formula>AL13="0"</formula>
    </cfRule>
  </conditionalFormatting>
  <conditionalFormatting sqref="F13">
    <cfRule type="expression" dxfId="2068" priority="2046" stopIfTrue="1">
      <formula>AND(NOT($C13=""),F13="")</formula>
    </cfRule>
    <cfRule type="expression" dxfId="2067" priority="2047" stopIfTrue="1">
      <formula>AQ13="0"</formula>
    </cfRule>
  </conditionalFormatting>
  <conditionalFormatting sqref="G13">
    <cfRule type="expression" dxfId="2066" priority="2044" stopIfTrue="1">
      <formula>AND(NOT($C13=""),G13="")</formula>
    </cfRule>
    <cfRule type="expression" dxfId="2065" priority="2045" stopIfTrue="1">
      <formula>AV13="0"</formula>
    </cfRule>
  </conditionalFormatting>
  <conditionalFormatting sqref="H13">
    <cfRule type="expression" dxfId="2064" priority="2042" stopIfTrue="1">
      <formula>AND(NOT($C13=""),H13="")</formula>
    </cfRule>
    <cfRule type="expression" dxfId="2063" priority="2043" stopIfTrue="1">
      <formula>BA13="0"</formula>
    </cfRule>
  </conditionalFormatting>
  <conditionalFormatting sqref="I13">
    <cfRule type="expression" dxfId="2062" priority="2040" stopIfTrue="1">
      <formula>AND(NOT($C13=""),I13="")</formula>
    </cfRule>
    <cfRule type="expression" dxfId="2061" priority="2041" stopIfTrue="1">
      <formula>BF13="0"</formula>
    </cfRule>
  </conditionalFormatting>
  <conditionalFormatting sqref="J13">
    <cfRule type="expression" dxfId="2060" priority="2038" stopIfTrue="1">
      <formula>AND(NOT($C13=""),J13="")</formula>
    </cfRule>
    <cfRule type="expression" dxfId="2059" priority="2039" stopIfTrue="1">
      <formula>BK13="0"</formula>
    </cfRule>
  </conditionalFormatting>
  <conditionalFormatting sqref="K13">
    <cfRule type="expression" dxfId="2058" priority="2036" stopIfTrue="1">
      <formula>AND(NOT($C13=""),K13="")</formula>
    </cfRule>
    <cfRule type="expression" dxfId="2057" priority="2037" stopIfTrue="1">
      <formula>BP13="0"</formula>
    </cfRule>
  </conditionalFormatting>
  <conditionalFormatting sqref="L13">
    <cfRule type="expression" dxfId="2056" priority="2034" stopIfTrue="1">
      <formula>AND(NOT($C13=""),L13="")</formula>
    </cfRule>
    <cfRule type="expression" dxfId="2055" priority="2035" stopIfTrue="1">
      <formula>BU13="0"</formula>
    </cfRule>
  </conditionalFormatting>
  <conditionalFormatting sqref="N13">
    <cfRule type="expression" dxfId="2054" priority="2032" stopIfTrue="1">
      <formula>AND(NOT($C13=""),N13="")</formula>
    </cfRule>
    <cfRule type="expression" dxfId="2053" priority="2033" stopIfTrue="1">
      <formula>CE13="0"</formula>
    </cfRule>
  </conditionalFormatting>
  <conditionalFormatting sqref="M13">
    <cfRule type="expression" dxfId="2052" priority="2031" stopIfTrue="1">
      <formula>BZ13="0"</formula>
    </cfRule>
  </conditionalFormatting>
  <conditionalFormatting sqref="D13">
    <cfRule type="expression" dxfId="2051" priority="2029" stopIfTrue="1">
      <formula>AND(NOT($C13=""),D13="")</formula>
    </cfRule>
    <cfRule type="expression" dxfId="2050" priority="2030" stopIfTrue="1">
      <formula>AG13="0"</formula>
    </cfRule>
  </conditionalFormatting>
  <conditionalFormatting sqref="E13">
    <cfRule type="expression" dxfId="2049" priority="2027" stopIfTrue="1">
      <formula>AND(NOT($C13=""),E13="")</formula>
    </cfRule>
    <cfRule type="expression" dxfId="2048" priority="2028" stopIfTrue="1">
      <formula>AL13="0"</formula>
    </cfRule>
  </conditionalFormatting>
  <conditionalFormatting sqref="F13">
    <cfRule type="expression" dxfId="2047" priority="2025" stopIfTrue="1">
      <formula>AND(NOT($C13=""),F13="")</formula>
    </cfRule>
    <cfRule type="expression" dxfId="2046" priority="2026" stopIfTrue="1">
      <formula>AQ13="0"</formula>
    </cfRule>
  </conditionalFormatting>
  <conditionalFormatting sqref="G13">
    <cfRule type="expression" dxfId="2045" priority="2023" stopIfTrue="1">
      <formula>AND(NOT($C13=""),G13="")</formula>
    </cfRule>
    <cfRule type="expression" dxfId="2044" priority="2024" stopIfTrue="1">
      <formula>AV13="0"</formula>
    </cfRule>
  </conditionalFormatting>
  <conditionalFormatting sqref="H13">
    <cfRule type="expression" dxfId="2043" priority="2021" stopIfTrue="1">
      <formula>AND(NOT($C13=""),H13="")</formula>
    </cfRule>
    <cfRule type="expression" dxfId="2042" priority="2022" stopIfTrue="1">
      <formula>BA13="0"</formula>
    </cfRule>
  </conditionalFormatting>
  <conditionalFormatting sqref="I13">
    <cfRule type="expression" dxfId="2041" priority="2019" stopIfTrue="1">
      <formula>AND(NOT($C13=""),I13="")</formula>
    </cfRule>
    <cfRule type="expression" dxfId="2040" priority="2020" stopIfTrue="1">
      <formula>BF13="0"</formula>
    </cfRule>
  </conditionalFormatting>
  <conditionalFormatting sqref="J13">
    <cfRule type="expression" dxfId="2039" priority="2017" stopIfTrue="1">
      <formula>AND(NOT($C13=""),J13="")</formula>
    </cfRule>
    <cfRule type="expression" dxfId="2038" priority="2018" stopIfTrue="1">
      <formula>BK13="0"</formula>
    </cfRule>
  </conditionalFormatting>
  <conditionalFormatting sqref="K13">
    <cfRule type="expression" dxfId="2037" priority="2015" stopIfTrue="1">
      <formula>AND(NOT($C13=""),K13="")</formula>
    </cfRule>
    <cfRule type="expression" dxfId="2036" priority="2016" stopIfTrue="1">
      <formula>BP13="0"</formula>
    </cfRule>
  </conditionalFormatting>
  <conditionalFormatting sqref="L13">
    <cfRule type="expression" dxfId="2035" priority="2013" stopIfTrue="1">
      <formula>AND(NOT($C13=""),L13="")</formula>
    </cfRule>
    <cfRule type="expression" dxfId="2034" priority="2014" stopIfTrue="1">
      <formula>BU13="0"</formula>
    </cfRule>
  </conditionalFormatting>
  <conditionalFormatting sqref="N13">
    <cfRule type="expression" dxfId="2033" priority="2011" stopIfTrue="1">
      <formula>AND(NOT($C13=""),N13="")</formula>
    </cfRule>
    <cfRule type="expression" dxfId="2032" priority="2012" stopIfTrue="1">
      <formula>CE13="0"</formula>
    </cfRule>
  </conditionalFormatting>
  <conditionalFormatting sqref="M13">
    <cfRule type="expression" dxfId="2031" priority="2010" stopIfTrue="1">
      <formula>BZ13="0"</formula>
    </cfRule>
  </conditionalFormatting>
  <conditionalFormatting sqref="D13">
    <cfRule type="expression" dxfId="2030" priority="2008" stopIfTrue="1">
      <formula>AND(NOT($C13=""),D13="")</formula>
    </cfRule>
    <cfRule type="expression" dxfId="2029" priority="2009" stopIfTrue="1">
      <formula>AG13="0"</formula>
    </cfRule>
  </conditionalFormatting>
  <conditionalFormatting sqref="E13">
    <cfRule type="expression" dxfId="2028" priority="2006" stopIfTrue="1">
      <formula>AND(NOT($C13=""),E13="")</formula>
    </cfRule>
    <cfRule type="expression" dxfId="2027" priority="2007" stopIfTrue="1">
      <formula>AL13="0"</formula>
    </cfRule>
  </conditionalFormatting>
  <conditionalFormatting sqref="F13">
    <cfRule type="expression" dxfId="2026" priority="2004" stopIfTrue="1">
      <formula>AND(NOT($C13=""),F13="")</formula>
    </cfRule>
    <cfRule type="expression" dxfId="2025" priority="2005" stopIfTrue="1">
      <formula>AQ13="0"</formula>
    </cfRule>
  </conditionalFormatting>
  <conditionalFormatting sqref="G13">
    <cfRule type="expression" dxfId="2024" priority="2002" stopIfTrue="1">
      <formula>AND(NOT($C13=""),G13="")</formula>
    </cfRule>
    <cfRule type="expression" dxfId="2023" priority="2003" stopIfTrue="1">
      <formula>AV13="0"</formula>
    </cfRule>
  </conditionalFormatting>
  <conditionalFormatting sqref="H13">
    <cfRule type="expression" dxfId="2022" priority="2000" stopIfTrue="1">
      <formula>AND(NOT($C13=""),H13="")</formula>
    </cfRule>
    <cfRule type="expression" dxfId="2021" priority="2001" stopIfTrue="1">
      <formula>BA13="0"</formula>
    </cfRule>
  </conditionalFormatting>
  <conditionalFormatting sqref="I13">
    <cfRule type="expression" dxfId="2020" priority="1998" stopIfTrue="1">
      <formula>AND(NOT($C13=""),I13="")</formula>
    </cfRule>
    <cfRule type="expression" dxfId="2019" priority="1999" stopIfTrue="1">
      <formula>BF13="0"</formula>
    </cfRule>
  </conditionalFormatting>
  <conditionalFormatting sqref="J13">
    <cfRule type="expression" dxfId="2018" priority="1996" stopIfTrue="1">
      <formula>AND(NOT($C13=""),J13="")</formula>
    </cfRule>
    <cfRule type="expression" dxfId="2017" priority="1997" stopIfTrue="1">
      <formula>BK13="0"</formula>
    </cfRule>
  </conditionalFormatting>
  <conditionalFormatting sqref="K13">
    <cfRule type="expression" dxfId="2016" priority="1994" stopIfTrue="1">
      <formula>AND(NOT($C13=""),K13="")</formula>
    </cfRule>
    <cfRule type="expression" dxfId="2015" priority="1995" stopIfTrue="1">
      <formula>BP13="0"</formula>
    </cfRule>
  </conditionalFormatting>
  <conditionalFormatting sqref="L13">
    <cfRule type="expression" dxfId="2014" priority="1992" stopIfTrue="1">
      <formula>AND(NOT($C13=""),L13="")</formula>
    </cfRule>
    <cfRule type="expression" dxfId="2013" priority="1993" stopIfTrue="1">
      <formula>BU13="0"</formula>
    </cfRule>
  </conditionalFormatting>
  <conditionalFormatting sqref="N13">
    <cfRule type="expression" dxfId="2012" priority="1990" stopIfTrue="1">
      <formula>AND(NOT($C13=""),N13="")</formula>
    </cfRule>
    <cfRule type="expression" dxfId="2011" priority="1991" stopIfTrue="1">
      <formula>CE13="0"</formula>
    </cfRule>
  </conditionalFormatting>
  <conditionalFormatting sqref="M13">
    <cfRule type="expression" dxfId="2010" priority="1989" stopIfTrue="1">
      <formula>BZ13="0"</formula>
    </cfRule>
  </conditionalFormatting>
  <conditionalFormatting sqref="D13">
    <cfRule type="expression" dxfId="2009" priority="1987" stopIfTrue="1">
      <formula>AND(NOT($C13=""),D13="")</formula>
    </cfRule>
    <cfRule type="expression" dxfId="2008" priority="1988" stopIfTrue="1">
      <formula>AG13="0"</formula>
    </cfRule>
  </conditionalFormatting>
  <conditionalFormatting sqref="E13">
    <cfRule type="expression" dxfId="2007" priority="1985" stopIfTrue="1">
      <formula>AND(NOT($C13=""),E13="")</formula>
    </cfRule>
    <cfRule type="expression" dxfId="2006" priority="1986" stopIfTrue="1">
      <formula>AL13="0"</formula>
    </cfRule>
  </conditionalFormatting>
  <conditionalFormatting sqref="F13">
    <cfRule type="expression" dxfId="2005" priority="1983" stopIfTrue="1">
      <formula>AND(NOT($C13=""),F13="")</formula>
    </cfRule>
    <cfRule type="expression" dxfId="2004" priority="1984" stopIfTrue="1">
      <formula>AQ13="0"</formula>
    </cfRule>
  </conditionalFormatting>
  <conditionalFormatting sqref="G13">
    <cfRule type="expression" dxfId="2003" priority="1981" stopIfTrue="1">
      <formula>AND(NOT($C13=""),G13="")</formula>
    </cfRule>
    <cfRule type="expression" dxfId="2002" priority="1982" stopIfTrue="1">
      <formula>AV13="0"</formula>
    </cfRule>
  </conditionalFormatting>
  <conditionalFormatting sqref="H13">
    <cfRule type="expression" dxfId="2001" priority="1979" stopIfTrue="1">
      <formula>AND(NOT($C13=""),H13="")</formula>
    </cfRule>
    <cfRule type="expression" dxfId="2000" priority="1980" stopIfTrue="1">
      <formula>BA13="0"</formula>
    </cfRule>
  </conditionalFormatting>
  <conditionalFormatting sqref="I13">
    <cfRule type="expression" dxfId="1999" priority="1977" stopIfTrue="1">
      <formula>AND(NOT($C13=""),I13="")</formula>
    </cfRule>
    <cfRule type="expression" dxfId="1998" priority="1978" stopIfTrue="1">
      <formula>BF13="0"</formula>
    </cfRule>
  </conditionalFormatting>
  <conditionalFormatting sqref="J13">
    <cfRule type="expression" dxfId="1997" priority="1975" stopIfTrue="1">
      <formula>AND(NOT($C13=""),J13="")</formula>
    </cfRule>
    <cfRule type="expression" dxfId="1996" priority="1976" stopIfTrue="1">
      <formula>BK13="0"</formula>
    </cfRule>
  </conditionalFormatting>
  <conditionalFormatting sqref="K13">
    <cfRule type="expression" dxfId="1995" priority="1973" stopIfTrue="1">
      <formula>AND(NOT($C13=""),K13="")</formula>
    </cfRule>
    <cfRule type="expression" dxfId="1994" priority="1974" stopIfTrue="1">
      <formula>BP13="0"</formula>
    </cfRule>
  </conditionalFormatting>
  <conditionalFormatting sqref="L13">
    <cfRule type="expression" dxfId="1993" priority="1971" stopIfTrue="1">
      <formula>AND(NOT($C13=""),L13="")</formula>
    </cfRule>
    <cfRule type="expression" dxfId="1992" priority="1972" stopIfTrue="1">
      <formula>BU13="0"</formula>
    </cfRule>
  </conditionalFormatting>
  <conditionalFormatting sqref="N13">
    <cfRule type="expression" dxfId="1991" priority="1969" stopIfTrue="1">
      <formula>AND(NOT($C13=""),N13="")</formula>
    </cfRule>
    <cfRule type="expression" dxfId="1990" priority="1970" stopIfTrue="1">
      <formula>CE13="0"</formula>
    </cfRule>
  </conditionalFormatting>
  <conditionalFormatting sqref="M13">
    <cfRule type="expression" dxfId="1989" priority="1968" stopIfTrue="1">
      <formula>BZ13="0"</formula>
    </cfRule>
  </conditionalFormatting>
  <conditionalFormatting sqref="D13">
    <cfRule type="expression" dxfId="1988" priority="1966" stopIfTrue="1">
      <formula>AND(NOT($C13=""),D13="")</formula>
    </cfRule>
    <cfRule type="expression" dxfId="1987" priority="1967" stopIfTrue="1">
      <formula>AG13="0"</formula>
    </cfRule>
  </conditionalFormatting>
  <conditionalFormatting sqref="E13">
    <cfRule type="expression" dxfId="1986" priority="1964" stopIfTrue="1">
      <formula>AND(NOT($C13=""),E13="")</formula>
    </cfRule>
    <cfRule type="expression" dxfId="1985" priority="1965" stopIfTrue="1">
      <formula>AL13="0"</formula>
    </cfRule>
  </conditionalFormatting>
  <conditionalFormatting sqref="F13">
    <cfRule type="expression" dxfId="1984" priority="1962" stopIfTrue="1">
      <formula>AND(NOT($C13=""),F13="")</formula>
    </cfRule>
    <cfRule type="expression" dxfId="1983" priority="1963" stopIfTrue="1">
      <formula>AQ13="0"</formula>
    </cfRule>
  </conditionalFormatting>
  <conditionalFormatting sqref="G13">
    <cfRule type="expression" dxfId="1982" priority="1960" stopIfTrue="1">
      <formula>AND(NOT($C13=""),G13="")</formula>
    </cfRule>
    <cfRule type="expression" dxfId="1981" priority="1961" stopIfTrue="1">
      <formula>AV13="0"</formula>
    </cfRule>
  </conditionalFormatting>
  <conditionalFormatting sqref="H13">
    <cfRule type="expression" dxfId="1980" priority="1958" stopIfTrue="1">
      <formula>AND(NOT($C13=""),H13="")</formula>
    </cfRule>
    <cfRule type="expression" dxfId="1979" priority="1959" stopIfTrue="1">
      <formula>BA13="0"</formula>
    </cfRule>
  </conditionalFormatting>
  <conditionalFormatting sqref="I13">
    <cfRule type="expression" dxfId="1978" priority="1956" stopIfTrue="1">
      <formula>AND(NOT($C13=""),I13="")</formula>
    </cfRule>
    <cfRule type="expression" dxfId="1977" priority="1957" stopIfTrue="1">
      <formula>BF13="0"</formula>
    </cfRule>
  </conditionalFormatting>
  <conditionalFormatting sqref="J13">
    <cfRule type="expression" dxfId="1976" priority="1954" stopIfTrue="1">
      <formula>AND(NOT($C13=""),J13="")</formula>
    </cfRule>
    <cfRule type="expression" dxfId="1975" priority="1955" stopIfTrue="1">
      <formula>BK13="0"</formula>
    </cfRule>
  </conditionalFormatting>
  <conditionalFormatting sqref="K13">
    <cfRule type="expression" dxfId="1974" priority="1952" stopIfTrue="1">
      <formula>AND(NOT($C13=""),K13="")</formula>
    </cfRule>
    <cfRule type="expression" dxfId="1973" priority="1953" stopIfTrue="1">
      <formula>BP13="0"</formula>
    </cfRule>
  </conditionalFormatting>
  <conditionalFormatting sqref="L13">
    <cfRule type="expression" dxfId="1972" priority="1950" stopIfTrue="1">
      <formula>AND(NOT($C13=""),L13="")</formula>
    </cfRule>
    <cfRule type="expression" dxfId="1971" priority="1951" stopIfTrue="1">
      <formula>BU13="0"</formula>
    </cfRule>
  </conditionalFormatting>
  <conditionalFormatting sqref="N13">
    <cfRule type="expression" dxfId="1970" priority="1948" stopIfTrue="1">
      <formula>AND(NOT($C13=""),N13="")</formula>
    </cfRule>
    <cfRule type="expression" dxfId="1969" priority="1949" stopIfTrue="1">
      <formula>CE13="0"</formula>
    </cfRule>
  </conditionalFormatting>
  <conditionalFormatting sqref="M13">
    <cfRule type="expression" dxfId="1968" priority="1947" stopIfTrue="1">
      <formula>BZ13="0"</formula>
    </cfRule>
  </conditionalFormatting>
  <conditionalFormatting sqref="D13">
    <cfRule type="expression" dxfId="1967" priority="1945" stopIfTrue="1">
      <formula>AND(NOT($C13=""),D13="")</formula>
    </cfRule>
    <cfRule type="expression" dxfId="1966" priority="1946" stopIfTrue="1">
      <formula>AG13="0"</formula>
    </cfRule>
  </conditionalFormatting>
  <conditionalFormatting sqref="E13">
    <cfRule type="expression" dxfId="1965" priority="1943" stopIfTrue="1">
      <formula>AND(NOT($C13=""),E13="")</formula>
    </cfRule>
    <cfRule type="expression" dxfId="1964" priority="1944" stopIfTrue="1">
      <formula>AL13="0"</formula>
    </cfRule>
  </conditionalFormatting>
  <conditionalFormatting sqref="F13">
    <cfRule type="expression" dxfId="1963" priority="1941" stopIfTrue="1">
      <formula>AND(NOT($C13=""),F13="")</formula>
    </cfRule>
    <cfRule type="expression" dxfId="1962" priority="1942" stopIfTrue="1">
      <formula>AQ13="0"</formula>
    </cfRule>
  </conditionalFormatting>
  <conditionalFormatting sqref="G13">
    <cfRule type="expression" dxfId="1961" priority="1939" stopIfTrue="1">
      <formula>AND(NOT($C13=""),G13="")</formula>
    </cfRule>
    <cfRule type="expression" dxfId="1960" priority="1940" stopIfTrue="1">
      <formula>AV13="0"</formula>
    </cfRule>
  </conditionalFormatting>
  <conditionalFormatting sqref="H13">
    <cfRule type="expression" dxfId="1959" priority="1937" stopIfTrue="1">
      <formula>AND(NOT($C13=""),H13="")</formula>
    </cfRule>
    <cfRule type="expression" dxfId="1958" priority="1938" stopIfTrue="1">
      <formula>BA13="0"</formula>
    </cfRule>
  </conditionalFormatting>
  <conditionalFormatting sqref="I13">
    <cfRule type="expression" dxfId="1957" priority="1935" stopIfTrue="1">
      <formula>AND(NOT($C13=""),I13="")</formula>
    </cfRule>
    <cfRule type="expression" dxfId="1956" priority="1936" stopIfTrue="1">
      <formula>BF13="0"</formula>
    </cfRule>
  </conditionalFormatting>
  <conditionalFormatting sqref="J13">
    <cfRule type="expression" dxfId="1955" priority="1933" stopIfTrue="1">
      <formula>AND(NOT($C13=""),J13="")</formula>
    </cfRule>
    <cfRule type="expression" dxfId="1954" priority="1934" stopIfTrue="1">
      <formula>BK13="0"</formula>
    </cfRule>
  </conditionalFormatting>
  <conditionalFormatting sqref="K13">
    <cfRule type="expression" dxfId="1953" priority="1931" stopIfTrue="1">
      <formula>AND(NOT($C13=""),K13="")</formula>
    </cfRule>
    <cfRule type="expression" dxfId="1952" priority="1932" stopIfTrue="1">
      <formula>BP13="0"</formula>
    </cfRule>
  </conditionalFormatting>
  <conditionalFormatting sqref="L13">
    <cfRule type="expression" dxfId="1951" priority="1929" stopIfTrue="1">
      <formula>AND(NOT($C13=""),L13="")</formula>
    </cfRule>
    <cfRule type="expression" dxfId="1950" priority="1930" stopIfTrue="1">
      <formula>BU13="0"</formula>
    </cfRule>
  </conditionalFormatting>
  <conditionalFormatting sqref="N13">
    <cfRule type="expression" dxfId="1949" priority="1927" stopIfTrue="1">
      <formula>AND(NOT($C13=""),N13="")</formula>
    </cfRule>
    <cfRule type="expression" dxfId="1948" priority="1928" stopIfTrue="1">
      <formula>CE13="0"</formula>
    </cfRule>
  </conditionalFormatting>
  <conditionalFormatting sqref="M12">
    <cfRule type="expression" dxfId="1947" priority="1926" stopIfTrue="1">
      <formula>BZ12="0"</formula>
    </cfRule>
  </conditionalFormatting>
  <conditionalFormatting sqref="D12">
    <cfRule type="expression" dxfId="1946" priority="1924" stopIfTrue="1">
      <formula>AND(NOT($C12=""),D12="")</formula>
    </cfRule>
    <cfRule type="expression" dxfId="1945" priority="1925" stopIfTrue="1">
      <formula>AG12="0"</formula>
    </cfRule>
  </conditionalFormatting>
  <conditionalFormatting sqref="E12">
    <cfRule type="expression" dxfId="1944" priority="1922" stopIfTrue="1">
      <formula>AND(NOT($C12=""),E12="")</formula>
    </cfRule>
    <cfRule type="expression" dxfId="1943" priority="1923" stopIfTrue="1">
      <formula>AL12="0"</formula>
    </cfRule>
  </conditionalFormatting>
  <conditionalFormatting sqref="F12">
    <cfRule type="expression" dxfId="1942" priority="1920" stopIfTrue="1">
      <formula>AND(NOT($C12=""),F12="")</formula>
    </cfRule>
    <cfRule type="expression" dxfId="1941" priority="1921" stopIfTrue="1">
      <formula>AQ12="0"</formula>
    </cfRule>
  </conditionalFormatting>
  <conditionalFormatting sqref="G12">
    <cfRule type="expression" dxfId="1940" priority="1918" stopIfTrue="1">
      <formula>AND(NOT($C12=""),G12="")</formula>
    </cfRule>
    <cfRule type="expression" dxfId="1939" priority="1919" stopIfTrue="1">
      <formula>AV12="0"</formula>
    </cfRule>
  </conditionalFormatting>
  <conditionalFormatting sqref="H12">
    <cfRule type="expression" dxfId="1938" priority="1916" stopIfTrue="1">
      <formula>AND(NOT($C12=""),H12="")</formula>
    </cfRule>
    <cfRule type="expression" dxfId="1937" priority="1917" stopIfTrue="1">
      <formula>BA12="0"</formula>
    </cfRule>
  </conditionalFormatting>
  <conditionalFormatting sqref="I12">
    <cfRule type="expression" dxfId="1936" priority="1914" stopIfTrue="1">
      <formula>AND(NOT($C12=""),I12="")</formula>
    </cfRule>
    <cfRule type="expression" dxfId="1935" priority="1915" stopIfTrue="1">
      <formula>BF12="0"</formula>
    </cfRule>
  </conditionalFormatting>
  <conditionalFormatting sqref="J12">
    <cfRule type="expression" dxfId="1934" priority="1912" stopIfTrue="1">
      <formula>AND(NOT($C12=""),J12="")</formula>
    </cfRule>
    <cfRule type="expression" dxfId="1933" priority="1913" stopIfTrue="1">
      <formula>BK12="0"</formula>
    </cfRule>
  </conditionalFormatting>
  <conditionalFormatting sqref="K12">
    <cfRule type="expression" dxfId="1932" priority="1910" stopIfTrue="1">
      <formula>AND(NOT($C12=""),K12="")</formula>
    </cfRule>
    <cfRule type="expression" dxfId="1931" priority="1911" stopIfTrue="1">
      <formula>BP12="0"</formula>
    </cfRule>
  </conditionalFormatting>
  <conditionalFormatting sqref="L12">
    <cfRule type="expression" dxfId="1930" priority="1908" stopIfTrue="1">
      <formula>AND(NOT($C12=""),L12="")</formula>
    </cfRule>
    <cfRule type="expression" dxfId="1929" priority="1909" stopIfTrue="1">
      <formula>BU12="0"</formula>
    </cfRule>
  </conditionalFormatting>
  <conditionalFormatting sqref="N12">
    <cfRule type="expression" dxfId="1928" priority="1906" stopIfTrue="1">
      <formula>AND(NOT($C12=""),N12="")</formula>
    </cfRule>
    <cfRule type="expression" dxfId="1927" priority="1907" stopIfTrue="1">
      <formula>CE12="0"</formula>
    </cfRule>
  </conditionalFormatting>
  <conditionalFormatting sqref="O12">
    <cfRule type="expression" dxfId="1926" priority="1904" stopIfTrue="1">
      <formula>AND(NOT($C12=""),O12="")</formula>
    </cfRule>
    <cfRule type="expression" dxfId="1925" priority="1905" stopIfTrue="1">
      <formula>CJ12="0"</formula>
    </cfRule>
  </conditionalFormatting>
  <conditionalFormatting sqref="P12">
    <cfRule type="expression" dxfId="1924" priority="1902" stopIfTrue="1">
      <formula>AND(NOT($C12=""),P12="")</formula>
    </cfRule>
    <cfRule type="expression" dxfId="1923" priority="1903" stopIfTrue="1">
      <formula>CO12="0"</formula>
    </cfRule>
  </conditionalFormatting>
  <conditionalFormatting sqref="Q12">
    <cfRule type="expression" dxfId="1922" priority="1900" stopIfTrue="1">
      <formula>AND(NOT($C12=""),Q12="")</formula>
    </cfRule>
    <cfRule type="expression" dxfId="1921" priority="1901" stopIfTrue="1">
      <formula>CT12="0"</formula>
    </cfRule>
  </conditionalFormatting>
  <conditionalFormatting sqref="M12">
    <cfRule type="expression" dxfId="1920" priority="1899" stopIfTrue="1">
      <formula>BZ12="0"</formula>
    </cfRule>
  </conditionalFormatting>
  <conditionalFormatting sqref="D12">
    <cfRule type="expression" dxfId="1919" priority="1897" stopIfTrue="1">
      <formula>AND(NOT($C12=""),D12="")</formula>
    </cfRule>
    <cfRule type="expression" dxfId="1918" priority="1898" stopIfTrue="1">
      <formula>AG12="0"</formula>
    </cfRule>
  </conditionalFormatting>
  <conditionalFormatting sqref="E12">
    <cfRule type="expression" dxfId="1917" priority="1895" stopIfTrue="1">
      <formula>AND(NOT($C12=""),E12="")</formula>
    </cfRule>
    <cfRule type="expression" dxfId="1916" priority="1896" stopIfTrue="1">
      <formula>AL12="0"</formula>
    </cfRule>
  </conditionalFormatting>
  <conditionalFormatting sqref="F12">
    <cfRule type="expression" dxfId="1915" priority="1893" stopIfTrue="1">
      <formula>AND(NOT($C12=""),F12="")</formula>
    </cfRule>
    <cfRule type="expression" dxfId="1914" priority="1894" stopIfTrue="1">
      <formula>AQ12="0"</formula>
    </cfRule>
  </conditionalFormatting>
  <conditionalFormatting sqref="G12">
    <cfRule type="expression" dxfId="1913" priority="1891" stopIfTrue="1">
      <formula>AND(NOT($C12=""),G12="")</formula>
    </cfRule>
    <cfRule type="expression" dxfId="1912" priority="1892" stopIfTrue="1">
      <formula>AV12="0"</formula>
    </cfRule>
  </conditionalFormatting>
  <conditionalFormatting sqref="H12">
    <cfRule type="expression" dxfId="1911" priority="1889" stopIfTrue="1">
      <formula>AND(NOT($C12=""),H12="")</formula>
    </cfRule>
    <cfRule type="expression" dxfId="1910" priority="1890" stopIfTrue="1">
      <formula>BA12="0"</formula>
    </cfRule>
  </conditionalFormatting>
  <conditionalFormatting sqref="I12">
    <cfRule type="expression" dxfId="1909" priority="1887" stopIfTrue="1">
      <formula>AND(NOT($C12=""),I12="")</formula>
    </cfRule>
    <cfRule type="expression" dxfId="1908" priority="1888" stopIfTrue="1">
      <formula>BF12="0"</formula>
    </cfRule>
  </conditionalFormatting>
  <conditionalFormatting sqref="J12">
    <cfRule type="expression" dxfId="1907" priority="1885" stopIfTrue="1">
      <formula>AND(NOT($C12=""),J12="")</formula>
    </cfRule>
    <cfRule type="expression" dxfId="1906" priority="1886" stopIfTrue="1">
      <formula>BK12="0"</formula>
    </cfRule>
  </conditionalFormatting>
  <conditionalFormatting sqref="K12">
    <cfRule type="expression" dxfId="1905" priority="1883" stopIfTrue="1">
      <formula>AND(NOT($C12=""),K12="")</formula>
    </cfRule>
    <cfRule type="expression" dxfId="1904" priority="1884" stopIfTrue="1">
      <formula>BP12="0"</formula>
    </cfRule>
  </conditionalFormatting>
  <conditionalFormatting sqref="L12">
    <cfRule type="expression" dxfId="1903" priority="1881" stopIfTrue="1">
      <formula>AND(NOT($C12=""),L12="")</formula>
    </cfRule>
    <cfRule type="expression" dxfId="1902" priority="1882" stopIfTrue="1">
      <formula>BU12="0"</formula>
    </cfRule>
  </conditionalFormatting>
  <conditionalFormatting sqref="N12">
    <cfRule type="expression" dxfId="1901" priority="1879" stopIfTrue="1">
      <formula>AND(NOT($C12=""),N12="")</formula>
    </cfRule>
    <cfRule type="expression" dxfId="1900" priority="1880" stopIfTrue="1">
      <formula>CE12="0"</formula>
    </cfRule>
  </conditionalFormatting>
  <conditionalFormatting sqref="M12">
    <cfRule type="expression" dxfId="1899" priority="1878" stopIfTrue="1">
      <formula>BZ12="0"</formula>
    </cfRule>
  </conditionalFormatting>
  <conditionalFormatting sqref="D12">
    <cfRule type="expression" dxfId="1898" priority="1876" stopIfTrue="1">
      <formula>AND(NOT($C12=""),D12="")</formula>
    </cfRule>
    <cfRule type="expression" dxfId="1897" priority="1877" stopIfTrue="1">
      <formula>AG12="0"</formula>
    </cfRule>
  </conditionalFormatting>
  <conditionalFormatting sqref="E12">
    <cfRule type="expression" dxfId="1896" priority="1874" stopIfTrue="1">
      <formula>AND(NOT($C12=""),E12="")</formula>
    </cfRule>
    <cfRule type="expression" dxfId="1895" priority="1875" stopIfTrue="1">
      <formula>AL12="0"</formula>
    </cfRule>
  </conditionalFormatting>
  <conditionalFormatting sqref="F12">
    <cfRule type="expression" dxfId="1894" priority="1872" stopIfTrue="1">
      <formula>AND(NOT($C12=""),F12="")</formula>
    </cfRule>
    <cfRule type="expression" dxfId="1893" priority="1873" stopIfTrue="1">
      <formula>AQ12="0"</formula>
    </cfRule>
  </conditionalFormatting>
  <conditionalFormatting sqref="G12">
    <cfRule type="expression" dxfId="1892" priority="1870" stopIfTrue="1">
      <formula>AND(NOT($C12=""),G12="")</formula>
    </cfRule>
    <cfRule type="expression" dxfId="1891" priority="1871" stopIfTrue="1">
      <formula>AV12="0"</formula>
    </cfRule>
  </conditionalFormatting>
  <conditionalFormatting sqref="H12">
    <cfRule type="expression" dxfId="1890" priority="1868" stopIfTrue="1">
      <formula>AND(NOT($C12=""),H12="")</formula>
    </cfRule>
    <cfRule type="expression" dxfId="1889" priority="1869" stopIfTrue="1">
      <formula>BA12="0"</formula>
    </cfRule>
  </conditionalFormatting>
  <conditionalFormatting sqref="I12">
    <cfRule type="expression" dxfId="1888" priority="1866" stopIfTrue="1">
      <formula>AND(NOT($C12=""),I12="")</formula>
    </cfRule>
    <cfRule type="expression" dxfId="1887" priority="1867" stopIfTrue="1">
      <formula>BF12="0"</formula>
    </cfRule>
  </conditionalFormatting>
  <conditionalFormatting sqref="J12">
    <cfRule type="expression" dxfId="1886" priority="1864" stopIfTrue="1">
      <formula>AND(NOT($C12=""),J12="")</formula>
    </cfRule>
    <cfRule type="expression" dxfId="1885" priority="1865" stopIfTrue="1">
      <formula>BK12="0"</formula>
    </cfRule>
  </conditionalFormatting>
  <conditionalFormatting sqref="K12">
    <cfRule type="expression" dxfId="1884" priority="1862" stopIfTrue="1">
      <formula>AND(NOT($C12=""),K12="")</formula>
    </cfRule>
    <cfRule type="expression" dxfId="1883" priority="1863" stopIfTrue="1">
      <formula>BP12="0"</formula>
    </cfRule>
  </conditionalFormatting>
  <conditionalFormatting sqref="L12">
    <cfRule type="expression" dxfId="1882" priority="1860" stopIfTrue="1">
      <formula>AND(NOT($C12=""),L12="")</formula>
    </cfRule>
    <cfRule type="expression" dxfId="1881" priority="1861" stopIfTrue="1">
      <formula>BU12="0"</formula>
    </cfRule>
  </conditionalFormatting>
  <conditionalFormatting sqref="N12">
    <cfRule type="expression" dxfId="1880" priority="1858" stopIfTrue="1">
      <formula>AND(NOT($C12=""),N12="")</formula>
    </cfRule>
    <cfRule type="expression" dxfId="1879" priority="1859" stopIfTrue="1">
      <formula>CE12="0"</formula>
    </cfRule>
  </conditionalFormatting>
  <conditionalFormatting sqref="M12">
    <cfRule type="expression" dxfId="1878" priority="1857" stopIfTrue="1">
      <formula>BZ12="0"</formula>
    </cfRule>
  </conditionalFormatting>
  <conditionalFormatting sqref="D12">
    <cfRule type="expression" dxfId="1877" priority="1855" stopIfTrue="1">
      <formula>AND(NOT($C12=""),D12="")</formula>
    </cfRule>
    <cfRule type="expression" dxfId="1876" priority="1856" stopIfTrue="1">
      <formula>AG12="0"</formula>
    </cfRule>
  </conditionalFormatting>
  <conditionalFormatting sqref="E12">
    <cfRule type="expression" dxfId="1875" priority="1853" stopIfTrue="1">
      <formula>AND(NOT($C12=""),E12="")</formula>
    </cfRule>
    <cfRule type="expression" dxfId="1874" priority="1854" stopIfTrue="1">
      <formula>AL12="0"</formula>
    </cfRule>
  </conditionalFormatting>
  <conditionalFormatting sqref="F12">
    <cfRule type="expression" dxfId="1873" priority="1851" stopIfTrue="1">
      <formula>AND(NOT($C12=""),F12="")</formula>
    </cfRule>
    <cfRule type="expression" dxfId="1872" priority="1852" stopIfTrue="1">
      <formula>AQ12="0"</formula>
    </cfRule>
  </conditionalFormatting>
  <conditionalFormatting sqref="G12">
    <cfRule type="expression" dxfId="1871" priority="1849" stopIfTrue="1">
      <formula>AND(NOT($C12=""),G12="")</formula>
    </cfRule>
    <cfRule type="expression" dxfId="1870" priority="1850" stopIfTrue="1">
      <formula>AV12="0"</formula>
    </cfRule>
  </conditionalFormatting>
  <conditionalFormatting sqref="H12">
    <cfRule type="expression" dxfId="1869" priority="1847" stopIfTrue="1">
      <formula>AND(NOT($C12=""),H12="")</formula>
    </cfRule>
    <cfRule type="expression" dxfId="1868" priority="1848" stopIfTrue="1">
      <formula>BA12="0"</formula>
    </cfRule>
  </conditionalFormatting>
  <conditionalFormatting sqref="I12">
    <cfRule type="expression" dxfId="1867" priority="1845" stopIfTrue="1">
      <formula>AND(NOT($C12=""),I12="")</formula>
    </cfRule>
    <cfRule type="expression" dxfId="1866" priority="1846" stopIfTrue="1">
      <formula>BF12="0"</formula>
    </cfRule>
  </conditionalFormatting>
  <conditionalFormatting sqref="J12">
    <cfRule type="expression" dxfId="1865" priority="1843" stopIfTrue="1">
      <formula>AND(NOT($C12=""),J12="")</formula>
    </cfRule>
    <cfRule type="expression" dxfId="1864" priority="1844" stopIfTrue="1">
      <formula>BK12="0"</formula>
    </cfRule>
  </conditionalFormatting>
  <conditionalFormatting sqref="K12">
    <cfRule type="expression" dxfId="1863" priority="1841" stopIfTrue="1">
      <formula>AND(NOT($C12=""),K12="")</formula>
    </cfRule>
    <cfRule type="expression" dxfId="1862" priority="1842" stopIfTrue="1">
      <formula>BP12="0"</formula>
    </cfRule>
  </conditionalFormatting>
  <conditionalFormatting sqref="L12">
    <cfRule type="expression" dxfId="1861" priority="1839" stopIfTrue="1">
      <formula>AND(NOT($C12=""),L12="")</formula>
    </cfRule>
    <cfRule type="expression" dxfId="1860" priority="1840" stopIfTrue="1">
      <formula>BU12="0"</formula>
    </cfRule>
  </conditionalFormatting>
  <conditionalFormatting sqref="N12">
    <cfRule type="expression" dxfId="1859" priority="1837" stopIfTrue="1">
      <formula>AND(NOT($C12=""),N12="")</formula>
    </cfRule>
    <cfRule type="expression" dxfId="1858" priority="1838" stopIfTrue="1">
      <formula>CE12="0"</formula>
    </cfRule>
  </conditionalFormatting>
  <conditionalFormatting sqref="M12">
    <cfRule type="expression" dxfId="1857" priority="1836" stopIfTrue="1">
      <formula>BZ12="0"</formula>
    </cfRule>
  </conditionalFormatting>
  <conditionalFormatting sqref="D12">
    <cfRule type="expression" dxfId="1856" priority="1834" stopIfTrue="1">
      <formula>AND(NOT($C12=""),D12="")</formula>
    </cfRule>
    <cfRule type="expression" dxfId="1855" priority="1835" stopIfTrue="1">
      <formula>AG12="0"</formula>
    </cfRule>
  </conditionalFormatting>
  <conditionalFormatting sqref="E12">
    <cfRule type="expression" dxfId="1854" priority="1832" stopIfTrue="1">
      <formula>AND(NOT($C12=""),E12="")</formula>
    </cfRule>
    <cfRule type="expression" dxfId="1853" priority="1833" stopIfTrue="1">
      <formula>AL12="0"</formula>
    </cfRule>
  </conditionalFormatting>
  <conditionalFormatting sqref="F12">
    <cfRule type="expression" dxfId="1852" priority="1830" stopIfTrue="1">
      <formula>AND(NOT($C12=""),F12="")</formula>
    </cfRule>
    <cfRule type="expression" dxfId="1851" priority="1831" stopIfTrue="1">
      <formula>AQ12="0"</formula>
    </cfRule>
  </conditionalFormatting>
  <conditionalFormatting sqref="G12">
    <cfRule type="expression" dxfId="1850" priority="1828" stopIfTrue="1">
      <formula>AND(NOT($C12=""),G12="")</formula>
    </cfRule>
    <cfRule type="expression" dxfId="1849" priority="1829" stopIfTrue="1">
      <formula>AV12="0"</formula>
    </cfRule>
  </conditionalFormatting>
  <conditionalFormatting sqref="H12">
    <cfRule type="expression" dxfId="1848" priority="1826" stopIfTrue="1">
      <formula>AND(NOT($C12=""),H12="")</formula>
    </cfRule>
    <cfRule type="expression" dxfId="1847" priority="1827" stopIfTrue="1">
      <formula>BA12="0"</formula>
    </cfRule>
  </conditionalFormatting>
  <conditionalFormatting sqref="I12">
    <cfRule type="expression" dxfId="1846" priority="1824" stopIfTrue="1">
      <formula>AND(NOT($C12=""),I12="")</formula>
    </cfRule>
    <cfRule type="expression" dxfId="1845" priority="1825" stopIfTrue="1">
      <formula>BF12="0"</formula>
    </cfRule>
  </conditionalFormatting>
  <conditionalFormatting sqref="J12">
    <cfRule type="expression" dxfId="1844" priority="1822" stopIfTrue="1">
      <formula>AND(NOT($C12=""),J12="")</formula>
    </cfRule>
    <cfRule type="expression" dxfId="1843" priority="1823" stopIfTrue="1">
      <formula>BK12="0"</formula>
    </cfRule>
  </conditionalFormatting>
  <conditionalFormatting sqref="K12">
    <cfRule type="expression" dxfId="1842" priority="1820" stopIfTrue="1">
      <formula>AND(NOT($C12=""),K12="")</formula>
    </cfRule>
    <cfRule type="expression" dxfId="1841" priority="1821" stopIfTrue="1">
      <formula>BP12="0"</formula>
    </cfRule>
  </conditionalFormatting>
  <conditionalFormatting sqref="L12">
    <cfRule type="expression" dxfId="1840" priority="1818" stopIfTrue="1">
      <formula>AND(NOT($C12=""),L12="")</formula>
    </cfRule>
    <cfRule type="expression" dxfId="1839" priority="1819" stopIfTrue="1">
      <formula>BU12="0"</formula>
    </cfRule>
  </conditionalFormatting>
  <conditionalFormatting sqref="N12">
    <cfRule type="expression" dxfId="1838" priority="1816" stopIfTrue="1">
      <formula>AND(NOT($C12=""),N12="")</formula>
    </cfRule>
    <cfRule type="expression" dxfId="1837" priority="1817" stopIfTrue="1">
      <formula>CE12="0"</formula>
    </cfRule>
  </conditionalFormatting>
  <conditionalFormatting sqref="M12">
    <cfRule type="expression" dxfId="1836" priority="1815" stopIfTrue="1">
      <formula>BZ12="0"</formula>
    </cfRule>
  </conditionalFormatting>
  <conditionalFormatting sqref="D12">
    <cfRule type="expression" dxfId="1835" priority="1813" stopIfTrue="1">
      <formula>AND(NOT($C12=""),D12="")</formula>
    </cfRule>
    <cfRule type="expression" dxfId="1834" priority="1814" stopIfTrue="1">
      <formula>AG12="0"</formula>
    </cfRule>
  </conditionalFormatting>
  <conditionalFormatting sqref="E12">
    <cfRule type="expression" dxfId="1833" priority="1811" stopIfTrue="1">
      <formula>AND(NOT($C12=""),E12="")</formula>
    </cfRule>
    <cfRule type="expression" dxfId="1832" priority="1812" stopIfTrue="1">
      <formula>AL12="0"</formula>
    </cfRule>
  </conditionalFormatting>
  <conditionalFormatting sqref="F12">
    <cfRule type="expression" dxfId="1831" priority="1809" stopIfTrue="1">
      <formula>AND(NOT($C12=""),F12="")</formula>
    </cfRule>
    <cfRule type="expression" dxfId="1830" priority="1810" stopIfTrue="1">
      <formula>AQ12="0"</formula>
    </cfRule>
  </conditionalFormatting>
  <conditionalFormatting sqref="G12">
    <cfRule type="expression" dxfId="1829" priority="1807" stopIfTrue="1">
      <formula>AND(NOT($C12=""),G12="")</formula>
    </cfRule>
    <cfRule type="expression" dxfId="1828" priority="1808" stopIfTrue="1">
      <formula>AV12="0"</formula>
    </cfRule>
  </conditionalFormatting>
  <conditionalFormatting sqref="H12">
    <cfRule type="expression" dxfId="1827" priority="1805" stopIfTrue="1">
      <formula>AND(NOT($C12=""),H12="")</formula>
    </cfRule>
    <cfRule type="expression" dxfId="1826" priority="1806" stopIfTrue="1">
      <formula>BA12="0"</formula>
    </cfRule>
  </conditionalFormatting>
  <conditionalFormatting sqref="I12">
    <cfRule type="expression" dxfId="1825" priority="1803" stopIfTrue="1">
      <formula>AND(NOT($C12=""),I12="")</formula>
    </cfRule>
    <cfRule type="expression" dxfId="1824" priority="1804" stopIfTrue="1">
      <formula>BF12="0"</formula>
    </cfRule>
  </conditionalFormatting>
  <conditionalFormatting sqref="J12">
    <cfRule type="expression" dxfId="1823" priority="1801" stopIfTrue="1">
      <formula>AND(NOT($C12=""),J12="")</formula>
    </cfRule>
    <cfRule type="expression" dxfId="1822" priority="1802" stopIfTrue="1">
      <formula>BK12="0"</formula>
    </cfRule>
  </conditionalFormatting>
  <conditionalFormatting sqref="K12">
    <cfRule type="expression" dxfId="1821" priority="1799" stopIfTrue="1">
      <formula>AND(NOT($C12=""),K12="")</formula>
    </cfRule>
    <cfRule type="expression" dxfId="1820" priority="1800" stopIfTrue="1">
      <formula>BP12="0"</formula>
    </cfRule>
  </conditionalFormatting>
  <conditionalFormatting sqref="L12">
    <cfRule type="expression" dxfId="1819" priority="1797" stopIfTrue="1">
      <formula>AND(NOT($C12=""),L12="")</formula>
    </cfRule>
    <cfRule type="expression" dxfId="1818" priority="1798" stopIfTrue="1">
      <formula>BU12="0"</formula>
    </cfRule>
  </conditionalFormatting>
  <conditionalFormatting sqref="N12">
    <cfRule type="expression" dxfId="1817" priority="1795" stopIfTrue="1">
      <formula>AND(NOT($C12=""),N12="")</formula>
    </cfRule>
    <cfRule type="expression" dxfId="1816" priority="1796" stopIfTrue="1">
      <formula>CE12="0"</formula>
    </cfRule>
  </conditionalFormatting>
  <conditionalFormatting sqref="M12">
    <cfRule type="expression" dxfId="1815" priority="1794" stopIfTrue="1">
      <formula>BZ12="0"</formula>
    </cfRule>
  </conditionalFormatting>
  <conditionalFormatting sqref="D12">
    <cfRule type="expression" dxfId="1814" priority="1792" stopIfTrue="1">
      <formula>AND(NOT($C12=""),D12="")</formula>
    </cfRule>
    <cfRule type="expression" dxfId="1813" priority="1793" stopIfTrue="1">
      <formula>AG12="0"</formula>
    </cfRule>
  </conditionalFormatting>
  <conditionalFormatting sqref="E12">
    <cfRule type="expression" dxfId="1812" priority="1790" stopIfTrue="1">
      <formula>AND(NOT($C12=""),E12="")</formula>
    </cfRule>
    <cfRule type="expression" dxfId="1811" priority="1791" stopIfTrue="1">
      <formula>AL12="0"</formula>
    </cfRule>
  </conditionalFormatting>
  <conditionalFormatting sqref="F12">
    <cfRule type="expression" dxfId="1810" priority="1788" stopIfTrue="1">
      <formula>AND(NOT($C12=""),F12="")</formula>
    </cfRule>
    <cfRule type="expression" dxfId="1809" priority="1789" stopIfTrue="1">
      <formula>AQ12="0"</formula>
    </cfRule>
  </conditionalFormatting>
  <conditionalFormatting sqref="G12">
    <cfRule type="expression" dxfId="1808" priority="1786" stopIfTrue="1">
      <formula>AND(NOT($C12=""),G12="")</formula>
    </cfRule>
    <cfRule type="expression" dxfId="1807" priority="1787" stopIfTrue="1">
      <formula>AV12="0"</formula>
    </cfRule>
  </conditionalFormatting>
  <conditionalFormatting sqref="H12">
    <cfRule type="expression" dxfId="1806" priority="1784" stopIfTrue="1">
      <formula>AND(NOT($C12=""),H12="")</formula>
    </cfRule>
    <cfRule type="expression" dxfId="1805" priority="1785" stopIfTrue="1">
      <formula>BA12="0"</formula>
    </cfRule>
  </conditionalFormatting>
  <conditionalFormatting sqref="I12">
    <cfRule type="expression" dxfId="1804" priority="1782" stopIfTrue="1">
      <formula>AND(NOT($C12=""),I12="")</formula>
    </cfRule>
    <cfRule type="expression" dxfId="1803" priority="1783" stopIfTrue="1">
      <formula>BF12="0"</formula>
    </cfRule>
  </conditionalFormatting>
  <conditionalFormatting sqref="J12">
    <cfRule type="expression" dxfId="1802" priority="1780" stopIfTrue="1">
      <formula>AND(NOT($C12=""),J12="")</formula>
    </cfRule>
    <cfRule type="expression" dxfId="1801" priority="1781" stopIfTrue="1">
      <formula>BK12="0"</formula>
    </cfRule>
  </conditionalFormatting>
  <conditionalFormatting sqref="K12">
    <cfRule type="expression" dxfId="1800" priority="1778" stopIfTrue="1">
      <formula>AND(NOT($C12=""),K12="")</formula>
    </cfRule>
    <cfRule type="expression" dxfId="1799" priority="1779" stopIfTrue="1">
      <formula>BP12="0"</formula>
    </cfRule>
  </conditionalFormatting>
  <conditionalFormatting sqref="L12">
    <cfRule type="expression" dxfId="1798" priority="1776" stopIfTrue="1">
      <formula>AND(NOT($C12=""),L12="")</formula>
    </cfRule>
    <cfRule type="expression" dxfId="1797" priority="1777" stopIfTrue="1">
      <formula>BU12="0"</formula>
    </cfRule>
  </conditionalFormatting>
  <conditionalFormatting sqref="N12">
    <cfRule type="expression" dxfId="1796" priority="1774" stopIfTrue="1">
      <formula>AND(NOT($C12=""),N12="")</formula>
    </cfRule>
    <cfRule type="expression" dxfId="1795" priority="1775" stopIfTrue="1">
      <formula>CE12="0"</formula>
    </cfRule>
  </conditionalFormatting>
  <conditionalFormatting sqref="M12">
    <cfRule type="expression" dxfId="1794" priority="1773" stopIfTrue="1">
      <formula>BZ12="0"</formula>
    </cfRule>
  </conditionalFormatting>
  <conditionalFormatting sqref="D12">
    <cfRule type="expression" dxfId="1793" priority="1771" stopIfTrue="1">
      <formula>AND(NOT($C12=""),D12="")</formula>
    </cfRule>
    <cfRule type="expression" dxfId="1792" priority="1772" stopIfTrue="1">
      <formula>AG12="0"</formula>
    </cfRule>
  </conditionalFormatting>
  <conditionalFormatting sqref="E12">
    <cfRule type="expression" dxfId="1791" priority="1769" stopIfTrue="1">
      <formula>AND(NOT($C12=""),E12="")</formula>
    </cfRule>
    <cfRule type="expression" dxfId="1790" priority="1770" stopIfTrue="1">
      <formula>AL12="0"</formula>
    </cfRule>
  </conditionalFormatting>
  <conditionalFormatting sqref="F12">
    <cfRule type="expression" dxfId="1789" priority="1767" stopIfTrue="1">
      <formula>AND(NOT($C12=""),F12="")</formula>
    </cfRule>
    <cfRule type="expression" dxfId="1788" priority="1768" stopIfTrue="1">
      <formula>AQ12="0"</formula>
    </cfRule>
  </conditionalFormatting>
  <conditionalFormatting sqref="G12">
    <cfRule type="expression" dxfId="1787" priority="1765" stopIfTrue="1">
      <formula>AND(NOT($C12=""),G12="")</formula>
    </cfRule>
    <cfRule type="expression" dxfId="1786" priority="1766" stopIfTrue="1">
      <formula>AV12="0"</formula>
    </cfRule>
  </conditionalFormatting>
  <conditionalFormatting sqref="H12">
    <cfRule type="expression" dxfId="1785" priority="1763" stopIfTrue="1">
      <formula>AND(NOT($C12=""),H12="")</formula>
    </cfRule>
    <cfRule type="expression" dxfId="1784" priority="1764" stopIfTrue="1">
      <formula>BA12="0"</formula>
    </cfRule>
  </conditionalFormatting>
  <conditionalFormatting sqref="I12">
    <cfRule type="expression" dxfId="1783" priority="1761" stopIfTrue="1">
      <formula>AND(NOT($C12=""),I12="")</formula>
    </cfRule>
    <cfRule type="expression" dxfId="1782" priority="1762" stopIfTrue="1">
      <formula>BF12="0"</formula>
    </cfRule>
  </conditionalFormatting>
  <conditionalFormatting sqref="J12">
    <cfRule type="expression" dxfId="1781" priority="1759" stopIfTrue="1">
      <formula>AND(NOT($C12=""),J12="")</formula>
    </cfRule>
    <cfRule type="expression" dxfId="1780" priority="1760" stopIfTrue="1">
      <formula>BK12="0"</formula>
    </cfRule>
  </conditionalFormatting>
  <conditionalFormatting sqref="K12">
    <cfRule type="expression" dxfId="1779" priority="1757" stopIfTrue="1">
      <formula>AND(NOT($C12=""),K12="")</formula>
    </cfRule>
    <cfRule type="expression" dxfId="1778" priority="1758" stopIfTrue="1">
      <formula>BP12="0"</formula>
    </cfRule>
  </conditionalFormatting>
  <conditionalFormatting sqref="L12">
    <cfRule type="expression" dxfId="1777" priority="1755" stopIfTrue="1">
      <formula>AND(NOT($C12=""),L12="")</formula>
    </cfRule>
    <cfRule type="expression" dxfId="1776" priority="1756" stopIfTrue="1">
      <formula>BU12="0"</formula>
    </cfRule>
  </conditionalFormatting>
  <conditionalFormatting sqref="N12">
    <cfRule type="expression" dxfId="1775" priority="1753" stopIfTrue="1">
      <formula>AND(NOT($C12=""),N12="")</formula>
    </cfRule>
    <cfRule type="expression" dxfId="1774" priority="1754" stopIfTrue="1">
      <formula>CE12="0"</formula>
    </cfRule>
  </conditionalFormatting>
  <conditionalFormatting sqref="M12">
    <cfRule type="expression" dxfId="1773" priority="1752" stopIfTrue="1">
      <formula>BZ12="0"</formula>
    </cfRule>
  </conditionalFormatting>
  <conditionalFormatting sqref="D12">
    <cfRule type="expression" dxfId="1772" priority="1750" stopIfTrue="1">
      <formula>AND(NOT($C12=""),D12="")</formula>
    </cfRule>
    <cfRule type="expression" dxfId="1771" priority="1751" stopIfTrue="1">
      <formula>AG12="0"</formula>
    </cfRule>
  </conditionalFormatting>
  <conditionalFormatting sqref="E12">
    <cfRule type="expression" dxfId="1770" priority="1748" stopIfTrue="1">
      <formula>AND(NOT($C12=""),E12="")</formula>
    </cfRule>
    <cfRule type="expression" dxfId="1769" priority="1749" stopIfTrue="1">
      <formula>AL12="0"</formula>
    </cfRule>
  </conditionalFormatting>
  <conditionalFormatting sqref="F12">
    <cfRule type="expression" dxfId="1768" priority="1746" stopIfTrue="1">
      <formula>AND(NOT($C12=""),F12="")</formula>
    </cfRule>
    <cfRule type="expression" dxfId="1767" priority="1747" stopIfTrue="1">
      <formula>AQ12="0"</formula>
    </cfRule>
  </conditionalFormatting>
  <conditionalFormatting sqref="G12">
    <cfRule type="expression" dxfId="1766" priority="1744" stopIfTrue="1">
      <formula>AND(NOT($C12=""),G12="")</formula>
    </cfRule>
    <cfRule type="expression" dxfId="1765" priority="1745" stopIfTrue="1">
      <formula>AV12="0"</formula>
    </cfRule>
  </conditionalFormatting>
  <conditionalFormatting sqref="H12">
    <cfRule type="expression" dxfId="1764" priority="1742" stopIfTrue="1">
      <formula>AND(NOT($C12=""),H12="")</formula>
    </cfRule>
    <cfRule type="expression" dxfId="1763" priority="1743" stopIfTrue="1">
      <formula>BA12="0"</formula>
    </cfRule>
  </conditionalFormatting>
  <conditionalFormatting sqref="I12">
    <cfRule type="expression" dxfId="1762" priority="1740" stopIfTrue="1">
      <formula>AND(NOT($C12=""),I12="")</formula>
    </cfRule>
    <cfRule type="expression" dxfId="1761" priority="1741" stopIfTrue="1">
      <formula>BF12="0"</formula>
    </cfRule>
  </conditionalFormatting>
  <conditionalFormatting sqref="J12">
    <cfRule type="expression" dxfId="1760" priority="1738" stopIfTrue="1">
      <formula>AND(NOT($C12=""),J12="")</formula>
    </cfRule>
    <cfRule type="expression" dxfId="1759" priority="1739" stopIfTrue="1">
      <formula>BK12="0"</formula>
    </cfRule>
  </conditionalFormatting>
  <conditionalFormatting sqref="K12">
    <cfRule type="expression" dxfId="1758" priority="1736" stopIfTrue="1">
      <formula>AND(NOT($C12=""),K12="")</formula>
    </cfRule>
    <cfRule type="expression" dxfId="1757" priority="1737" stopIfTrue="1">
      <formula>BP12="0"</formula>
    </cfRule>
  </conditionalFormatting>
  <conditionalFormatting sqref="L12">
    <cfRule type="expression" dxfId="1756" priority="1734" stopIfTrue="1">
      <formula>AND(NOT($C12=""),L12="")</formula>
    </cfRule>
    <cfRule type="expression" dxfId="1755" priority="1735" stopIfTrue="1">
      <formula>BU12="0"</formula>
    </cfRule>
  </conditionalFormatting>
  <conditionalFormatting sqref="N12">
    <cfRule type="expression" dxfId="1754" priority="1732" stopIfTrue="1">
      <formula>AND(NOT($C12=""),N12="")</formula>
    </cfRule>
    <cfRule type="expression" dxfId="1753" priority="1733" stopIfTrue="1">
      <formula>CE12="0"</formula>
    </cfRule>
  </conditionalFormatting>
  <conditionalFormatting sqref="M12">
    <cfRule type="expression" dxfId="1752" priority="1731" stopIfTrue="1">
      <formula>BZ12="0"</formula>
    </cfRule>
  </conditionalFormatting>
  <conditionalFormatting sqref="D12">
    <cfRule type="expression" dxfId="1751" priority="1729" stopIfTrue="1">
      <formula>AND(NOT($C12=""),D12="")</formula>
    </cfRule>
    <cfRule type="expression" dxfId="1750" priority="1730" stopIfTrue="1">
      <formula>AG12="0"</formula>
    </cfRule>
  </conditionalFormatting>
  <conditionalFormatting sqref="E12">
    <cfRule type="expression" dxfId="1749" priority="1727" stopIfTrue="1">
      <formula>AND(NOT($C12=""),E12="")</formula>
    </cfRule>
    <cfRule type="expression" dxfId="1748" priority="1728" stopIfTrue="1">
      <formula>AL12="0"</formula>
    </cfRule>
  </conditionalFormatting>
  <conditionalFormatting sqref="F12">
    <cfRule type="expression" dxfId="1747" priority="1725" stopIfTrue="1">
      <formula>AND(NOT($C12=""),F12="")</formula>
    </cfRule>
    <cfRule type="expression" dxfId="1746" priority="1726" stopIfTrue="1">
      <formula>AQ12="0"</formula>
    </cfRule>
  </conditionalFormatting>
  <conditionalFormatting sqref="G12">
    <cfRule type="expression" dxfId="1745" priority="1723" stopIfTrue="1">
      <formula>AND(NOT($C12=""),G12="")</formula>
    </cfRule>
    <cfRule type="expression" dxfId="1744" priority="1724" stopIfTrue="1">
      <formula>AV12="0"</formula>
    </cfRule>
  </conditionalFormatting>
  <conditionalFormatting sqref="H12">
    <cfRule type="expression" dxfId="1743" priority="1721" stopIfTrue="1">
      <formula>AND(NOT($C12=""),H12="")</formula>
    </cfRule>
    <cfRule type="expression" dxfId="1742" priority="1722" stopIfTrue="1">
      <formula>BA12="0"</formula>
    </cfRule>
  </conditionalFormatting>
  <conditionalFormatting sqref="I12">
    <cfRule type="expression" dxfId="1741" priority="1719" stopIfTrue="1">
      <formula>AND(NOT($C12=""),I12="")</formula>
    </cfRule>
    <cfRule type="expression" dxfId="1740" priority="1720" stopIfTrue="1">
      <formula>BF12="0"</formula>
    </cfRule>
  </conditionalFormatting>
  <conditionalFormatting sqref="J12">
    <cfRule type="expression" dxfId="1739" priority="1717" stopIfTrue="1">
      <formula>AND(NOT($C12=""),J12="")</formula>
    </cfRule>
    <cfRule type="expression" dxfId="1738" priority="1718" stopIfTrue="1">
      <formula>BK12="0"</formula>
    </cfRule>
  </conditionalFormatting>
  <conditionalFormatting sqref="K12">
    <cfRule type="expression" dxfId="1737" priority="1715" stopIfTrue="1">
      <formula>AND(NOT($C12=""),K12="")</formula>
    </cfRule>
    <cfRule type="expression" dxfId="1736" priority="1716" stopIfTrue="1">
      <formula>BP12="0"</formula>
    </cfRule>
  </conditionalFormatting>
  <conditionalFormatting sqref="L12">
    <cfRule type="expression" dxfId="1735" priority="1713" stopIfTrue="1">
      <formula>AND(NOT($C12=""),L12="")</formula>
    </cfRule>
    <cfRule type="expression" dxfId="1734" priority="1714" stopIfTrue="1">
      <formula>BU12="0"</formula>
    </cfRule>
  </conditionalFormatting>
  <conditionalFormatting sqref="N12">
    <cfRule type="expression" dxfId="1733" priority="1711" stopIfTrue="1">
      <formula>AND(NOT($C12=""),N12="")</formula>
    </cfRule>
    <cfRule type="expression" dxfId="1732" priority="1712" stopIfTrue="1">
      <formula>CE12="0"</formula>
    </cfRule>
  </conditionalFormatting>
  <conditionalFormatting sqref="M12">
    <cfRule type="expression" dxfId="1731" priority="1710" stopIfTrue="1">
      <formula>BZ12="0"</formula>
    </cfRule>
  </conditionalFormatting>
  <conditionalFormatting sqref="D12">
    <cfRule type="expression" dxfId="1730" priority="1708" stopIfTrue="1">
      <formula>AND(NOT($C12=""),D12="")</formula>
    </cfRule>
    <cfRule type="expression" dxfId="1729" priority="1709" stopIfTrue="1">
      <formula>AG12="0"</formula>
    </cfRule>
  </conditionalFormatting>
  <conditionalFormatting sqref="E12">
    <cfRule type="expression" dxfId="1728" priority="1706" stopIfTrue="1">
      <formula>AND(NOT($C12=""),E12="")</formula>
    </cfRule>
    <cfRule type="expression" dxfId="1727" priority="1707" stopIfTrue="1">
      <formula>AL12="0"</formula>
    </cfRule>
  </conditionalFormatting>
  <conditionalFormatting sqref="F12">
    <cfRule type="expression" dxfId="1726" priority="1704" stopIfTrue="1">
      <formula>AND(NOT($C12=""),F12="")</formula>
    </cfRule>
    <cfRule type="expression" dxfId="1725" priority="1705" stopIfTrue="1">
      <formula>AQ12="0"</formula>
    </cfRule>
  </conditionalFormatting>
  <conditionalFormatting sqref="G12">
    <cfRule type="expression" dxfId="1724" priority="1702" stopIfTrue="1">
      <formula>AND(NOT($C12=""),G12="")</formula>
    </cfRule>
    <cfRule type="expression" dxfId="1723" priority="1703" stopIfTrue="1">
      <formula>AV12="0"</formula>
    </cfRule>
  </conditionalFormatting>
  <conditionalFormatting sqref="H12">
    <cfRule type="expression" dxfId="1722" priority="1700" stopIfTrue="1">
      <formula>AND(NOT($C12=""),H12="")</formula>
    </cfRule>
    <cfRule type="expression" dxfId="1721" priority="1701" stopIfTrue="1">
      <formula>BA12="0"</formula>
    </cfRule>
  </conditionalFormatting>
  <conditionalFormatting sqref="I12">
    <cfRule type="expression" dxfId="1720" priority="1698" stopIfTrue="1">
      <formula>AND(NOT($C12=""),I12="")</formula>
    </cfRule>
    <cfRule type="expression" dxfId="1719" priority="1699" stopIfTrue="1">
      <formula>BF12="0"</formula>
    </cfRule>
  </conditionalFormatting>
  <conditionalFormatting sqref="J12">
    <cfRule type="expression" dxfId="1718" priority="1696" stopIfTrue="1">
      <formula>AND(NOT($C12=""),J12="")</formula>
    </cfRule>
    <cfRule type="expression" dxfId="1717" priority="1697" stopIfTrue="1">
      <formula>BK12="0"</formula>
    </cfRule>
  </conditionalFormatting>
  <conditionalFormatting sqref="K12">
    <cfRule type="expression" dxfId="1716" priority="1694" stopIfTrue="1">
      <formula>AND(NOT($C12=""),K12="")</formula>
    </cfRule>
    <cfRule type="expression" dxfId="1715" priority="1695" stopIfTrue="1">
      <formula>BP12="0"</formula>
    </cfRule>
  </conditionalFormatting>
  <conditionalFormatting sqref="L12">
    <cfRule type="expression" dxfId="1714" priority="1692" stopIfTrue="1">
      <formula>AND(NOT($C12=""),L12="")</formula>
    </cfRule>
    <cfRule type="expression" dxfId="1713" priority="1693" stopIfTrue="1">
      <formula>BU12="0"</formula>
    </cfRule>
  </conditionalFormatting>
  <conditionalFormatting sqref="N12">
    <cfRule type="expression" dxfId="1712" priority="1690" stopIfTrue="1">
      <formula>AND(NOT($C12=""),N12="")</formula>
    </cfRule>
    <cfRule type="expression" dxfId="1711" priority="1691" stopIfTrue="1">
      <formula>CE12="0"</formula>
    </cfRule>
  </conditionalFormatting>
  <conditionalFormatting sqref="M12">
    <cfRule type="expression" dxfId="1710" priority="1689" stopIfTrue="1">
      <formula>BZ12="0"</formula>
    </cfRule>
  </conditionalFormatting>
  <conditionalFormatting sqref="D12">
    <cfRule type="expression" dxfId="1709" priority="1687" stopIfTrue="1">
      <formula>AND(NOT($C12=""),D12="")</formula>
    </cfRule>
    <cfRule type="expression" dxfId="1708" priority="1688" stopIfTrue="1">
      <formula>AG12="0"</formula>
    </cfRule>
  </conditionalFormatting>
  <conditionalFormatting sqref="E12">
    <cfRule type="expression" dxfId="1707" priority="1685" stopIfTrue="1">
      <formula>AND(NOT($C12=""),E12="")</formula>
    </cfRule>
    <cfRule type="expression" dxfId="1706" priority="1686" stopIfTrue="1">
      <formula>AL12="0"</formula>
    </cfRule>
  </conditionalFormatting>
  <conditionalFormatting sqref="F12">
    <cfRule type="expression" dxfId="1705" priority="1683" stopIfTrue="1">
      <formula>AND(NOT($C12=""),F12="")</formula>
    </cfRule>
    <cfRule type="expression" dxfId="1704" priority="1684" stopIfTrue="1">
      <formula>AQ12="0"</formula>
    </cfRule>
  </conditionalFormatting>
  <conditionalFormatting sqref="G12">
    <cfRule type="expression" dxfId="1703" priority="1681" stopIfTrue="1">
      <formula>AND(NOT($C12=""),G12="")</formula>
    </cfRule>
    <cfRule type="expression" dxfId="1702" priority="1682" stopIfTrue="1">
      <formula>AV12="0"</formula>
    </cfRule>
  </conditionalFormatting>
  <conditionalFormatting sqref="H12">
    <cfRule type="expression" dxfId="1701" priority="1679" stopIfTrue="1">
      <formula>AND(NOT($C12=""),H12="")</formula>
    </cfRule>
    <cfRule type="expression" dxfId="1700" priority="1680" stopIfTrue="1">
      <formula>BA12="0"</formula>
    </cfRule>
  </conditionalFormatting>
  <conditionalFormatting sqref="I12">
    <cfRule type="expression" dxfId="1699" priority="1677" stopIfTrue="1">
      <formula>AND(NOT($C12=""),I12="")</formula>
    </cfRule>
    <cfRule type="expression" dxfId="1698" priority="1678" stopIfTrue="1">
      <formula>BF12="0"</formula>
    </cfRule>
  </conditionalFormatting>
  <conditionalFormatting sqref="J12">
    <cfRule type="expression" dxfId="1697" priority="1675" stopIfTrue="1">
      <formula>AND(NOT($C12=""),J12="")</formula>
    </cfRule>
    <cfRule type="expression" dxfId="1696" priority="1676" stopIfTrue="1">
      <formula>BK12="0"</formula>
    </cfRule>
  </conditionalFormatting>
  <conditionalFormatting sqref="K12">
    <cfRule type="expression" dxfId="1695" priority="1673" stopIfTrue="1">
      <formula>AND(NOT($C12=""),K12="")</formula>
    </cfRule>
    <cfRule type="expression" dxfId="1694" priority="1674" stopIfTrue="1">
      <formula>BP12="0"</formula>
    </cfRule>
  </conditionalFormatting>
  <conditionalFormatting sqref="L12">
    <cfRule type="expression" dxfId="1693" priority="1671" stopIfTrue="1">
      <formula>AND(NOT($C12=""),L12="")</formula>
    </cfRule>
    <cfRule type="expression" dxfId="1692" priority="1672" stopIfTrue="1">
      <formula>BU12="0"</formula>
    </cfRule>
  </conditionalFormatting>
  <conditionalFormatting sqref="N12">
    <cfRule type="expression" dxfId="1691" priority="1669" stopIfTrue="1">
      <formula>AND(NOT($C12=""),N12="")</formula>
    </cfRule>
    <cfRule type="expression" dxfId="1690" priority="1670" stopIfTrue="1">
      <formula>CE12="0"</formula>
    </cfRule>
  </conditionalFormatting>
  <conditionalFormatting sqref="M12">
    <cfRule type="expression" dxfId="1689" priority="1668" stopIfTrue="1">
      <formula>BZ12="0"</formula>
    </cfRule>
  </conditionalFormatting>
  <conditionalFormatting sqref="D12">
    <cfRule type="expression" dxfId="1688" priority="1666" stopIfTrue="1">
      <formula>AND(NOT($C12=""),D12="")</formula>
    </cfRule>
    <cfRule type="expression" dxfId="1687" priority="1667" stopIfTrue="1">
      <formula>AG12="0"</formula>
    </cfRule>
  </conditionalFormatting>
  <conditionalFormatting sqref="E12">
    <cfRule type="expression" dxfId="1686" priority="1664" stopIfTrue="1">
      <formula>AND(NOT($C12=""),E12="")</formula>
    </cfRule>
    <cfRule type="expression" dxfId="1685" priority="1665" stopIfTrue="1">
      <formula>AL12="0"</formula>
    </cfRule>
  </conditionalFormatting>
  <conditionalFormatting sqref="F12">
    <cfRule type="expression" dxfId="1684" priority="1662" stopIfTrue="1">
      <formula>AND(NOT($C12=""),F12="")</formula>
    </cfRule>
    <cfRule type="expression" dxfId="1683" priority="1663" stopIfTrue="1">
      <formula>AQ12="0"</formula>
    </cfRule>
  </conditionalFormatting>
  <conditionalFormatting sqref="G12">
    <cfRule type="expression" dxfId="1682" priority="1660" stopIfTrue="1">
      <formula>AND(NOT($C12=""),G12="")</formula>
    </cfRule>
    <cfRule type="expression" dxfId="1681" priority="1661" stopIfTrue="1">
      <formula>AV12="0"</formula>
    </cfRule>
  </conditionalFormatting>
  <conditionalFormatting sqref="H12">
    <cfRule type="expression" dxfId="1680" priority="1658" stopIfTrue="1">
      <formula>AND(NOT($C12=""),H12="")</formula>
    </cfRule>
    <cfRule type="expression" dxfId="1679" priority="1659" stopIfTrue="1">
      <formula>BA12="0"</formula>
    </cfRule>
  </conditionalFormatting>
  <conditionalFormatting sqref="I12">
    <cfRule type="expression" dxfId="1678" priority="1656" stopIfTrue="1">
      <formula>AND(NOT($C12=""),I12="")</formula>
    </cfRule>
    <cfRule type="expression" dxfId="1677" priority="1657" stopIfTrue="1">
      <formula>BF12="0"</formula>
    </cfRule>
  </conditionalFormatting>
  <conditionalFormatting sqref="J12">
    <cfRule type="expression" dxfId="1676" priority="1654" stopIfTrue="1">
      <formula>AND(NOT($C12=""),J12="")</formula>
    </cfRule>
    <cfRule type="expression" dxfId="1675" priority="1655" stopIfTrue="1">
      <formula>BK12="0"</formula>
    </cfRule>
  </conditionalFormatting>
  <conditionalFormatting sqref="K12">
    <cfRule type="expression" dxfId="1674" priority="1652" stopIfTrue="1">
      <formula>AND(NOT($C12=""),K12="")</formula>
    </cfRule>
    <cfRule type="expression" dxfId="1673" priority="1653" stopIfTrue="1">
      <formula>BP12="0"</formula>
    </cfRule>
  </conditionalFormatting>
  <conditionalFormatting sqref="L12">
    <cfRule type="expression" dxfId="1672" priority="1650" stopIfTrue="1">
      <formula>AND(NOT($C12=""),L12="")</formula>
    </cfRule>
    <cfRule type="expression" dxfId="1671" priority="1651" stopIfTrue="1">
      <formula>BU12="0"</formula>
    </cfRule>
  </conditionalFormatting>
  <conditionalFormatting sqref="N12">
    <cfRule type="expression" dxfId="1670" priority="1648" stopIfTrue="1">
      <formula>AND(NOT($C12=""),N12="")</formula>
    </cfRule>
    <cfRule type="expression" dxfId="1669" priority="1649" stopIfTrue="1">
      <formula>CE12="0"</formula>
    </cfRule>
  </conditionalFormatting>
  <conditionalFormatting sqref="M12">
    <cfRule type="expression" dxfId="1668" priority="1647" stopIfTrue="1">
      <formula>BZ12="0"</formula>
    </cfRule>
  </conditionalFormatting>
  <conditionalFormatting sqref="D12">
    <cfRule type="expression" dxfId="1667" priority="1645" stopIfTrue="1">
      <formula>AND(NOT($C12=""),D12="")</formula>
    </cfRule>
    <cfRule type="expression" dxfId="1666" priority="1646" stopIfTrue="1">
      <formula>AG12="0"</formula>
    </cfRule>
  </conditionalFormatting>
  <conditionalFormatting sqref="E12">
    <cfRule type="expression" dxfId="1665" priority="1643" stopIfTrue="1">
      <formula>AND(NOT($C12=""),E12="")</formula>
    </cfRule>
    <cfRule type="expression" dxfId="1664" priority="1644" stopIfTrue="1">
      <formula>AL12="0"</formula>
    </cfRule>
  </conditionalFormatting>
  <conditionalFormatting sqref="F12">
    <cfRule type="expression" dxfId="1663" priority="1641" stopIfTrue="1">
      <formula>AND(NOT($C12=""),F12="")</formula>
    </cfRule>
    <cfRule type="expression" dxfId="1662" priority="1642" stopIfTrue="1">
      <formula>AQ12="0"</formula>
    </cfRule>
  </conditionalFormatting>
  <conditionalFormatting sqref="G12">
    <cfRule type="expression" dxfId="1661" priority="1639" stopIfTrue="1">
      <formula>AND(NOT($C12=""),G12="")</formula>
    </cfRule>
    <cfRule type="expression" dxfId="1660" priority="1640" stopIfTrue="1">
      <formula>AV12="0"</formula>
    </cfRule>
  </conditionalFormatting>
  <conditionalFormatting sqref="H12">
    <cfRule type="expression" dxfId="1659" priority="1637" stopIfTrue="1">
      <formula>AND(NOT($C12=""),H12="")</formula>
    </cfRule>
    <cfRule type="expression" dxfId="1658" priority="1638" stopIfTrue="1">
      <formula>BA12="0"</formula>
    </cfRule>
  </conditionalFormatting>
  <conditionalFormatting sqref="I12">
    <cfRule type="expression" dxfId="1657" priority="1635" stopIfTrue="1">
      <formula>AND(NOT($C12=""),I12="")</formula>
    </cfRule>
    <cfRule type="expression" dxfId="1656" priority="1636" stopIfTrue="1">
      <formula>BF12="0"</formula>
    </cfRule>
  </conditionalFormatting>
  <conditionalFormatting sqref="J12">
    <cfRule type="expression" dxfId="1655" priority="1633" stopIfTrue="1">
      <formula>AND(NOT($C12=""),J12="")</formula>
    </cfRule>
    <cfRule type="expression" dxfId="1654" priority="1634" stopIfTrue="1">
      <formula>BK12="0"</formula>
    </cfRule>
  </conditionalFormatting>
  <conditionalFormatting sqref="K12">
    <cfRule type="expression" dxfId="1653" priority="1631" stopIfTrue="1">
      <formula>AND(NOT($C12=""),K12="")</formula>
    </cfRule>
    <cfRule type="expression" dxfId="1652" priority="1632" stopIfTrue="1">
      <formula>BP12="0"</formula>
    </cfRule>
  </conditionalFormatting>
  <conditionalFormatting sqref="L12">
    <cfRule type="expression" dxfId="1651" priority="1629" stopIfTrue="1">
      <formula>AND(NOT($C12=""),L12="")</formula>
    </cfRule>
    <cfRule type="expression" dxfId="1650" priority="1630" stopIfTrue="1">
      <formula>BU12="0"</formula>
    </cfRule>
  </conditionalFormatting>
  <conditionalFormatting sqref="N12">
    <cfRule type="expression" dxfId="1649" priority="1627" stopIfTrue="1">
      <formula>AND(NOT($C12=""),N12="")</formula>
    </cfRule>
    <cfRule type="expression" dxfId="1648" priority="1628" stopIfTrue="1">
      <formula>CE12="0"</formula>
    </cfRule>
  </conditionalFormatting>
  <conditionalFormatting sqref="M12">
    <cfRule type="expression" dxfId="1647" priority="1626" stopIfTrue="1">
      <formula>BZ12="0"</formula>
    </cfRule>
  </conditionalFormatting>
  <conditionalFormatting sqref="D12">
    <cfRule type="expression" dxfId="1646" priority="1624" stopIfTrue="1">
      <formula>AND(NOT($C12=""),D12="")</formula>
    </cfRule>
    <cfRule type="expression" dxfId="1645" priority="1625" stopIfTrue="1">
      <formula>AG12="0"</formula>
    </cfRule>
  </conditionalFormatting>
  <conditionalFormatting sqref="E12">
    <cfRule type="expression" dxfId="1644" priority="1622" stopIfTrue="1">
      <formula>AND(NOT($C12=""),E12="")</formula>
    </cfRule>
    <cfRule type="expression" dxfId="1643" priority="1623" stopIfTrue="1">
      <formula>AL12="0"</formula>
    </cfRule>
  </conditionalFormatting>
  <conditionalFormatting sqref="F12">
    <cfRule type="expression" dxfId="1642" priority="1620" stopIfTrue="1">
      <formula>AND(NOT($C12=""),F12="")</formula>
    </cfRule>
    <cfRule type="expression" dxfId="1641" priority="1621" stopIfTrue="1">
      <formula>AQ12="0"</formula>
    </cfRule>
  </conditionalFormatting>
  <conditionalFormatting sqref="G12">
    <cfRule type="expression" dxfId="1640" priority="1618" stopIfTrue="1">
      <formula>AND(NOT($C12=""),G12="")</formula>
    </cfRule>
    <cfRule type="expression" dxfId="1639" priority="1619" stopIfTrue="1">
      <formula>AV12="0"</formula>
    </cfRule>
  </conditionalFormatting>
  <conditionalFormatting sqref="H12">
    <cfRule type="expression" dxfId="1638" priority="1616" stopIfTrue="1">
      <formula>AND(NOT($C12=""),H12="")</formula>
    </cfRule>
    <cfRule type="expression" dxfId="1637" priority="1617" stopIfTrue="1">
      <formula>BA12="0"</formula>
    </cfRule>
  </conditionalFormatting>
  <conditionalFormatting sqref="I12">
    <cfRule type="expression" dxfId="1636" priority="1614" stopIfTrue="1">
      <formula>AND(NOT($C12=""),I12="")</formula>
    </cfRule>
    <cfRule type="expression" dxfId="1635" priority="1615" stopIfTrue="1">
      <formula>BF12="0"</formula>
    </cfRule>
  </conditionalFormatting>
  <conditionalFormatting sqref="J12">
    <cfRule type="expression" dxfId="1634" priority="1612" stopIfTrue="1">
      <formula>AND(NOT($C12=""),J12="")</formula>
    </cfRule>
    <cfRule type="expression" dxfId="1633" priority="1613" stopIfTrue="1">
      <formula>BK12="0"</formula>
    </cfRule>
  </conditionalFormatting>
  <conditionalFormatting sqref="K12">
    <cfRule type="expression" dxfId="1632" priority="1610" stopIfTrue="1">
      <formula>AND(NOT($C12=""),K12="")</formula>
    </cfRule>
    <cfRule type="expression" dxfId="1631" priority="1611" stopIfTrue="1">
      <formula>BP12="0"</formula>
    </cfRule>
  </conditionalFormatting>
  <conditionalFormatting sqref="L12">
    <cfRule type="expression" dxfId="1630" priority="1608" stopIfTrue="1">
      <formula>AND(NOT($C12=""),L12="")</formula>
    </cfRule>
    <cfRule type="expression" dxfId="1629" priority="1609" stopIfTrue="1">
      <formula>BU12="0"</formula>
    </cfRule>
  </conditionalFormatting>
  <conditionalFormatting sqref="N12">
    <cfRule type="expression" dxfId="1628" priority="1606" stopIfTrue="1">
      <formula>AND(NOT($C12=""),N12="")</formula>
    </cfRule>
    <cfRule type="expression" dxfId="1627" priority="1607" stopIfTrue="1">
      <formula>CE12="0"</formula>
    </cfRule>
  </conditionalFormatting>
  <conditionalFormatting sqref="M12">
    <cfRule type="expression" dxfId="1626" priority="1605" stopIfTrue="1">
      <formula>BZ12="0"</formula>
    </cfRule>
  </conditionalFormatting>
  <conditionalFormatting sqref="D12">
    <cfRule type="expression" dxfId="1625" priority="1603" stopIfTrue="1">
      <formula>AND(NOT($C12=""),D12="")</formula>
    </cfRule>
    <cfRule type="expression" dxfId="1624" priority="1604" stopIfTrue="1">
      <formula>AG12="0"</formula>
    </cfRule>
  </conditionalFormatting>
  <conditionalFormatting sqref="E12">
    <cfRule type="expression" dxfId="1623" priority="1601" stopIfTrue="1">
      <formula>AND(NOT($C12=""),E12="")</formula>
    </cfRule>
    <cfRule type="expression" dxfId="1622" priority="1602" stopIfTrue="1">
      <formula>AL12="0"</formula>
    </cfRule>
  </conditionalFormatting>
  <conditionalFormatting sqref="F12">
    <cfRule type="expression" dxfId="1621" priority="1599" stopIfTrue="1">
      <formula>AND(NOT($C12=""),F12="")</formula>
    </cfRule>
    <cfRule type="expression" dxfId="1620" priority="1600" stopIfTrue="1">
      <formula>AQ12="0"</formula>
    </cfRule>
  </conditionalFormatting>
  <conditionalFormatting sqref="G12">
    <cfRule type="expression" dxfId="1619" priority="1597" stopIfTrue="1">
      <formula>AND(NOT($C12=""),G12="")</formula>
    </cfRule>
    <cfRule type="expression" dxfId="1618" priority="1598" stopIfTrue="1">
      <formula>AV12="0"</formula>
    </cfRule>
  </conditionalFormatting>
  <conditionalFormatting sqref="H12">
    <cfRule type="expression" dxfId="1617" priority="1595" stopIfTrue="1">
      <formula>AND(NOT($C12=""),H12="")</formula>
    </cfRule>
    <cfRule type="expression" dxfId="1616" priority="1596" stopIfTrue="1">
      <formula>BA12="0"</formula>
    </cfRule>
  </conditionalFormatting>
  <conditionalFormatting sqref="I12">
    <cfRule type="expression" dxfId="1615" priority="1593" stopIfTrue="1">
      <formula>AND(NOT($C12=""),I12="")</formula>
    </cfRule>
    <cfRule type="expression" dxfId="1614" priority="1594" stopIfTrue="1">
      <formula>BF12="0"</formula>
    </cfRule>
  </conditionalFormatting>
  <conditionalFormatting sqref="J12">
    <cfRule type="expression" dxfId="1613" priority="1591" stopIfTrue="1">
      <formula>AND(NOT($C12=""),J12="")</formula>
    </cfRule>
    <cfRule type="expression" dxfId="1612" priority="1592" stopIfTrue="1">
      <formula>BK12="0"</formula>
    </cfRule>
  </conditionalFormatting>
  <conditionalFormatting sqref="K12">
    <cfRule type="expression" dxfId="1611" priority="1589" stopIfTrue="1">
      <formula>AND(NOT($C12=""),K12="")</formula>
    </cfRule>
    <cfRule type="expression" dxfId="1610" priority="1590" stopIfTrue="1">
      <formula>BP12="0"</formula>
    </cfRule>
  </conditionalFormatting>
  <conditionalFormatting sqref="L12">
    <cfRule type="expression" dxfId="1609" priority="1587" stopIfTrue="1">
      <formula>AND(NOT($C12=""),L12="")</formula>
    </cfRule>
    <cfRule type="expression" dxfId="1608" priority="1588" stopIfTrue="1">
      <formula>BU12="0"</formula>
    </cfRule>
  </conditionalFormatting>
  <conditionalFormatting sqref="N12">
    <cfRule type="expression" dxfId="1607" priority="1585" stopIfTrue="1">
      <formula>AND(NOT($C12=""),N12="")</formula>
    </cfRule>
    <cfRule type="expression" dxfId="1606" priority="1586" stopIfTrue="1">
      <formula>CE12="0"</formula>
    </cfRule>
  </conditionalFormatting>
  <conditionalFormatting sqref="O12">
    <cfRule type="expression" dxfId="1605" priority="1583" stopIfTrue="1">
      <formula>AND(NOT($C12=""),O12="")</formula>
    </cfRule>
    <cfRule type="expression" dxfId="1604" priority="1584" stopIfTrue="1">
      <formula>CJ12="0"</formula>
    </cfRule>
  </conditionalFormatting>
  <conditionalFormatting sqref="P12">
    <cfRule type="expression" dxfId="1603" priority="1581" stopIfTrue="1">
      <formula>AND(NOT($C12=""),P12="")</formula>
    </cfRule>
    <cfRule type="expression" dxfId="1602" priority="1582" stopIfTrue="1">
      <formula>CO12="0"</formula>
    </cfRule>
  </conditionalFormatting>
  <conditionalFormatting sqref="Q12">
    <cfRule type="expression" dxfId="1601" priority="1579" stopIfTrue="1">
      <formula>AND(NOT($C12=""),Q12="")</formula>
    </cfRule>
    <cfRule type="expression" dxfId="1600" priority="1580" stopIfTrue="1">
      <formula>CT12="0"</formula>
    </cfRule>
  </conditionalFormatting>
  <conditionalFormatting sqref="M12">
    <cfRule type="expression" dxfId="1599" priority="1578" stopIfTrue="1">
      <formula>BZ12="0"</formula>
    </cfRule>
  </conditionalFormatting>
  <conditionalFormatting sqref="D12">
    <cfRule type="expression" dxfId="1598" priority="1576" stopIfTrue="1">
      <formula>AND(NOT($C12=""),D12="")</formula>
    </cfRule>
    <cfRule type="expression" dxfId="1597" priority="1577" stopIfTrue="1">
      <formula>AG12="0"</formula>
    </cfRule>
  </conditionalFormatting>
  <conditionalFormatting sqref="E12">
    <cfRule type="expression" dxfId="1596" priority="1574" stopIfTrue="1">
      <formula>AND(NOT($C12=""),E12="")</formula>
    </cfRule>
    <cfRule type="expression" dxfId="1595" priority="1575" stopIfTrue="1">
      <formula>AL12="0"</formula>
    </cfRule>
  </conditionalFormatting>
  <conditionalFormatting sqref="F12">
    <cfRule type="expression" dxfId="1594" priority="1572" stopIfTrue="1">
      <formula>AND(NOT($C12=""),F12="")</formula>
    </cfRule>
    <cfRule type="expression" dxfId="1593" priority="1573" stopIfTrue="1">
      <formula>AQ12="0"</formula>
    </cfRule>
  </conditionalFormatting>
  <conditionalFormatting sqref="G12">
    <cfRule type="expression" dxfId="1592" priority="1570" stopIfTrue="1">
      <formula>AND(NOT($C12=""),G12="")</formula>
    </cfRule>
    <cfRule type="expression" dxfId="1591" priority="1571" stopIfTrue="1">
      <formula>AV12="0"</formula>
    </cfRule>
  </conditionalFormatting>
  <conditionalFormatting sqref="H12">
    <cfRule type="expression" dxfId="1590" priority="1568" stopIfTrue="1">
      <formula>AND(NOT($C12=""),H12="")</formula>
    </cfRule>
    <cfRule type="expression" dxfId="1589" priority="1569" stopIfTrue="1">
      <formula>BA12="0"</formula>
    </cfRule>
  </conditionalFormatting>
  <conditionalFormatting sqref="I12">
    <cfRule type="expression" dxfId="1588" priority="1566" stopIfTrue="1">
      <formula>AND(NOT($C12=""),I12="")</formula>
    </cfRule>
    <cfRule type="expression" dxfId="1587" priority="1567" stopIfTrue="1">
      <formula>BF12="0"</formula>
    </cfRule>
  </conditionalFormatting>
  <conditionalFormatting sqref="J12">
    <cfRule type="expression" dxfId="1586" priority="1564" stopIfTrue="1">
      <formula>AND(NOT($C12=""),J12="")</formula>
    </cfRule>
    <cfRule type="expression" dxfId="1585" priority="1565" stopIfTrue="1">
      <formula>BK12="0"</formula>
    </cfRule>
  </conditionalFormatting>
  <conditionalFormatting sqref="K12">
    <cfRule type="expression" dxfId="1584" priority="1562" stopIfTrue="1">
      <formula>AND(NOT($C12=""),K12="")</formula>
    </cfRule>
    <cfRule type="expression" dxfId="1583" priority="1563" stopIfTrue="1">
      <formula>BP12="0"</formula>
    </cfRule>
  </conditionalFormatting>
  <conditionalFormatting sqref="L12">
    <cfRule type="expression" dxfId="1582" priority="1560" stopIfTrue="1">
      <formula>AND(NOT($C12=""),L12="")</formula>
    </cfRule>
    <cfRule type="expression" dxfId="1581" priority="1561" stopIfTrue="1">
      <formula>BU12="0"</formula>
    </cfRule>
  </conditionalFormatting>
  <conditionalFormatting sqref="N12">
    <cfRule type="expression" dxfId="1580" priority="1558" stopIfTrue="1">
      <formula>AND(NOT($C12=""),N12="")</formula>
    </cfRule>
    <cfRule type="expression" dxfId="1579" priority="1559" stopIfTrue="1">
      <formula>CE12="0"</formula>
    </cfRule>
  </conditionalFormatting>
  <conditionalFormatting sqref="M12">
    <cfRule type="expression" dxfId="1578" priority="1557" stopIfTrue="1">
      <formula>BZ12="0"</formula>
    </cfRule>
  </conditionalFormatting>
  <conditionalFormatting sqref="D12">
    <cfRule type="expression" dxfId="1577" priority="1555" stopIfTrue="1">
      <formula>AND(NOT($C12=""),D12="")</formula>
    </cfRule>
    <cfRule type="expression" dxfId="1576" priority="1556" stopIfTrue="1">
      <formula>AG12="0"</formula>
    </cfRule>
  </conditionalFormatting>
  <conditionalFormatting sqref="E12">
    <cfRule type="expression" dxfId="1575" priority="1553" stopIfTrue="1">
      <formula>AND(NOT($C12=""),E12="")</formula>
    </cfRule>
    <cfRule type="expression" dxfId="1574" priority="1554" stopIfTrue="1">
      <formula>AL12="0"</formula>
    </cfRule>
  </conditionalFormatting>
  <conditionalFormatting sqref="F12">
    <cfRule type="expression" dxfId="1573" priority="1551" stopIfTrue="1">
      <formula>AND(NOT($C12=""),F12="")</formula>
    </cfRule>
    <cfRule type="expression" dxfId="1572" priority="1552" stopIfTrue="1">
      <formula>AQ12="0"</formula>
    </cfRule>
  </conditionalFormatting>
  <conditionalFormatting sqref="G12">
    <cfRule type="expression" dxfId="1571" priority="1549" stopIfTrue="1">
      <formula>AND(NOT($C12=""),G12="")</formula>
    </cfRule>
    <cfRule type="expression" dxfId="1570" priority="1550" stopIfTrue="1">
      <formula>AV12="0"</formula>
    </cfRule>
  </conditionalFormatting>
  <conditionalFormatting sqref="H12">
    <cfRule type="expression" dxfId="1569" priority="1547" stopIfTrue="1">
      <formula>AND(NOT($C12=""),H12="")</formula>
    </cfRule>
    <cfRule type="expression" dxfId="1568" priority="1548" stopIfTrue="1">
      <formula>BA12="0"</formula>
    </cfRule>
  </conditionalFormatting>
  <conditionalFormatting sqref="I12">
    <cfRule type="expression" dxfId="1567" priority="1545" stopIfTrue="1">
      <formula>AND(NOT($C12=""),I12="")</formula>
    </cfRule>
    <cfRule type="expression" dxfId="1566" priority="1546" stopIfTrue="1">
      <formula>BF12="0"</formula>
    </cfRule>
  </conditionalFormatting>
  <conditionalFormatting sqref="J12">
    <cfRule type="expression" dxfId="1565" priority="1543" stopIfTrue="1">
      <formula>AND(NOT($C12=""),J12="")</formula>
    </cfRule>
    <cfRule type="expression" dxfId="1564" priority="1544" stopIfTrue="1">
      <formula>BK12="0"</formula>
    </cfRule>
  </conditionalFormatting>
  <conditionalFormatting sqref="K12">
    <cfRule type="expression" dxfId="1563" priority="1541" stopIfTrue="1">
      <formula>AND(NOT($C12=""),K12="")</formula>
    </cfRule>
    <cfRule type="expression" dxfId="1562" priority="1542" stopIfTrue="1">
      <formula>BP12="0"</formula>
    </cfRule>
  </conditionalFormatting>
  <conditionalFormatting sqref="L12">
    <cfRule type="expression" dxfId="1561" priority="1539" stopIfTrue="1">
      <formula>AND(NOT($C12=""),L12="")</formula>
    </cfRule>
    <cfRule type="expression" dxfId="1560" priority="1540" stopIfTrue="1">
      <formula>BU12="0"</formula>
    </cfRule>
  </conditionalFormatting>
  <conditionalFormatting sqref="N12">
    <cfRule type="expression" dxfId="1559" priority="1537" stopIfTrue="1">
      <formula>AND(NOT($C12=""),N12="")</formula>
    </cfRule>
    <cfRule type="expression" dxfId="1558" priority="1538" stopIfTrue="1">
      <formula>CE12="0"</formula>
    </cfRule>
  </conditionalFormatting>
  <conditionalFormatting sqref="M12">
    <cfRule type="expression" dxfId="1557" priority="1536" stopIfTrue="1">
      <formula>BZ12="0"</formula>
    </cfRule>
  </conditionalFormatting>
  <conditionalFormatting sqref="D12">
    <cfRule type="expression" dxfId="1556" priority="1534" stopIfTrue="1">
      <formula>AND(NOT($C12=""),D12="")</formula>
    </cfRule>
    <cfRule type="expression" dxfId="1555" priority="1535" stopIfTrue="1">
      <formula>AG12="0"</formula>
    </cfRule>
  </conditionalFormatting>
  <conditionalFormatting sqref="E12">
    <cfRule type="expression" dxfId="1554" priority="1532" stopIfTrue="1">
      <formula>AND(NOT($C12=""),E12="")</formula>
    </cfRule>
    <cfRule type="expression" dxfId="1553" priority="1533" stopIfTrue="1">
      <formula>AL12="0"</formula>
    </cfRule>
  </conditionalFormatting>
  <conditionalFormatting sqref="F12">
    <cfRule type="expression" dxfId="1552" priority="1530" stopIfTrue="1">
      <formula>AND(NOT($C12=""),F12="")</formula>
    </cfRule>
    <cfRule type="expression" dxfId="1551" priority="1531" stopIfTrue="1">
      <formula>AQ12="0"</formula>
    </cfRule>
  </conditionalFormatting>
  <conditionalFormatting sqref="G12">
    <cfRule type="expression" dxfId="1550" priority="1528" stopIfTrue="1">
      <formula>AND(NOT($C12=""),G12="")</formula>
    </cfRule>
    <cfRule type="expression" dxfId="1549" priority="1529" stopIfTrue="1">
      <formula>AV12="0"</formula>
    </cfRule>
  </conditionalFormatting>
  <conditionalFormatting sqref="H12">
    <cfRule type="expression" dxfId="1548" priority="1526" stopIfTrue="1">
      <formula>AND(NOT($C12=""),H12="")</formula>
    </cfRule>
    <cfRule type="expression" dxfId="1547" priority="1527" stopIfTrue="1">
      <formula>BA12="0"</formula>
    </cfRule>
  </conditionalFormatting>
  <conditionalFormatting sqref="I12">
    <cfRule type="expression" dxfId="1546" priority="1524" stopIfTrue="1">
      <formula>AND(NOT($C12=""),I12="")</formula>
    </cfRule>
    <cfRule type="expression" dxfId="1545" priority="1525" stopIfTrue="1">
      <formula>BF12="0"</formula>
    </cfRule>
  </conditionalFormatting>
  <conditionalFormatting sqref="J12">
    <cfRule type="expression" dxfId="1544" priority="1522" stopIfTrue="1">
      <formula>AND(NOT($C12=""),J12="")</formula>
    </cfRule>
    <cfRule type="expression" dxfId="1543" priority="1523" stopIfTrue="1">
      <formula>BK12="0"</formula>
    </cfRule>
  </conditionalFormatting>
  <conditionalFormatting sqref="K12">
    <cfRule type="expression" dxfId="1542" priority="1520" stopIfTrue="1">
      <formula>AND(NOT($C12=""),K12="")</formula>
    </cfRule>
    <cfRule type="expression" dxfId="1541" priority="1521" stopIfTrue="1">
      <formula>BP12="0"</formula>
    </cfRule>
  </conditionalFormatting>
  <conditionalFormatting sqref="L12">
    <cfRule type="expression" dxfId="1540" priority="1518" stopIfTrue="1">
      <formula>AND(NOT($C12=""),L12="")</formula>
    </cfRule>
    <cfRule type="expression" dxfId="1539" priority="1519" stopIfTrue="1">
      <formula>BU12="0"</formula>
    </cfRule>
  </conditionalFormatting>
  <conditionalFormatting sqref="N12">
    <cfRule type="expression" dxfId="1538" priority="1516" stopIfTrue="1">
      <formula>AND(NOT($C12=""),N12="")</formula>
    </cfRule>
    <cfRule type="expression" dxfId="1537" priority="1517" stopIfTrue="1">
      <formula>CE12="0"</formula>
    </cfRule>
  </conditionalFormatting>
  <conditionalFormatting sqref="M12">
    <cfRule type="expression" dxfId="1536" priority="1515" stopIfTrue="1">
      <formula>BZ12="0"</formula>
    </cfRule>
  </conditionalFormatting>
  <conditionalFormatting sqref="D12">
    <cfRule type="expression" dxfId="1535" priority="1513" stopIfTrue="1">
      <formula>AND(NOT($C12=""),D12="")</formula>
    </cfRule>
    <cfRule type="expression" dxfId="1534" priority="1514" stopIfTrue="1">
      <formula>AG12="0"</formula>
    </cfRule>
  </conditionalFormatting>
  <conditionalFormatting sqref="E12">
    <cfRule type="expression" dxfId="1533" priority="1511" stopIfTrue="1">
      <formula>AND(NOT($C12=""),E12="")</formula>
    </cfRule>
    <cfRule type="expression" dxfId="1532" priority="1512" stopIfTrue="1">
      <formula>AL12="0"</formula>
    </cfRule>
  </conditionalFormatting>
  <conditionalFormatting sqref="F12">
    <cfRule type="expression" dxfId="1531" priority="1509" stopIfTrue="1">
      <formula>AND(NOT($C12=""),F12="")</formula>
    </cfRule>
    <cfRule type="expression" dxfId="1530" priority="1510" stopIfTrue="1">
      <formula>AQ12="0"</formula>
    </cfRule>
  </conditionalFormatting>
  <conditionalFormatting sqref="G12">
    <cfRule type="expression" dxfId="1529" priority="1507" stopIfTrue="1">
      <formula>AND(NOT($C12=""),G12="")</formula>
    </cfRule>
    <cfRule type="expression" dxfId="1528" priority="1508" stopIfTrue="1">
      <formula>AV12="0"</formula>
    </cfRule>
  </conditionalFormatting>
  <conditionalFormatting sqref="H12">
    <cfRule type="expression" dxfId="1527" priority="1505" stopIfTrue="1">
      <formula>AND(NOT($C12=""),H12="")</formula>
    </cfRule>
    <cfRule type="expression" dxfId="1526" priority="1506" stopIfTrue="1">
      <formula>BA12="0"</formula>
    </cfRule>
  </conditionalFormatting>
  <conditionalFormatting sqref="I12">
    <cfRule type="expression" dxfId="1525" priority="1503" stopIfTrue="1">
      <formula>AND(NOT($C12=""),I12="")</formula>
    </cfRule>
    <cfRule type="expression" dxfId="1524" priority="1504" stopIfTrue="1">
      <formula>BF12="0"</formula>
    </cfRule>
  </conditionalFormatting>
  <conditionalFormatting sqref="J12">
    <cfRule type="expression" dxfId="1523" priority="1501" stopIfTrue="1">
      <formula>AND(NOT($C12=""),J12="")</formula>
    </cfRule>
    <cfRule type="expression" dxfId="1522" priority="1502" stopIfTrue="1">
      <formula>BK12="0"</formula>
    </cfRule>
  </conditionalFormatting>
  <conditionalFormatting sqref="K12">
    <cfRule type="expression" dxfId="1521" priority="1499" stopIfTrue="1">
      <formula>AND(NOT($C12=""),K12="")</formula>
    </cfRule>
    <cfRule type="expression" dxfId="1520" priority="1500" stopIfTrue="1">
      <formula>BP12="0"</formula>
    </cfRule>
  </conditionalFormatting>
  <conditionalFormatting sqref="L12">
    <cfRule type="expression" dxfId="1519" priority="1497" stopIfTrue="1">
      <formula>AND(NOT($C12=""),L12="")</formula>
    </cfRule>
    <cfRule type="expression" dxfId="1518" priority="1498" stopIfTrue="1">
      <formula>BU12="0"</formula>
    </cfRule>
  </conditionalFormatting>
  <conditionalFormatting sqref="N12">
    <cfRule type="expression" dxfId="1517" priority="1495" stopIfTrue="1">
      <formula>AND(NOT($C12=""),N12="")</formula>
    </cfRule>
    <cfRule type="expression" dxfId="1516" priority="1496" stopIfTrue="1">
      <formula>CE12="0"</formula>
    </cfRule>
  </conditionalFormatting>
  <conditionalFormatting sqref="M12">
    <cfRule type="expression" dxfId="1515" priority="1494" stopIfTrue="1">
      <formula>BZ12="0"</formula>
    </cfRule>
  </conditionalFormatting>
  <conditionalFormatting sqref="D12">
    <cfRule type="expression" dxfId="1514" priority="1492" stopIfTrue="1">
      <formula>AND(NOT($C12=""),D12="")</formula>
    </cfRule>
    <cfRule type="expression" dxfId="1513" priority="1493" stopIfTrue="1">
      <formula>AG12="0"</formula>
    </cfRule>
  </conditionalFormatting>
  <conditionalFormatting sqref="E12">
    <cfRule type="expression" dxfId="1512" priority="1490" stopIfTrue="1">
      <formula>AND(NOT($C12=""),E12="")</formula>
    </cfRule>
    <cfRule type="expression" dxfId="1511" priority="1491" stopIfTrue="1">
      <formula>AL12="0"</formula>
    </cfRule>
  </conditionalFormatting>
  <conditionalFormatting sqref="F12">
    <cfRule type="expression" dxfId="1510" priority="1488" stopIfTrue="1">
      <formula>AND(NOT($C12=""),F12="")</formula>
    </cfRule>
    <cfRule type="expression" dxfId="1509" priority="1489" stopIfTrue="1">
      <formula>AQ12="0"</formula>
    </cfRule>
  </conditionalFormatting>
  <conditionalFormatting sqref="G12">
    <cfRule type="expression" dxfId="1508" priority="1486" stopIfTrue="1">
      <formula>AND(NOT($C12=""),G12="")</formula>
    </cfRule>
    <cfRule type="expression" dxfId="1507" priority="1487" stopIfTrue="1">
      <formula>AV12="0"</formula>
    </cfRule>
  </conditionalFormatting>
  <conditionalFormatting sqref="H12">
    <cfRule type="expression" dxfId="1506" priority="1484" stopIfTrue="1">
      <formula>AND(NOT($C12=""),H12="")</formula>
    </cfRule>
    <cfRule type="expression" dxfId="1505" priority="1485" stopIfTrue="1">
      <formula>BA12="0"</formula>
    </cfRule>
  </conditionalFormatting>
  <conditionalFormatting sqref="I12">
    <cfRule type="expression" dxfId="1504" priority="1482" stopIfTrue="1">
      <formula>AND(NOT($C12=""),I12="")</formula>
    </cfRule>
    <cfRule type="expression" dxfId="1503" priority="1483" stopIfTrue="1">
      <formula>BF12="0"</formula>
    </cfRule>
  </conditionalFormatting>
  <conditionalFormatting sqref="J12">
    <cfRule type="expression" dxfId="1502" priority="1480" stopIfTrue="1">
      <formula>AND(NOT($C12=""),J12="")</formula>
    </cfRule>
    <cfRule type="expression" dxfId="1501" priority="1481" stopIfTrue="1">
      <formula>BK12="0"</formula>
    </cfRule>
  </conditionalFormatting>
  <conditionalFormatting sqref="K12">
    <cfRule type="expression" dxfId="1500" priority="1478" stopIfTrue="1">
      <formula>AND(NOT($C12=""),K12="")</formula>
    </cfRule>
    <cfRule type="expression" dxfId="1499" priority="1479" stopIfTrue="1">
      <formula>BP12="0"</formula>
    </cfRule>
  </conditionalFormatting>
  <conditionalFormatting sqref="L12">
    <cfRule type="expression" dxfId="1498" priority="1476" stopIfTrue="1">
      <formula>AND(NOT($C12=""),L12="")</formula>
    </cfRule>
    <cfRule type="expression" dxfId="1497" priority="1477" stopIfTrue="1">
      <formula>BU12="0"</formula>
    </cfRule>
  </conditionalFormatting>
  <conditionalFormatting sqref="N12">
    <cfRule type="expression" dxfId="1496" priority="1474" stopIfTrue="1">
      <formula>AND(NOT($C12=""),N12="")</formula>
    </cfRule>
    <cfRule type="expression" dxfId="1495" priority="1475" stopIfTrue="1">
      <formula>CE12="0"</formula>
    </cfRule>
  </conditionalFormatting>
  <conditionalFormatting sqref="M12">
    <cfRule type="expression" dxfId="1494" priority="1473" stopIfTrue="1">
      <formula>BZ12="0"</formula>
    </cfRule>
  </conditionalFormatting>
  <conditionalFormatting sqref="D12">
    <cfRule type="expression" dxfId="1493" priority="1471" stopIfTrue="1">
      <formula>AND(NOT($C12=""),D12="")</formula>
    </cfRule>
    <cfRule type="expression" dxfId="1492" priority="1472" stopIfTrue="1">
      <formula>AG12="0"</formula>
    </cfRule>
  </conditionalFormatting>
  <conditionalFormatting sqref="E12">
    <cfRule type="expression" dxfId="1491" priority="1469" stopIfTrue="1">
      <formula>AND(NOT($C12=""),E12="")</formula>
    </cfRule>
    <cfRule type="expression" dxfId="1490" priority="1470" stopIfTrue="1">
      <formula>AL12="0"</formula>
    </cfRule>
  </conditionalFormatting>
  <conditionalFormatting sqref="F12">
    <cfRule type="expression" dxfId="1489" priority="1467" stopIfTrue="1">
      <formula>AND(NOT($C12=""),F12="")</formula>
    </cfRule>
    <cfRule type="expression" dxfId="1488" priority="1468" stopIfTrue="1">
      <formula>AQ12="0"</formula>
    </cfRule>
  </conditionalFormatting>
  <conditionalFormatting sqref="G12">
    <cfRule type="expression" dxfId="1487" priority="1465" stopIfTrue="1">
      <formula>AND(NOT($C12=""),G12="")</formula>
    </cfRule>
    <cfRule type="expression" dxfId="1486" priority="1466" stopIfTrue="1">
      <formula>AV12="0"</formula>
    </cfRule>
  </conditionalFormatting>
  <conditionalFormatting sqref="H12">
    <cfRule type="expression" dxfId="1485" priority="1463" stopIfTrue="1">
      <formula>AND(NOT($C12=""),H12="")</formula>
    </cfRule>
    <cfRule type="expression" dxfId="1484" priority="1464" stopIfTrue="1">
      <formula>BA12="0"</formula>
    </cfRule>
  </conditionalFormatting>
  <conditionalFormatting sqref="I12">
    <cfRule type="expression" dxfId="1483" priority="1461" stopIfTrue="1">
      <formula>AND(NOT($C12=""),I12="")</formula>
    </cfRule>
    <cfRule type="expression" dxfId="1482" priority="1462" stopIfTrue="1">
      <formula>BF12="0"</formula>
    </cfRule>
  </conditionalFormatting>
  <conditionalFormatting sqref="J12">
    <cfRule type="expression" dxfId="1481" priority="1459" stopIfTrue="1">
      <formula>AND(NOT($C12=""),J12="")</formula>
    </cfRule>
    <cfRule type="expression" dxfId="1480" priority="1460" stopIfTrue="1">
      <formula>BK12="0"</formula>
    </cfRule>
  </conditionalFormatting>
  <conditionalFormatting sqref="K12">
    <cfRule type="expression" dxfId="1479" priority="1457" stopIfTrue="1">
      <formula>AND(NOT($C12=""),K12="")</formula>
    </cfRule>
    <cfRule type="expression" dxfId="1478" priority="1458" stopIfTrue="1">
      <formula>BP12="0"</formula>
    </cfRule>
  </conditionalFormatting>
  <conditionalFormatting sqref="L12">
    <cfRule type="expression" dxfId="1477" priority="1455" stopIfTrue="1">
      <formula>AND(NOT($C12=""),L12="")</formula>
    </cfRule>
    <cfRule type="expression" dxfId="1476" priority="1456" stopIfTrue="1">
      <formula>BU12="0"</formula>
    </cfRule>
  </conditionalFormatting>
  <conditionalFormatting sqref="N12">
    <cfRule type="expression" dxfId="1475" priority="1453" stopIfTrue="1">
      <formula>AND(NOT($C12=""),N12="")</formula>
    </cfRule>
    <cfRule type="expression" dxfId="1474" priority="1454" stopIfTrue="1">
      <formula>CE12="0"</formula>
    </cfRule>
  </conditionalFormatting>
  <conditionalFormatting sqref="M12">
    <cfRule type="expression" dxfId="1473" priority="1452" stopIfTrue="1">
      <formula>BZ12="0"</formula>
    </cfRule>
  </conditionalFormatting>
  <conditionalFormatting sqref="D12">
    <cfRule type="expression" dxfId="1472" priority="1450" stopIfTrue="1">
      <formula>AND(NOT($C12=""),D12="")</formula>
    </cfRule>
    <cfRule type="expression" dxfId="1471" priority="1451" stopIfTrue="1">
      <formula>AG12="0"</formula>
    </cfRule>
  </conditionalFormatting>
  <conditionalFormatting sqref="E12">
    <cfRule type="expression" dxfId="1470" priority="1448" stopIfTrue="1">
      <formula>AND(NOT($C12=""),E12="")</formula>
    </cfRule>
    <cfRule type="expression" dxfId="1469" priority="1449" stopIfTrue="1">
      <formula>AL12="0"</formula>
    </cfRule>
  </conditionalFormatting>
  <conditionalFormatting sqref="F12">
    <cfRule type="expression" dxfId="1468" priority="1446" stopIfTrue="1">
      <formula>AND(NOT($C12=""),F12="")</formula>
    </cfRule>
    <cfRule type="expression" dxfId="1467" priority="1447" stopIfTrue="1">
      <formula>AQ12="0"</formula>
    </cfRule>
  </conditionalFormatting>
  <conditionalFormatting sqref="G12">
    <cfRule type="expression" dxfId="1466" priority="1444" stopIfTrue="1">
      <formula>AND(NOT($C12=""),G12="")</formula>
    </cfRule>
    <cfRule type="expression" dxfId="1465" priority="1445" stopIfTrue="1">
      <formula>AV12="0"</formula>
    </cfRule>
  </conditionalFormatting>
  <conditionalFormatting sqref="H12">
    <cfRule type="expression" dxfId="1464" priority="1442" stopIfTrue="1">
      <formula>AND(NOT($C12=""),H12="")</formula>
    </cfRule>
    <cfRule type="expression" dxfId="1463" priority="1443" stopIfTrue="1">
      <formula>BA12="0"</formula>
    </cfRule>
  </conditionalFormatting>
  <conditionalFormatting sqref="I12">
    <cfRule type="expression" dxfId="1462" priority="1440" stopIfTrue="1">
      <formula>AND(NOT($C12=""),I12="")</formula>
    </cfRule>
    <cfRule type="expression" dxfId="1461" priority="1441" stopIfTrue="1">
      <formula>BF12="0"</formula>
    </cfRule>
  </conditionalFormatting>
  <conditionalFormatting sqref="J12">
    <cfRule type="expression" dxfId="1460" priority="1438" stopIfTrue="1">
      <formula>AND(NOT($C12=""),J12="")</formula>
    </cfRule>
    <cfRule type="expression" dxfId="1459" priority="1439" stopIfTrue="1">
      <formula>BK12="0"</formula>
    </cfRule>
  </conditionalFormatting>
  <conditionalFormatting sqref="K12">
    <cfRule type="expression" dxfId="1458" priority="1436" stopIfTrue="1">
      <formula>AND(NOT($C12=""),K12="")</formula>
    </cfRule>
    <cfRule type="expression" dxfId="1457" priority="1437" stopIfTrue="1">
      <formula>BP12="0"</formula>
    </cfRule>
  </conditionalFormatting>
  <conditionalFormatting sqref="L12">
    <cfRule type="expression" dxfId="1456" priority="1434" stopIfTrue="1">
      <formula>AND(NOT($C12=""),L12="")</formula>
    </cfRule>
    <cfRule type="expression" dxfId="1455" priority="1435" stopIfTrue="1">
      <formula>BU12="0"</formula>
    </cfRule>
  </conditionalFormatting>
  <conditionalFormatting sqref="N12">
    <cfRule type="expression" dxfId="1454" priority="1432" stopIfTrue="1">
      <formula>AND(NOT($C12=""),N12="")</formula>
    </cfRule>
    <cfRule type="expression" dxfId="1453" priority="1433" stopIfTrue="1">
      <formula>CE12="0"</formula>
    </cfRule>
  </conditionalFormatting>
  <conditionalFormatting sqref="M12">
    <cfRule type="expression" dxfId="1452" priority="1431" stopIfTrue="1">
      <formula>BZ12="0"</formula>
    </cfRule>
  </conditionalFormatting>
  <conditionalFormatting sqref="D12">
    <cfRule type="expression" dxfId="1451" priority="1429" stopIfTrue="1">
      <formula>AND(NOT($C12=""),D12="")</formula>
    </cfRule>
    <cfRule type="expression" dxfId="1450" priority="1430" stopIfTrue="1">
      <formula>AG12="0"</formula>
    </cfRule>
  </conditionalFormatting>
  <conditionalFormatting sqref="E12">
    <cfRule type="expression" dxfId="1449" priority="1427" stopIfTrue="1">
      <formula>AND(NOT($C12=""),E12="")</formula>
    </cfRule>
    <cfRule type="expression" dxfId="1448" priority="1428" stopIfTrue="1">
      <formula>AL12="0"</formula>
    </cfRule>
  </conditionalFormatting>
  <conditionalFormatting sqref="F12">
    <cfRule type="expression" dxfId="1447" priority="1425" stopIfTrue="1">
      <formula>AND(NOT($C12=""),F12="")</formula>
    </cfRule>
    <cfRule type="expression" dxfId="1446" priority="1426" stopIfTrue="1">
      <formula>AQ12="0"</formula>
    </cfRule>
  </conditionalFormatting>
  <conditionalFormatting sqref="G12">
    <cfRule type="expression" dxfId="1445" priority="1423" stopIfTrue="1">
      <formula>AND(NOT($C12=""),G12="")</formula>
    </cfRule>
    <cfRule type="expression" dxfId="1444" priority="1424" stopIfTrue="1">
      <formula>AV12="0"</formula>
    </cfRule>
  </conditionalFormatting>
  <conditionalFormatting sqref="H12">
    <cfRule type="expression" dxfId="1443" priority="1421" stopIfTrue="1">
      <formula>AND(NOT($C12=""),H12="")</formula>
    </cfRule>
    <cfRule type="expression" dxfId="1442" priority="1422" stopIfTrue="1">
      <formula>BA12="0"</formula>
    </cfRule>
  </conditionalFormatting>
  <conditionalFormatting sqref="I12">
    <cfRule type="expression" dxfId="1441" priority="1419" stopIfTrue="1">
      <formula>AND(NOT($C12=""),I12="")</formula>
    </cfRule>
    <cfRule type="expression" dxfId="1440" priority="1420" stopIfTrue="1">
      <formula>BF12="0"</formula>
    </cfRule>
  </conditionalFormatting>
  <conditionalFormatting sqref="J12">
    <cfRule type="expression" dxfId="1439" priority="1417" stopIfTrue="1">
      <formula>AND(NOT($C12=""),J12="")</formula>
    </cfRule>
    <cfRule type="expression" dxfId="1438" priority="1418" stopIfTrue="1">
      <formula>BK12="0"</formula>
    </cfRule>
  </conditionalFormatting>
  <conditionalFormatting sqref="K12">
    <cfRule type="expression" dxfId="1437" priority="1415" stopIfTrue="1">
      <formula>AND(NOT($C12=""),K12="")</formula>
    </cfRule>
    <cfRule type="expression" dxfId="1436" priority="1416" stopIfTrue="1">
      <formula>BP12="0"</formula>
    </cfRule>
  </conditionalFormatting>
  <conditionalFormatting sqref="L12">
    <cfRule type="expression" dxfId="1435" priority="1413" stopIfTrue="1">
      <formula>AND(NOT($C12=""),L12="")</formula>
    </cfRule>
    <cfRule type="expression" dxfId="1434" priority="1414" stopIfTrue="1">
      <formula>BU12="0"</formula>
    </cfRule>
  </conditionalFormatting>
  <conditionalFormatting sqref="N12">
    <cfRule type="expression" dxfId="1433" priority="1411" stopIfTrue="1">
      <formula>AND(NOT($C12=""),N12="")</formula>
    </cfRule>
    <cfRule type="expression" dxfId="1432" priority="1412" stopIfTrue="1">
      <formula>CE12="0"</formula>
    </cfRule>
  </conditionalFormatting>
  <conditionalFormatting sqref="M12">
    <cfRule type="expression" dxfId="1431" priority="1410" stopIfTrue="1">
      <formula>BZ12="0"</formula>
    </cfRule>
  </conditionalFormatting>
  <conditionalFormatting sqref="D12">
    <cfRule type="expression" dxfId="1430" priority="1408" stopIfTrue="1">
      <formula>AND(NOT($C12=""),D12="")</formula>
    </cfRule>
    <cfRule type="expression" dxfId="1429" priority="1409" stopIfTrue="1">
      <formula>AG12="0"</formula>
    </cfRule>
  </conditionalFormatting>
  <conditionalFormatting sqref="E12">
    <cfRule type="expression" dxfId="1428" priority="1406" stopIfTrue="1">
      <formula>AND(NOT($C12=""),E12="")</formula>
    </cfRule>
    <cfRule type="expression" dxfId="1427" priority="1407" stopIfTrue="1">
      <formula>AL12="0"</formula>
    </cfRule>
  </conditionalFormatting>
  <conditionalFormatting sqref="F12">
    <cfRule type="expression" dxfId="1426" priority="1404" stopIfTrue="1">
      <formula>AND(NOT($C12=""),F12="")</formula>
    </cfRule>
    <cfRule type="expression" dxfId="1425" priority="1405" stopIfTrue="1">
      <formula>AQ12="0"</formula>
    </cfRule>
  </conditionalFormatting>
  <conditionalFormatting sqref="G12">
    <cfRule type="expression" dxfId="1424" priority="1402" stopIfTrue="1">
      <formula>AND(NOT($C12=""),G12="")</formula>
    </cfRule>
    <cfRule type="expression" dxfId="1423" priority="1403" stopIfTrue="1">
      <formula>AV12="0"</formula>
    </cfRule>
  </conditionalFormatting>
  <conditionalFormatting sqref="H12">
    <cfRule type="expression" dxfId="1422" priority="1400" stopIfTrue="1">
      <formula>AND(NOT($C12=""),H12="")</formula>
    </cfRule>
    <cfRule type="expression" dxfId="1421" priority="1401" stopIfTrue="1">
      <formula>BA12="0"</formula>
    </cfRule>
  </conditionalFormatting>
  <conditionalFormatting sqref="I12">
    <cfRule type="expression" dxfId="1420" priority="1398" stopIfTrue="1">
      <formula>AND(NOT($C12=""),I12="")</formula>
    </cfRule>
    <cfRule type="expression" dxfId="1419" priority="1399" stopIfTrue="1">
      <formula>BF12="0"</formula>
    </cfRule>
  </conditionalFormatting>
  <conditionalFormatting sqref="J12">
    <cfRule type="expression" dxfId="1418" priority="1396" stopIfTrue="1">
      <formula>AND(NOT($C12=""),J12="")</formula>
    </cfRule>
    <cfRule type="expression" dxfId="1417" priority="1397" stopIfTrue="1">
      <formula>BK12="0"</formula>
    </cfRule>
  </conditionalFormatting>
  <conditionalFormatting sqref="K12">
    <cfRule type="expression" dxfId="1416" priority="1394" stopIfTrue="1">
      <formula>AND(NOT($C12=""),K12="")</formula>
    </cfRule>
    <cfRule type="expression" dxfId="1415" priority="1395" stopIfTrue="1">
      <formula>BP12="0"</formula>
    </cfRule>
  </conditionalFormatting>
  <conditionalFormatting sqref="L12">
    <cfRule type="expression" dxfId="1414" priority="1392" stopIfTrue="1">
      <formula>AND(NOT($C12=""),L12="")</formula>
    </cfRule>
    <cfRule type="expression" dxfId="1413" priority="1393" stopIfTrue="1">
      <formula>BU12="0"</formula>
    </cfRule>
  </conditionalFormatting>
  <conditionalFormatting sqref="N12">
    <cfRule type="expression" dxfId="1412" priority="1390" stopIfTrue="1">
      <formula>AND(NOT($C12=""),N12="")</formula>
    </cfRule>
    <cfRule type="expression" dxfId="1411" priority="1391" stopIfTrue="1">
      <formula>CE12="0"</formula>
    </cfRule>
  </conditionalFormatting>
  <conditionalFormatting sqref="M12">
    <cfRule type="expression" dxfId="1410" priority="1389" stopIfTrue="1">
      <formula>BZ12="0"</formula>
    </cfRule>
  </conditionalFormatting>
  <conditionalFormatting sqref="D12">
    <cfRule type="expression" dxfId="1409" priority="1387" stopIfTrue="1">
      <formula>AND(NOT($C12=""),D12="")</formula>
    </cfRule>
    <cfRule type="expression" dxfId="1408" priority="1388" stopIfTrue="1">
      <formula>AG12="0"</formula>
    </cfRule>
  </conditionalFormatting>
  <conditionalFormatting sqref="E12">
    <cfRule type="expression" dxfId="1407" priority="1385" stopIfTrue="1">
      <formula>AND(NOT($C12=""),E12="")</formula>
    </cfRule>
    <cfRule type="expression" dxfId="1406" priority="1386" stopIfTrue="1">
      <formula>AL12="0"</formula>
    </cfRule>
  </conditionalFormatting>
  <conditionalFormatting sqref="F12">
    <cfRule type="expression" dxfId="1405" priority="1383" stopIfTrue="1">
      <formula>AND(NOT($C12=""),F12="")</formula>
    </cfRule>
    <cfRule type="expression" dxfId="1404" priority="1384" stopIfTrue="1">
      <formula>AQ12="0"</formula>
    </cfRule>
  </conditionalFormatting>
  <conditionalFormatting sqref="G12">
    <cfRule type="expression" dxfId="1403" priority="1381" stopIfTrue="1">
      <formula>AND(NOT($C12=""),G12="")</formula>
    </cfRule>
    <cfRule type="expression" dxfId="1402" priority="1382" stopIfTrue="1">
      <formula>AV12="0"</formula>
    </cfRule>
  </conditionalFormatting>
  <conditionalFormatting sqref="H12">
    <cfRule type="expression" dxfId="1401" priority="1379" stopIfTrue="1">
      <formula>AND(NOT($C12=""),H12="")</formula>
    </cfRule>
    <cfRule type="expression" dxfId="1400" priority="1380" stopIfTrue="1">
      <formula>BA12="0"</formula>
    </cfRule>
  </conditionalFormatting>
  <conditionalFormatting sqref="I12">
    <cfRule type="expression" dxfId="1399" priority="1377" stopIfTrue="1">
      <formula>AND(NOT($C12=""),I12="")</formula>
    </cfRule>
    <cfRule type="expression" dxfId="1398" priority="1378" stopIfTrue="1">
      <formula>BF12="0"</formula>
    </cfRule>
  </conditionalFormatting>
  <conditionalFormatting sqref="J12">
    <cfRule type="expression" dxfId="1397" priority="1375" stopIfTrue="1">
      <formula>AND(NOT($C12=""),J12="")</formula>
    </cfRule>
    <cfRule type="expression" dxfId="1396" priority="1376" stopIfTrue="1">
      <formula>BK12="0"</formula>
    </cfRule>
  </conditionalFormatting>
  <conditionalFormatting sqref="K12">
    <cfRule type="expression" dxfId="1395" priority="1373" stopIfTrue="1">
      <formula>AND(NOT($C12=""),K12="")</formula>
    </cfRule>
    <cfRule type="expression" dxfId="1394" priority="1374" stopIfTrue="1">
      <formula>BP12="0"</formula>
    </cfRule>
  </conditionalFormatting>
  <conditionalFormatting sqref="L12">
    <cfRule type="expression" dxfId="1393" priority="1371" stopIfTrue="1">
      <formula>AND(NOT($C12=""),L12="")</formula>
    </cfRule>
    <cfRule type="expression" dxfId="1392" priority="1372" stopIfTrue="1">
      <formula>BU12="0"</formula>
    </cfRule>
  </conditionalFormatting>
  <conditionalFormatting sqref="N12">
    <cfRule type="expression" dxfId="1391" priority="1369" stopIfTrue="1">
      <formula>AND(NOT($C12=""),N12="")</formula>
    </cfRule>
    <cfRule type="expression" dxfId="1390" priority="1370" stopIfTrue="1">
      <formula>CE12="0"</formula>
    </cfRule>
  </conditionalFormatting>
  <conditionalFormatting sqref="M12">
    <cfRule type="expression" dxfId="1389" priority="1368" stopIfTrue="1">
      <formula>BZ12="0"</formula>
    </cfRule>
  </conditionalFormatting>
  <conditionalFormatting sqref="D12">
    <cfRule type="expression" dxfId="1388" priority="1366" stopIfTrue="1">
      <formula>AND(NOT($C12=""),D12="")</formula>
    </cfRule>
    <cfRule type="expression" dxfId="1387" priority="1367" stopIfTrue="1">
      <formula>AG12="0"</formula>
    </cfRule>
  </conditionalFormatting>
  <conditionalFormatting sqref="E12">
    <cfRule type="expression" dxfId="1386" priority="1364" stopIfTrue="1">
      <formula>AND(NOT($C12=""),E12="")</formula>
    </cfRule>
    <cfRule type="expression" dxfId="1385" priority="1365" stopIfTrue="1">
      <formula>AL12="0"</formula>
    </cfRule>
  </conditionalFormatting>
  <conditionalFormatting sqref="F12">
    <cfRule type="expression" dxfId="1384" priority="1362" stopIfTrue="1">
      <formula>AND(NOT($C12=""),F12="")</formula>
    </cfRule>
    <cfRule type="expression" dxfId="1383" priority="1363" stopIfTrue="1">
      <formula>AQ12="0"</formula>
    </cfRule>
  </conditionalFormatting>
  <conditionalFormatting sqref="G12">
    <cfRule type="expression" dxfId="1382" priority="1360" stopIfTrue="1">
      <formula>AND(NOT($C12=""),G12="")</formula>
    </cfRule>
    <cfRule type="expression" dxfId="1381" priority="1361" stopIfTrue="1">
      <formula>AV12="0"</formula>
    </cfRule>
  </conditionalFormatting>
  <conditionalFormatting sqref="H12">
    <cfRule type="expression" dxfId="1380" priority="1358" stopIfTrue="1">
      <formula>AND(NOT($C12=""),H12="")</formula>
    </cfRule>
    <cfRule type="expression" dxfId="1379" priority="1359" stopIfTrue="1">
      <formula>BA12="0"</formula>
    </cfRule>
  </conditionalFormatting>
  <conditionalFormatting sqref="I12">
    <cfRule type="expression" dxfId="1378" priority="1356" stopIfTrue="1">
      <formula>AND(NOT($C12=""),I12="")</formula>
    </cfRule>
    <cfRule type="expression" dxfId="1377" priority="1357" stopIfTrue="1">
      <formula>BF12="0"</formula>
    </cfRule>
  </conditionalFormatting>
  <conditionalFormatting sqref="J12">
    <cfRule type="expression" dxfId="1376" priority="1354" stopIfTrue="1">
      <formula>AND(NOT($C12=""),J12="")</formula>
    </cfRule>
    <cfRule type="expression" dxfId="1375" priority="1355" stopIfTrue="1">
      <formula>BK12="0"</formula>
    </cfRule>
  </conditionalFormatting>
  <conditionalFormatting sqref="K12">
    <cfRule type="expression" dxfId="1374" priority="1352" stopIfTrue="1">
      <formula>AND(NOT($C12=""),K12="")</formula>
    </cfRule>
    <cfRule type="expression" dxfId="1373" priority="1353" stopIfTrue="1">
      <formula>BP12="0"</formula>
    </cfRule>
  </conditionalFormatting>
  <conditionalFormatting sqref="L12">
    <cfRule type="expression" dxfId="1372" priority="1350" stopIfTrue="1">
      <formula>AND(NOT($C12=""),L12="")</formula>
    </cfRule>
    <cfRule type="expression" dxfId="1371" priority="1351" stopIfTrue="1">
      <formula>BU12="0"</formula>
    </cfRule>
  </conditionalFormatting>
  <conditionalFormatting sqref="N12">
    <cfRule type="expression" dxfId="1370" priority="1348" stopIfTrue="1">
      <formula>AND(NOT($C12=""),N12="")</formula>
    </cfRule>
    <cfRule type="expression" dxfId="1369" priority="1349" stopIfTrue="1">
      <formula>CE12="0"</formula>
    </cfRule>
  </conditionalFormatting>
  <conditionalFormatting sqref="M12">
    <cfRule type="expression" dxfId="1368" priority="1347" stopIfTrue="1">
      <formula>BZ12="0"</formula>
    </cfRule>
  </conditionalFormatting>
  <conditionalFormatting sqref="D12">
    <cfRule type="expression" dxfId="1367" priority="1345" stopIfTrue="1">
      <formula>AND(NOT($C12=""),D12="")</formula>
    </cfRule>
    <cfRule type="expression" dxfId="1366" priority="1346" stopIfTrue="1">
      <formula>AG12="0"</formula>
    </cfRule>
  </conditionalFormatting>
  <conditionalFormatting sqref="E12">
    <cfRule type="expression" dxfId="1365" priority="1343" stopIfTrue="1">
      <formula>AND(NOT($C12=""),E12="")</formula>
    </cfRule>
    <cfRule type="expression" dxfId="1364" priority="1344" stopIfTrue="1">
      <formula>AL12="0"</formula>
    </cfRule>
  </conditionalFormatting>
  <conditionalFormatting sqref="F12">
    <cfRule type="expression" dxfId="1363" priority="1341" stopIfTrue="1">
      <formula>AND(NOT($C12=""),F12="")</formula>
    </cfRule>
    <cfRule type="expression" dxfId="1362" priority="1342" stopIfTrue="1">
      <formula>AQ12="0"</formula>
    </cfRule>
  </conditionalFormatting>
  <conditionalFormatting sqref="G12">
    <cfRule type="expression" dxfId="1361" priority="1339" stopIfTrue="1">
      <formula>AND(NOT($C12=""),G12="")</formula>
    </cfRule>
    <cfRule type="expression" dxfId="1360" priority="1340" stopIfTrue="1">
      <formula>AV12="0"</formula>
    </cfRule>
  </conditionalFormatting>
  <conditionalFormatting sqref="H12">
    <cfRule type="expression" dxfId="1359" priority="1337" stopIfTrue="1">
      <formula>AND(NOT($C12=""),H12="")</formula>
    </cfRule>
    <cfRule type="expression" dxfId="1358" priority="1338" stopIfTrue="1">
      <formula>BA12="0"</formula>
    </cfRule>
  </conditionalFormatting>
  <conditionalFormatting sqref="I12">
    <cfRule type="expression" dxfId="1357" priority="1335" stopIfTrue="1">
      <formula>AND(NOT($C12=""),I12="")</formula>
    </cfRule>
    <cfRule type="expression" dxfId="1356" priority="1336" stopIfTrue="1">
      <formula>BF12="0"</formula>
    </cfRule>
  </conditionalFormatting>
  <conditionalFormatting sqref="J12">
    <cfRule type="expression" dxfId="1355" priority="1333" stopIfTrue="1">
      <formula>AND(NOT($C12=""),J12="")</formula>
    </cfRule>
    <cfRule type="expression" dxfId="1354" priority="1334" stopIfTrue="1">
      <formula>BK12="0"</formula>
    </cfRule>
  </conditionalFormatting>
  <conditionalFormatting sqref="K12">
    <cfRule type="expression" dxfId="1353" priority="1331" stopIfTrue="1">
      <formula>AND(NOT($C12=""),K12="")</formula>
    </cfRule>
    <cfRule type="expression" dxfId="1352" priority="1332" stopIfTrue="1">
      <formula>BP12="0"</formula>
    </cfRule>
  </conditionalFormatting>
  <conditionalFormatting sqref="L12">
    <cfRule type="expression" dxfId="1351" priority="1329" stopIfTrue="1">
      <formula>AND(NOT($C12=""),L12="")</formula>
    </cfRule>
    <cfRule type="expression" dxfId="1350" priority="1330" stopIfTrue="1">
      <formula>BU12="0"</formula>
    </cfRule>
  </conditionalFormatting>
  <conditionalFormatting sqref="N12">
    <cfRule type="expression" dxfId="1349" priority="1327" stopIfTrue="1">
      <formula>AND(NOT($C12=""),N12="")</formula>
    </cfRule>
    <cfRule type="expression" dxfId="1348" priority="1328" stopIfTrue="1">
      <formula>CE12="0"</formula>
    </cfRule>
  </conditionalFormatting>
  <conditionalFormatting sqref="M12">
    <cfRule type="expression" dxfId="1347" priority="1326" stopIfTrue="1">
      <formula>BZ12="0"</formula>
    </cfRule>
  </conditionalFormatting>
  <conditionalFormatting sqref="D12">
    <cfRule type="expression" dxfId="1346" priority="1324" stopIfTrue="1">
      <formula>AND(NOT($C12=""),D12="")</formula>
    </cfRule>
    <cfRule type="expression" dxfId="1345" priority="1325" stopIfTrue="1">
      <formula>AG12="0"</formula>
    </cfRule>
  </conditionalFormatting>
  <conditionalFormatting sqref="E12">
    <cfRule type="expression" dxfId="1344" priority="1322" stopIfTrue="1">
      <formula>AND(NOT($C12=""),E12="")</formula>
    </cfRule>
    <cfRule type="expression" dxfId="1343" priority="1323" stopIfTrue="1">
      <formula>AL12="0"</formula>
    </cfRule>
  </conditionalFormatting>
  <conditionalFormatting sqref="F12">
    <cfRule type="expression" dxfId="1342" priority="1320" stopIfTrue="1">
      <formula>AND(NOT($C12=""),F12="")</formula>
    </cfRule>
    <cfRule type="expression" dxfId="1341" priority="1321" stopIfTrue="1">
      <formula>AQ12="0"</formula>
    </cfRule>
  </conditionalFormatting>
  <conditionalFormatting sqref="G12">
    <cfRule type="expression" dxfId="1340" priority="1318" stopIfTrue="1">
      <formula>AND(NOT($C12=""),G12="")</formula>
    </cfRule>
    <cfRule type="expression" dxfId="1339" priority="1319" stopIfTrue="1">
      <formula>AV12="0"</formula>
    </cfRule>
  </conditionalFormatting>
  <conditionalFormatting sqref="H12">
    <cfRule type="expression" dxfId="1338" priority="1316" stopIfTrue="1">
      <formula>AND(NOT($C12=""),H12="")</formula>
    </cfRule>
    <cfRule type="expression" dxfId="1337" priority="1317" stopIfTrue="1">
      <formula>BA12="0"</formula>
    </cfRule>
  </conditionalFormatting>
  <conditionalFormatting sqref="I12">
    <cfRule type="expression" dxfId="1336" priority="1314" stopIfTrue="1">
      <formula>AND(NOT($C12=""),I12="")</formula>
    </cfRule>
    <cfRule type="expression" dxfId="1335" priority="1315" stopIfTrue="1">
      <formula>BF12="0"</formula>
    </cfRule>
  </conditionalFormatting>
  <conditionalFormatting sqref="J12">
    <cfRule type="expression" dxfId="1334" priority="1312" stopIfTrue="1">
      <formula>AND(NOT($C12=""),J12="")</formula>
    </cfRule>
    <cfRule type="expression" dxfId="1333" priority="1313" stopIfTrue="1">
      <formula>BK12="0"</formula>
    </cfRule>
  </conditionalFormatting>
  <conditionalFormatting sqref="K12">
    <cfRule type="expression" dxfId="1332" priority="1310" stopIfTrue="1">
      <formula>AND(NOT($C12=""),K12="")</formula>
    </cfRule>
    <cfRule type="expression" dxfId="1331" priority="1311" stopIfTrue="1">
      <formula>BP12="0"</formula>
    </cfRule>
  </conditionalFormatting>
  <conditionalFormatting sqref="L12">
    <cfRule type="expression" dxfId="1330" priority="1308" stopIfTrue="1">
      <formula>AND(NOT($C12=""),L12="")</formula>
    </cfRule>
    <cfRule type="expression" dxfId="1329" priority="1309" stopIfTrue="1">
      <formula>BU12="0"</formula>
    </cfRule>
  </conditionalFormatting>
  <conditionalFormatting sqref="N12">
    <cfRule type="expression" dxfId="1328" priority="1306" stopIfTrue="1">
      <formula>AND(NOT($C12=""),N12="")</formula>
    </cfRule>
    <cfRule type="expression" dxfId="1327" priority="1307" stopIfTrue="1">
      <formula>CE12="0"</formula>
    </cfRule>
  </conditionalFormatting>
  <conditionalFormatting sqref="M12">
    <cfRule type="expression" dxfId="1326" priority="1305" stopIfTrue="1">
      <formula>BZ12="0"</formula>
    </cfRule>
  </conditionalFormatting>
  <conditionalFormatting sqref="D12">
    <cfRule type="expression" dxfId="1325" priority="1303" stopIfTrue="1">
      <formula>AND(NOT($C12=""),D12="")</formula>
    </cfRule>
    <cfRule type="expression" dxfId="1324" priority="1304" stopIfTrue="1">
      <formula>AG12="0"</formula>
    </cfRule>
  </conditionalFormatting>
  <conditionalFormatting sqref="E12">
    <cfRule type="expression" dxfId="1323" priority="1301" stopIfTrue="1">
      <formula>AND(NOT($C12=""),E12="")</formula>
    </cfRule>
    <cfRule type="expression" dxfId="1322" priority="1302" stopIfTrue="1">
      <formula>AL12="0"</formula>
    </cfRule>
  </conditionalFormatting>
  <conditionalFormatting sqref="F12">
    <cfRule type="expression" dxfId="1321" priority="1299" stopIfTrue="1">
      <formula>AND(NOT($C12=""),F12="")</formula>
    </cfRule>
    <cfRule type="expression" dxfId="1320" priority="1300" stopIfTrue="1">
      <formula>AQ12="0"</formula>
    </cfRule>
  </conditionalFormatting>
  <conditionalFormatting sqref="G12">
    <cfRule type="expression" dxfId="1319" priority="1297" stopIfTrue="1">
      <formula>AND(NOT($C12=""),G12="")</formula>
    </cfRule>
    <cfRule type="expression" dxfId="1318" priority="1298" stopIfTrue="1">
      <formula>AV12="0"</formula>
    </cfRule>
  </conditionalFormatting>
  <conditionalFormatting sqref="H12">
    <cfRule type="expression" dxfId="1317" priority="1295" stopIfTrue="1">
      <formula>AND(NOT($C12=""),H12="")</formula>
    </cfRule>
    <cfRule type="expression" dxfId="1316" priority="1296" stopIfTrue="1">
      <formula>BA12="0"</formula>
    </cfRule>
  </conditionalFormatting>
  <conditionalFormatting sqref="I12">
    <cfRule type="expression" dxfId="1315" priority="1293" stopIfTrue="1">
      <formula>AND(NOT($C12=""),I12="")</formula>
    </cfRule>
    <cfRule type="expression" dxfId="1314" priority="1294" stopIfTrue="1">
      <formula>BF12="0"</formula>
    </cfRule>
  </conditionalFormatting>
  <conditionalFormatting sqref="J12">
    <cfRule type="expression" dxfId="1313" priority="1291" stopIfTrue="1">
      <formula>AND(NOT($C12=""),J12="")</formula>
    </cfRule>
    <cfRule type="expression" dxfId="1312" priority="1292" stopIfTrue="1">
      <formula>BK12="0"</formula>
    </cfRule>
  </conditionalFormatting>
  <conditionalFormatting sqref="K12">
    <cfRule type="expression" dxfId="1311" priority="1289" stopIfTrue="1">
      <formula>AND(NOT($C12=""),K12="")</formula>
    </cfRule>
    <cfRule type="expression" dxfId="1310" priority="1290" stopIfTrue="1">
      <formula>BP12="0"</formula>
    </cfRule>
  </conditionalFormatting>
  <conditionalFormatting sqref="L12">
    <cfRule type="expression" dxfId="1309" priority="1287" stopIfTrue="1">
      <formula>AND(NOT($C12=""),L12="")</formula>
    </cfRule>
    <cfRule type="expression" dxfId="1308" priority="1288" stopIfTrue="1">
      <formula>BU12="0"</formula>
    </cfRule>
  </conditionalFormatting>
  <conditionalFormatting sqref="N12">
    <cfRule type="expression" dxfId="1307" priority="1285" stopIfTrue="1">
      <formula>AND(NOT($C12=""),N12="")</formula>
    </cfRule>
    <cfRule type="expression" dxfId="1306" priority="1286" stopIfTrue="1">
      <formula>CE12="0"</formula>
    </cfRule>
  </conditionalFormatting>
  <conditionalFormatting sqref="M13">
    <cfRule type="expression" dxfId="1305" priority="1284" stopIfTrue="1">
      <formula>BZ13="0"</formula>
    </cfRule>
  </conditionalFormatting>
  <conditionalFormatting sqref="D13">
    <cfRule type="expression" dxfId="1304" priority="1282" stopIfTrue="1">
      <formula>AND(NOT($C13=""),D13="")</formula>
    </cfRule>
    <cfRule type="expression" dxfId="1303" priority="1283" stopIfTrue="1">
      <formula>AG13="0"</formula>
    </cfRule>
  </conditionalFormatting>
  <conditionalFormatting sqref="E13">
    <cfRule type="expression" dxfId="1302" priority="1280" stopIfTrue="1">
      <formula>AND(NOT($C13=""),E13="")</formula>
    </cfRule>
    <cfRule type="expression" dxfId="1301" priority="1281" stopIfTrue="1">
      <formula>AL13="0"</formula>
    </cfRule>
  </conditionalFormatting>
  <conditionalFormatting sqref="F13">
    <cfRule type="expression" dxfId="1300" priority="1278" stopIfTrue="1">
      <formula>AND(NOT($C13=""),F13="")</formula>
    </cfRule>
    <cfRule type="expression" dxfId="1299" priority="1279" stopIfTrue="1">
      <formula>AQ13="0"</formula>
    </cfRule>
  </conditionalFormatting>
  <conditionalFormatting sqref="G13">
    <cfRule type="expression" dxfId="1298" priority="1276" stopIfTrue="1">
      <formula>AND(NOT($C13=""),G13="")</formula>
    </cfRule>
    <cfRule type="expression" dxfId="1297" priority="1277" stopIfTrue="1">
      <formula>AV13="0"</formula>
    </cfRule>
  </conditionalFormatting>
  <conditionalFormatting sqref="H13">
    <cfRule type="expression" dxfId="1296" priority="1274" stopIfTrue="1">
      <formula>AND(NOT($C13=""),H13="")</formula>
    </cfRule>
    <cfRule type="expression" dxfId="1295" priority="1275" stopIfTrue="1">
      <formula>BA13="0"</formula>
    </cfRule>
  </conditionalFormatting>
  <conditionalFormatting sqref="I13">
    <cfRule type="expression" dxfId="1294" priority="1272" stopIfTrue="1">
      <formula>AND(NOT($C13=""),I13="")</formula>
    </cfRule>
    <cfRule type="expression" dxfId="1293" priority="1273" stopIfTrue="1">
      <formula>BF13="0"</formula>
    </cfRule>
  </conditionalFormatting>
  <conditionalFormatting sqref="J13">
    <cfRule type="expression" dxfId="1292" priority="1270" stopIfTrue="1">
      <formula>AND(NOT($C13=""),J13="")</formula>
    </cfRule>
    <cfRule type="expression" dxfId="1291" priority="1271" stopIfTrue="1">
      <formula>BK13="0"</formula>
    </cfRule>
  </conditionalFormatting>
  <conditionalFormatting sqref="K13">
    <cfRule type="expression" dxfId="1290" priority="1268" stopIfTrue="1">
      <formula>AND(NOT($C13=""),K13="")</formula>
    </cfRule>
    <cfRule type="expression" dxfId="1289" priority="1269" stopIfTrue="1">
      <formula>BP13="0"</formula>
    </cfRule>
  </conditionalFormatting>
  <conditionalFormatting sqref="L13">
    <cfRule type="expression" dxfId="1288" priority="1266" stopIfTrue="1">
      <formula>AND(NOT($C13=""),L13="")</formula>
    </cfRule>
    <cfRule type="expression" dxfId="1287" priority="1267" stopIfTrue="1">
      <formula>BU13="0"</formula>
    </cfRule>
  </conditionalFormatting>
  <conditionalFormatting sqref="N13">
    <cfRule type="expression" dxfId="1286" priority="1264" stopIfTrue="1">
      <formula>AND(NOT($C13=""),N13="")</formula>
    </cfRule>
    <cfRule type="expression" dxfId="1285" priority="1265" stopIfTrue="1">
      <formula>CE13="0"</formula>
    </cfRule>
  </conditionalFormatting>
  <conditionalFormatting sqref="O13">
    <cfRule type="expression" dxfId="1284" priority="1262" stopIfTrue="1">
      <formula>AND(NOT($C13=""),O13="")</formula>
    </cfRule>
    <cfRule type="expression" dxfId="1283" priority="1263" stopIfTrue="1">
      <formula>CJ13="0"</formula>
    </cfRule>
  </conditionalFormatting>
  <conditionalFormatting sqref="P13">
    <cfRule type="expression" dxfId="1282" priority="1260" stopIfTrue="1">
      <formula>AND(NOT($C13=""),P13="")</formula>
    </cfRule>
    <cfRule type="expression" dxfId="1281" priority="1261" stopIfTrue="1">
      <formula>CO13="0"</formula>
    </cfRule>
  </conditionalFormatting>
  <conditionalFormatting sqref="Q13">
    <cfRule type="expression" dxfId="1280" priority="1258" stopIfTrue="1">
      <formula>AND(NOT($C13=""),Q13="")</formula>
    </cfRule>
    <cfRule type="expression" dxfId="1279" priority="1259" stopIfTrue="1">
      <formula>CT13="0"</formula>
    </cfRule>
  </conditionalFormatting>
  <conditionalFormatting sqref="M13">
    <cfRule type="expression" dxfId="1278" priority="1257" stopIfTrue="1">
      <formula>BZ13="0"</formula>
    </cfRule>
  </conditionalFormatting>
  <conditionalFormatting sqref="D13">
    <cfRule type="expression" dxfId="1277" priority="1255" stopIfTrue="1">
      <formula>AND(NOT($C13=""),D13="")</formula>
    </cfRule>
    <cfRule type="expression" dxfId="1276" priority="1256" stopIfTrue="1">
      <formula>AG13="0"</formula>
    </cfRule>
  </conditionalFormatting>
  <conditionalFormatting sqref="E13">
    <cfRule type="expression" dxfId="1275" priority="1253" stopIfTrue="1">
      <formula>AND(NOT($C13=""),E13="")</formula>
    </cfRule>
    <cfRule type="expression" dxfId="1274" priority="1254" stopIfTrue="1">
      <formula>AL13="0"</formula>
    </cfRule>
  </conditionalFormatting>
  <conditionalFormatting sqref="F13">
    <cfRule type="expression" dxfId="1273" priority="1251" stopIfTrue="1">
      <formula>AND(NOT($C13=""),F13="")</formula>
    </cfRule>
    <cfRule type="expression" dxfId="1272" priority="1252" stopIfTrue="1">
      <formula>AQ13="0"</formula>
    </cfRule>
  </conditionalFormatting>
  <conditionalFormatting sqref="G13">
    <cfRule type="expression" dxfId="1271" priority="1249" stopIfTrue="1">
      <formula>AND(NOT($C13=""),G13="")</formula>
    </cfRule>
    <cfRule type="expression" dxfId="1270" priority="1250" stopIfTrue="1">
      <formula>AV13="0"</formula>
    </cfRule>
  </conditionalFormatting>
  <conditionalFormatting sqref="H13">
    <cfRule type="expression" dxfId="1269" priority="1247" stopIfTrue="1">
      <formula>AND(NOT($C13=""),H13="")</formula>
    </cfRule>
    <cfRule type="expression" dxfId="1268" priority="1248" stopIfTrue="1">
      <formula>BA13="0"</formula>
    </cfRule>
  </conditionalFormatting>
  <conditionalFormatting sqref="I13">
    <cfRule type="expression" dxfId="1267" priority="1245" stopIfTrue="1">
      <formula>AND(NOT($C13=""),I13="")</formula>
    </cfRule>
    <cfRule type="expression" dxfId="1266" priority="1246" stopIfTrue="1">
      <formula>BF13="0"</formula>
    </cfRule>
  </conditionalFormatting>
  <conditionalFormatting sqref="J13">
    <cfRule type="expression" dxfId="1265" priority="1243" stopIfTrue="1">
      <formula>AND(NOT($C13=""),J13="")</formula>
    </cfRule>
    <cfRule type="expression" dxfId="1264" priority="1244" stopIfTrue="1">
      <formula>BK13="0"</formula>
    </cfRule>
  </conditionalFormatting>
  <conditionalFormatting sqref="K13">
    <cfRule type="expression" dxfId="1263" priority="1241" stopIfTrue="1">
      <formula>AND(NOT($C13=""),K13="")</formula>
    </cfRule>
    <cfRule type="expression" dxfId="1262" priority="1242" stopIfTrue="1">
      <formula>BP13="0"</formula>
    </cfRule>
  </conditionalFormatting>
  <conditionalFormatting sqref="L13">
    <cfRule type="expression" dxfId="1261" priority="1239" stopIfTrue="1">
      <formula>AND(NOT($C13=""),L13="")</formula>
    </cfRule>
    <cfRule type="expression" dxfId="1260" priority="1240" stopIfTrue="1">
      <formula>BU13="0"</formula>
    </cfRule>
  </conditionalFormatting>
  <conditionalFormatting sqref="N13">
    <cfRule type="expression" dxfId="1259" priority="1237" stopIfTrue="1">
      <formula>AND(NOT($C13=""),N13="")</formula>
    </cfRule>
    <cfRule type="expression" dxfId="1258" priority="1238" stopIfTrue="1">
      <formula>CE13="0"</formula>
    </cfRule>
  </conditionalFormatting>
  <conditionalFormatting sqref="M13">
    <cfRule type="expression" dxfId="1257" priority="1236" stopIfTrue="1">
      <formula>BZ13="0"</formula>
    </cfRule>
  </conditionalFormatting>
  <conditionalFormatting sqref="D13">
    <cfRule type="expression" dxfId="1256" priority="1234" stopIfTrue="1">
      <formula>AND(NOT($C13=""),D13="")</formula>
    </cfRule>
    <cfRule type="expression" dxfId="1255" priority="1235" stopIfTrue="1">
      <formula>AG13="0"</formula>
    </cfRule>
  </conditionalFormatting>
  <conditionalFormatting sqref="E13">
    <cfRule type="expression" dxfId="1254" priority="1232" stopIfTrue="1">
      <formula>AND(NOT($C13=""),E13="")</formula>
    </cfRule>
    <cfRule type="expression" dxfId="1253" priority="1233" stopIfTrue="1">
      <formula>AL13="0"</formula>
    </cfRule>
  </conditionalFormatting>
  <conditionalFormatting sqref="F13">
    <cfRule type="expression" dxfId="1252" priority="1230" stopIfTrue="1">
      <formula>AND(NOT($C13=""),F13="")</formula>
    </cfRule>
    <cfRule type="expression" dxfId="1251" priority="1231" stopIfTrue="1">
      <formula>AQ13="0"</formula>
    </cfRule>
  </conditionalFormatting>
  <conditionalFormatting sqref="G13">
    <cfRule type="expression" dxfId="1250" priority="1228" stopIfTrue="1">
      <formula>AND(NOT($C13=""),G13="")</formula>
    </cfRule>
    <cfRule type="expression" dxfId="1249" priority="1229" stopIfTrue="1">
      <formula>AV13="0"</formula>
    </cfRule>
  </conditionalFormatting>
  <conditionalFormatting sqref="H13">
    <cfRule type="expression" dxfId="1248" priority="1226" stopIfTrue="1">
      <formula>AND(NOT($C13=""),H13="")</formula>
    </cfRule>
    <cfRule type="expression" dxfId="1247" priority="1227" stopIfTrue="1">
      <formula>BA13="0"</formula>
    </cfRule>
  </conditionalFormatting>
  <conditionalFormatting sqref="I13">
    <cfRule type="expression" dxfId="1246" priority="1224" stopIfTrue="1">
      <formula>AND(NOT($C13=""),I13="")</formula>
    </cfRule>
    <cfRule type="expression" dxfId="1245" priority="1225" stopIfTrue="1">
      <formula>BF13="0"</formula>
    </cfRule>
  </conditionalFormatting>
  <conditionalFormatting sqref="J13">
    <cfRule type="expression" dxfId="1244" priority="1222" stopIfTrue="1">
      <formula>AND(NOT($C13=""),J13="")</formula>
    </cfRule>
    <cfRule type="expression" dxfId="1243" priority="1223" stopIfTrue="1">
      <formula>BK13="0"</formula>
    </cfRule>
  </conditionalFormatting>
  <conditionalFormatting sqref="K13">
    <cfRule type="expression" dxfId="1242" priority="1220" stopIfTrue="1">
      <formula>AND(NOT($C13=""),K13="")</formula>
    </cfRule>
    <cfRule type="expression" dxfId="1241" priority="1221" stopIfTrue="1">
      <formula>BP13="0"</formula>
    </cfRule>
  </conditionalFormatting>
  <conditionalFormatting sqref="L13">
    <cfRule type="expression" dxfId="1240" priority="1218" stopIfTrue="1">
      <formula>AND(NOT($C13=""),L13="")</formula>
    </cfRule>
    <cfRule type="expression" dxfId="1239" priority="1219" stopIfTrue="1">
      <formula>BU13="0"</formula>
    </cfRule>
  </conditionalFormatting>
  <conditionalFormatting sqref="N13">
    <cfRule type="expression" dxfId="1238" priority="1216" stopIfTrue="1">
      <formula>AND(NOT($C13=""),N13="")</formula>
    </cfRule>
    <cfRule type="expression" dxfId="1237" priority="1217" stopIfTrue="1">
      <formula>CE13="0"</formula>
    </cfRule>
  </conditionalFormatting>
  <conditionalFormatting sqref="M13">
    <cfRule type="expression" dxfId="1236" priority="1215" stopIfTrue="1">
      <formula>BZ13="0"</formula>
    </cfRule>
  </conditionalFormatting>
  <conditionalFormatting sqref="D13">
    <cfRule type="expression" dxfId="1235" priority="1213" stopIfTrue="1">
      <formula>AND(NOT($C13=""),D13="")</formula>
    </cfRule>
    <cfRule type="expression" dxfId="1234" priority="1214" stopIfTrue="1">
      <formula>AG13="0"</formula>
    </cfRule>
  </conditionalFormatting>
  <conditionalFormatting sqref="E13">
    <cfRule type="expression" dxfId="1233" priority="1211" stopIfTrue="1">
      <formula>AND(NOT($C13=""),E13="")</formula>
    </cfRule>
    <cfRule type="expression" dxfId="1232" priority="1212" stopIfTrue="1">
      <formula>AL13="0"</formula>
    </cfRule>
  </conditionalFormatting>
  <conditionalFormatting sqref="F13">
    <cfRule type="expression" dxfId="1231" priority="1209" stopIfTrue="1">
      <formula>AND(NOT($C13=""),F13="")</formula>
    </cfRule>
    <cfRule type="expression" dxfId="1230" priority="1210" stopIfTrue="1">
      <formula>AQ13="0"</formula>
    </cfRule>
  </conditionalFormatting>
  <conditionalFormatting sqref="G13">
    <cfRule type="expression" dxfId="1229" priority="1207" stopIfTrue="1">
      <formula>AND(NOT($C13=""),G13="")</formula>
    </cfRule>
    <cfRule type="expression" dxfId="1228" priority="1208" stopIfTrue="1">
      <formula>AV13="0"</formula>
    </cfRule>
  </conditionalFormatting>
  <conditionalFormatting sqref="H13">
    <cfRule type="expression" dxfId="1227" priority="1205" stopIfTrue="1">
      <formula>AND(NOT($C13=""),H13="")</formula>
    </cfRule>
    <cfRule type="expression" dxfId="1226" priority="1206" stopIfTrue="1">
      <formula>BA13="0"</formula>
    </cfRule>
  </conditionalFormatting>
  <conditionalFormatting sqref="I13">
    <cfRule type="expression" dxfId="1225" priority="1203" stopIfTrue="1">
      <formula>AND(NOT($C13=""),I13="")</formula>
    </cfRule>
    <cfRule type="expression" dxfId="1224" priority="1204" stopIfTrue="1">
      <formula>BF13="0"</formula>
    </cfRule>
  </conditionalFormatting>
  <conditionalFormatting sqref="J13">
    <cfRule type="expression" dxfId="1223" priority="1201" stopIfTrue="1">
      <formula>AND(NOT($C13=""),J13="")</formula>
    </cfRule>
    <cfRule type="expression" dxfId="1222" priority="1202" stopIfTrue="1">
      <formula>BK13="0"</formula>
    </cfRule>
  </conditionalFormatting>
  <conditionalFormatting sqref="K13">
    <cfRule type="expression" dxfId="1221" priority="1199" stopIfTrue="1">
      <formula>AND(NOT($C13=""),K13="")</formula>
    </cfRule>
    <cfRule type="expression" dxfId="1220" priority="1200" stopIfTrue="1">
      <formula>BP13="0"</formula>
    </cfRule>
  </conditionalFormatting>
  <conditionalFormatting sqref="L13">
    <cfRule type="expression" dxfId="1219" priority="1197" stopIfTrue="1">
      <formula>AND(NOT($C13=""),L13="")</formula>
    </cfRule>
    <cfRule type="expression" dxfId="1218" priority="1198" stopIfTrue="1">
      <formula>BU13="0"</formula>
    </cfRule>
  </conditionalFormatting>
  <conditionalFormatting sqref="N13">
    <cfRule type="expression" dxfId="1217" priority="1195" stopIfTrue="1">
      <formula>AND(NOT($C13=""),N13="")</formula>
    </cfRule>
    <cfRule type="expression" dxfId="1216" priority="1196" stopIfTrue="1">
      <formula>CE13="0"</formula>
    </cfRule>
  </conditionalFormatting>
  <conditionalFormatting sqref="M13">
    <cfRule type="expression" dxfId="1215" priority="1194" stopIfTrue="1">
      <formula>BZ13="0"</formula>
    </cfRule>
  </conditionalFormatting>
  <conditionalFormatting sqref="D13">
    <cfRule type="expression" dxfId="1214" priority="1192" stopIfTrue="1">
      <formula>AND(NOT($C13=""),D13="")</formula>
    </cfRule>
    <cfRule type="expression" dxfId="1213" priority="1193" stopIfTrue="1">
      <formula>AG13="0"</formula>
    </cfRule>
  </conditionalFormatting>
  <conditionalFormatting sqref="E13">
    <cfRule type="expression" dxfId="1212" priority="1190" stopIfTrue="1">
      <formula>AND(NOT($C13=""),E13="")</formula>
    </cfRule>
    <cfRule type="expression" dxfId="1211" priority="1191" stopIfTrue="1">
      <formula>AL13="0"</formula>
    </cfRule>
  </conditionalFormatting>
  <conditionalFormatting sqref="F13">
    <cfRule type="expression" dxfId="1210" priority="1188" stopIfTrue="1">
      <formula>AND(NOT($C13=""),F13="")</formula>
    </cfRule>
    <cfRule type="expression" dxfId="1209" priority="1189" stopIfTrue="1">
      <formula>AQ13="0"</formula>
    </cfRule>
  </conditionalFormatting>
  <conditionalFormatting sqref="G13">
    <cfRule type="expression" dxfId="1208" priority="1186" stopIfTrue="1">
      <formula>AND(NOT($C13=""),G13="")</formula>
    </cfRule>
    <cfRule type="expression" dxfId="1207" priority="1187" stopIfTrue="1">
      <formula>AV13="0"</formula>
    </cfRule>
  </conditionalFormatting>
  <conditionalFormatting sqref="H13">
    <cfRule type="expression" dxfId="1206" priority="1184" stopIfTrue="1">
      <formula>AND(NOT($C13=""),H13="")</formula>
    </cfRule>
    <cfRule type="expression" dxfId="1205" priority="1185" stopIfTrue="1">
      <formula>BA13="0"</formula>
    </cfRule>
  </conditionalFormatting>
  <conditionalFormatting sqref="I13">
    <cfRule type="expression" dxfId="1204" priority="1182" stopIfTrue="1">
      <formula>AND(NOT($C13=""),I13="")</formula>
    </cfRule>
    <cfRule type="expression" dxfId="1203" priority="1183" stopIfTrue="1">
      <formula>BF13="0"</formula>
    </cfRule>
  </conditionalFormatting>
  <conditionalFormatting sqref="J13">
    <cfRule type="expression" dxfId="1202" priority="1180" stopIfTrue="1">
      <formula>AND(NOT($C13=""),J13="")</formula>
    </cfRule>
    <cfRule type="expression" dxfId="1201" priority="1181" stopIfTrue="1">
      <formula>BK13="0"</formula>
    </cfRule>
  </conditionalFormatting>
  <conditionalFormatting sqref="K13">
    <cfRule type="expression" dxfId="1200" priority="1178" stopIfTrue="1">
      <formula>AND(NOT($C13=""),K13="")</formula>
    </cfRule>
    <cfRule type="expression" dxfId="1199" priority="1179" stopIfTrue="1">
      <formula>BP13="0"</formula>
    </cfRule>
  </conditionalFormatting>
  <conditionalFormatting sqref="L13">
    <cfRule type="expression" dxfId="1198" priority="1176" stopIfTrue="1">
      <formula>AND(NOT($C13=""),L13="")</formula>
    </cfRule>
    <cfRule type="expression" dxfId="1197" priority="1177" stopIfTrue="1">
      <formula>BU13="0"</formula>
    </cfRule>
  </conditionalFormatting>
  <conditionalFormatting sqref="N13">
    <cfRule type="expression" dxfId="1196" priority="1174" stopIfTrue="1">
      <formula>AND(NOT($C13=""),N13="")</formula>
    </cfRule>
    <cfRule type="expression" dxfId="1195" priority="1175" stopIfTrue="1">
      <formula>CE13="0"</formula>
    </cfRule>
  </conditionalFormatting>
  <conditionalFormatting sqref="M13">
    <cfRule type="expression" dxfId="1194" priority="1173" stopIfTrue="1">
      <formula>BZ13="0"</formula>
    </cfRule>
  </conditionalFormatting>
  <conditionalFormatting sqref="D13">
    <cfRule type="expression" dxfId="1193" priority="1171" stopIfTrue="1">
      <formula>AND(NOT($C13=""),D13="")</formula>
    </cfRule>
    <cfRule type="expression" dxfId="1192" priority="1172" stopIfTrue="1">
      <formula>AG13="0"</formula>
    </cfRule>
  </conditionalFormatting>
  <conditionalFormatting sqref="E13">
    <cfRule type="expression" dxfId="1191" priority="1169" stopIfTrue="1">
      <formula>AND(NOT($C13=""),E13="")</formula>
    </cfRule>
    <cfRule type="expression" dxfId="1190" priority="1170" stopIfTrue="1">
      <formula>AL13="0"</formula>
    </cfRule>
  </conditionalFormatting>
  <conditionalFormatting sqref="F13">
    <cfRule type="expression" dxfId="1189" priority="1167" stopIfTrue="1">
      <formula>AND(NOT($C13=""),F13="")</formula>
    </cfRule>
    <cfRule type="expression" dxfId="1188" priority="1168" stopIfTrue="1">
      <formula>AQ13="0"</formula>
    </cfRule>
  </conditionalFormatting>
  <conditionalFormatting sqref="G13">
    <cfRule type="expression" dxfId="1187" priority="1165" stopIfTrue="1">
      <formula>AND(NOT($C13=""),G13="")</formula>
    </cfRule>
    <cfRule type="expression" dxfId="1186" priority="1166" stopIfTrue="1">
      <formula>AV13="0"</formula>
    </cfRule>
  </conditionalFormatting>
  <conditionalFormatting sqref="H13">
    <cfRule type="expression" dxfId="1185" priority="1163" stopIfTrue="1">
      <formula>AND(NOT($C13=""),H13="")</formula>
    </cfRule>
    <cfRule type="expression" dxfId="1184" priority="1164" stopIfTrue="1">
      <formula>BA13="0"</formula>
    </cfRule>
  </conditionalFormatting>
  <conditionalFormatting sqref="I13">
    <cfRule type="expression" dxfId="1183" priority="1161" stopIfTrue="1">
      <formula>AND(NOT($C13=""),I13="")</formula>
    </cfRule>
    <cfRule type="expression" dxfId="1182" priority="1162" stopIfTrue="1">
      <formula>BF13="0"</formula>
    </cfRule>
  </conditionalFormatting>
  <conditionalFormatting sqref="J13">
    <cfRule type="expression" dxfId="1181" priority="1159" stopIfTrue="1">
      <formula>AND(NOT($C13=""),J13="")</formula>
    </cfRule>
    <cfRule type="expression" dxfId="1180" priority="1160" stopIfTrue="1">
      <formula>BK13="0"</formula>
    </cfRule>
  </conditionalFormatting>
  <conditionalFormatting sqref="K13">
    <cfRule type="expression" dxfId="1179" priority="1157" stopIfTrue="1">
      <formula>AND(NOT($C13=""),K13="")</formula>
    </cfRule>
    <cfRule type="expression" dxfId="1178" priority="1158" stopIfTrue="1">
      <formula>BP13="0"</formula>
    </cfRule>
  </conditionalFormatting>
  <conditionalFormatting sqref="L13">
    <cfRule type="expression" dxfId="1177" priority="1155" stopIfTrue="1">
      <formula>AND(NOT($C13=""),L13="")</formula>
    </cfRule>
    <cfRule type="expression" dxfId="1176" priority="1156" stopIfTrue="1">
      <formula>BU13="0"</formula>
    </cfRule>
  </conditionalFormatting>
  <conditionalFormatting sqref="N13">
    <cfRule type="expression" dxfId="1175" priority="1153" stopIfTrue="1">
      <formula>AND(NOT($C13=""),N13="")</formula>
    </cfRule>
    <cfRule type="expression" dxfId="1174" priority="1154" stopIfTrue="1">
      <formula>CE13="0"</formula>
    </cfRule>
  </conditionalFormatting>
  <conditionalFormatting sqref="M13">
    <cfRule type="expression" dxfId="1173" priority="1152" stopIfTrue="1">
      <formula>BZ13="0"</formula>
    </cfRule>
  </conditionalFormatting>
  <conditionalFormatting sqref="D13">
    <cfRule type="expression" dxfId="1172" priority="1150" stopIfTrue="1">
      <formula>AND(NOT($C13=""),D13="")</formula>
    </cfRule>
    <cfRule type="expression" dxfId="1171" priority="1151" stopIfTrue="1">
      <formula>AG13="0"</formula>
    </cfRule>
  </conditionalFormatting>
  <conditionalFormatting sqref="E13">
    <cfRule type="expression" dxfId="1170" priority="1148" stopIfTrue="1">
      <formula>AND(NOT($C13=""),E13="")</formula>
    </cfRule>
    <cfRule type="expression" dxfId="1169" priority="1149" stopIfTrue="1">
      <formula>AL13="0"</formula>
    </cfRule>
  </conditionalFormatting>
  <conditionalFormatting sqref="F13">
    <cfRule type="expression" dxfId="1168" priority="1146" stopIfTrue="1">
      <formula>AND(NOT($C13=""),F13="")</formula>
    </cfRule>
    <cfRule type="expression" dxfId="1167" priority="1147" stopIfTrue="1">
      <formula>AQ13="0"</formula>
    </cfRule>
  </conditionalFormatting>
  <conditionalFormatting sqref="G13">
    <cfRule type="expression" dxfId="1166" priority="1144" stopIfTrue="1">
      <formula>AND(NOT($C13=""),G13="")</formula>
    </cfRule>
    <cfRule type="expression" dxfId="1165" priority="1145" stopIfTrue="1">
      <formula>AV13="0"</formula>
    </cfRule>
  </conditionalFormatting>
  <conditionalFormatting sqref="H13">
    <cfRule type="expression" dxfId="1164" priority="1142" stopIfTrue="1">
      <formula>AND(NOT($C13=""),H13="")</formula>
    </cfRule>
    <cfRule type="expression" dxfId="1163" priority="1143" stopIfTrue="1">
      <formula>BA13="0"</formula>
    </cfRule>
  </conditionalFormatting>
  <conditionalFormatting sqref="I13">
    <cfRule type="expression" dxfId="1162" priority="1140" stopIfTrue="1">
      <formula>AND(NOT($C13=""),I13="")</formula>
    </cfRule>
    <cfRule type="expression" dxfId="1161" priority="1141" stopIfTrue="1">
      <formula>BF13="0"</formula>
    </cfRule>
  </conditionalFormatting>
  <conditionalFormatting sqref="J13">
    <cfRule type="expression" dxfId="1160" priority="1138" stopIfTrue="1">
      <formula>AND(NOT($C13=""),J13="")</formula>
    </cfRule>
    <cfRule type="expression" dxfId="1159" priority="1139" stopIfTrue="1">
      <formula>BK13="0"</formula>
    </cfRule>
  </conditionalFormatting>
  <conditionalFormatting sqref="K13">
    <cfRule type="expression" dxfId="1158" priority="1136" stopIfTrue="1">
      <formula>AND(NOT($C13=""),K13="")</formula>
    </cfRule>
    <cfRule type="expression" dxfId="1157" priority="1137" stopIfTrue="1">
      <formula>BP13="0"</formula>
    </cfRule>
  </conditionalFormatting>
  <conditionalFormatting sqref="L13">
    <cfRule type="expression" dxfId="1156" priority="1134" stopIfTrue="1">
      <formula>AND(NOT($C13=""),L13="")</formula>
    </cfRule>
    <cfRule type="expression" dxfId="1155" priority="1135" stopIfTrue="1">
      <formula>BU13="0"</formula>
    </cfRule>
  </conditionalFormatting>
  <conditionalFormatting sqref="N13">
    <cfRule type="expression" dxfId="1154" priority="1132" stopIfTrue="1">
      <formula>AND(NOT($C13=""),N13="")</formula>
    </cfRule>
    <cfRule type="expression" dxfId="1153" priority="1133" stopIfTrue="1">
      <formula>CE13="0"</formula>
    </cfRule>
  </conditionalFormatting>
  <conditionalFormatting sqref="M13">
    <cfRule type="expression" dxfId="1152" priority="1131" stopIfTrue="1">
      <formula>BZ13="0"</formula>
    </cfRule>
  </conditionalFormatting>
  <conditionalFormatting sqref="D13">
    <cfRule type="expression" dxfId="1151" priority="1129" stopIfTrue="1">
      <formula>AND(NOT($C13=""),D13="")</formula>
    </cfRule>
    <cfRule type="expression" dxfId="1150" priority="1130" stopIfTrue="1">
      <formula>AG13="0"</formula>
    </cfRule>
  </conditionalFormatting>
  <conditionalFormatting sqref="E13">
    <cfRule type="expression" dxfId="1149" priority="1127" stopIfTrue="1">
      <formula>AND(NOT($C13=""),E13="")</formula>
    </cfRule>
    <cfRule type="expression" dxfId="1148" priority="1128" stopIfTrue="1">
      <formula>AL13="0"</formula>
    </cfRule>
  </conditionalFormatting>
  <conditionalFormatting sqref="F13">
    <cfRule type="expression" dxfId="1147" priority="1125" stopIfTrue="1">
      <formula>AND(NOT($C13=""),F13="")</formula>
    </cfRule>
    <cfRule type="expression" dxfId="1146" priority="1126" stopIfTrue="1">
      <formula>AQ13="0"</formula>
    </cfRule>
  </conditionalFormatting>
  <conditionalFormatting sqref="G13">
    <cfRule type="expression" dxfId="1145" priority="1123" stopIfTrue="1">
      <formula>AND(NOT($C13=""),G13="")</formula>
    </cfRule>
    <cfRule type="expression" dxfId="1144" priority="1124" stopIfTrue="1">
      <formula>AV13="0"</formula>
    </cfRule>
  </conditionalFormatting>
  <conditionalFormatting sqref="H13">
    <cfRule type="expression" dxfId="1143" priority="1121" stopIfTrue="1">
      <formula>AND(NOT($C13=""),H13="")</formula>
    </cfRule>
    <cfRule type="expression" dxfId="1142" priority="1122" stopIfTrue="1">
      <formula>BA13="0"</formula>
    </cfRule>
  </conditionalFormatting>
  <conditionalFormatting sqref="I13">
    <cfRule type="expression" dxfId="1141" priority="1119" stopIfTrue="1">
      <formula>AND(NOT($C13=""),I13="")</formula>
    </cfRule>
    <cfRule type="expression" dxfId="1140" priority="1120" stopIfTrue="1">
      <formula>BF13="0"</formula>
    </cfRule>
  </conditionalFormatting>
  <conditionalFormatting sqref="J13">
    <cfRule type="expression" dxfId="1139" priority="1117" stopIfTrue="1">
      <formula>AND(NOT($C13=""),J13="")</formula>
    </cfRule>
    <cfRule type="expression" dxfId="1138" priority="1118" stopIfTrue="1">
      <formula>BK13="0"</formula>
    </cfRule>
  </conditionalFormatting>
  <conditionalFormatting sqref="K13">
    <cfRule type="expression" dxfId="1137" priority="1115" stopIfTrue="1">
      <formula>AND(NOT($C13=""),K13="")</formula>
    </cfRule>
    <cfRule type="expression" dxfId="1136" priority="1116" stopIfTrue="1">
      <formula>BP13="0"</formula>
    </cfRule>
  </conditionalFormatting>
  <conditionalFormatting sqref="L13">
    <cfRule type="expression" dxfId="1135" priority="1113" stopIfTrue="1">
      <formula>AND(NOT($C13=""),L13="")</formula>
    </cfRule>
    <cfRule type="expression" dxfId="1134" priority="1114" stopIfTrue="1">
      <formula>BU13="0"</formula>
    </cfRule>
  </conditionalFormatting>
  <conditionalFormatting sqref="N13">
    <cfRule type="expression" dxfId="1133" priority="1111" stopIfTrue="1">
      <formula>AND(NOT($C13=""),N13="")</formula>
    </cfRule>
    <cfRule type="expression" dxfId="1132" priority="1112" stopIfTrue="1">
      <formula>CE13="0"</formula>
    </cfRule>
  </conditionalFormatting>
  <conditionalFormatting sqref="M13">
    <cfRule type="expression" dxfId="1131" priority="1110" stopIfTrue="1">
      <formula>BZ13="0"</formula>
    </cfRule>
  </conditionalFormatting>
  <conditionalFormatting sqref="D13">
    <cfRule type="expression" dxfId="1130" priority="1108" stopIfTrue="1">
      <formula>AND(NOT($C13=""),D13="")</formula>
    </cfRule>
    <cfRule type="expression" dxfId="1129" priority="1109" stopIfTrue="1">
      <formula>AG13="0"</formula>
    </cfRule>
  </conditionalFormatting>
  <conditionalFormatting sqref="E13">
    <cfRule type="expression" dxfId="1128" priority="1106" stopIfTrue="1">
      <formula>AND(NOT($C13=""),E13="")</formula>
    </cfRule>
    <cfRule type="expression" dxfId="1127" priority="1107" stopIfTrue="1">
      <formula>AL13="0"</formula>
    </cfRule>
  </conditionalFormatting>
  <conditionalFormatting sqref="F13">
    <cfRule type="expression" dxfId="1126" priority="1104" stopIfTrue="1">
      <formula>AND(NOT($C13=""),F13="")</formula>
    </cfRule>
    <cfRule type="expression" dxfId="1125" priority="1105" stopIfTrue="1">
      <formula>AQ13="0"</formula>
    </cfRule>
  </conditionalFormatting>
  <conditionalFormatting sqref="G13">
    <cfRule type="expression" dxfId="1124" priority="1102" stopIfTrue="1">
      <formula>AND(NOT($C13=""),G13="")</formula>
    </cfRule>
    <cfRule type="expression" dxfId="1123" priority="1103" stopIfTrue="1">
      <formula>AV13="0"</formula>
    </cfRule>
  </conditionalFormatting>
  <conditionalFormatting sqref="H13">
    <cfRule type="expression" dxfId="1122" priority="1100" stopIfTrue="1">
      <formula>AND(NOT($C13=""),H13="")</formula>
    </cfRule>
    <cfRule type="expression" dxfId="1121" priority="1101" stopIfTrue="1">
      <formula>BA13="0"</formula>
    </cfRule>
  </conditionalFormatting>
  <conditionalFormatting sqref="I13">
    <cfRule type="expression" dxfId="1120" priority="1098" stopIfTrue="1">
      <formula>AND(NOT($C13=""),I13="")</formula>
    </cfRule>
    <cfRule type="expression" dxfId="1119" priority="1099" stopIfTrue="1">
      <formula>BF13="0"</formula>
    </cfRule>
  </conditionalFormatting>
  <conditionalFormatting sqref="J13">
    <cfRule type="expression" dxfId="1118" priority="1096" stopIfTrue="1">
      <formula>AND(NOT($C13=""),J13="")</formula>
    </cfRule>
    <cfRule type="expression" dxfId="1117" priority="1097" stopIfTrue="1">
      <formula>BK13="0"</formula>
    </cfRule>
  </conditionalFormatting>
  <conditionalFormatting sqref="K13">
    <cfRule type="expression" dxfId="1116" priority="1094" stopIfTrue="1">
      <formula>AND(NOT($C13=""),K13="")</formula>
    </cfRule>
    <cfRule type="expression" dxfId="1115" priority="1095" stopIfTrue="1">
      <formula>BP13="0"</formula>
    </cfRule>
  </conditionalFormatting>
  <conditionalFormatting sqref="L13">
    <cfRule type="expression" dxfId="1114" priority="1092" stopIfTrue="1">
      <formula>AND(NOT($C13=""),L13="")</formula>
    </cfRule>
    <cfRule type="expression" dxfId="1113" priority="1093" stopIfTrue="1">
      <formula>BU13="0"</formula>
    </cfRule>
  </conditionalFormatting>
  <conditionalFormatting sqref="N13">
    <cfRule type="expression" dxfId="1112" priority="1090" stopIfTrue="1">
      <formula>AND(NOT($C13=""),N13="")</formula>
    </cfRule>
    <cfRule type="expression" dxfId="1111" priority="1091" stopIfTrue="1">
      <formula>CE13="0"</formula>
    </cfRule>
  </conditionalFormatting>
  <conditionalFormatting sqref="M13">
    <cfRule type="expression" dxfId="1110" priority="1089" stopIfTrue="1">
      <formula>BZ13="0"</formula>
    </cfRule>
  </conditionalFormatting>
  <conditionalFormatting sqref="D13">
    <cfRule type="expression" dxfId="1109" priority="1087" stopIfTrue="1">
      <formula>AND(NOT($C13=""),D13="")</formula>
    </cfRule>
    <cfRule type="expression" dxfId="1108" priority="1088" stopIfTrue="1">
      <formula>AG13="0"</formula>
    </cfRule>
  </conditionalFormatting>
  <conditionalFormatting sqref="E13">
    <cfRule type="expression" dxfId="1107" priority="1085" stopIfTrue="1">
      <formula>AND(NOT($C13=""),E13="")</formula>
    </cfRule>
    <cfRule type="expression" dxfId="1106" priority="1086" stopIfTrue="1">
      <formula>AL13="0"</formula>
    </cfRule>
  </conditionalFormatting>
  <conditionalFormatting sqref="F13">
    <cfRule type="expression" dxfId="1105" priority="1083" stopIfTrue="1">
      <formula>AND(NOT($C13=""),F13="")</formula>
    </cfRule>
    <cfRule type="expression" dxfId="1104" priority="1084" stopIfTrue="1">
      <formula>AQ13="0"</formula>
    </cfRule>
  </conditionalFormatting>
  <conditionalFormatting sqref="G13">
    <cfRule type="expression" dxfId="1103" priority="1081" stopIfTrue="1">
      <formula>AND(NOT($C13=""),G13="")</formula>
    </cfRule>
    <cfRule type="expression" dxfId="1102" priority="1082" stopIfTrue="1">
      <formula>AV13="0"</formula>
    </cfRule>
  </conditionalFormatting>
  <conditionalFormatting sqref="H13">
    <cfRule type="expression" dxfId="1101" priority="1079" stopIfTrue="1">
      <formula>AND(NOT($C13=""),H13="")</formula>
    </cfRule>
    <cfRule type="expression" dxfId="1100" priority="1080" stopIfTrue="1">
      <formula>BA13="0"</formula>
    </cfRule>
  </conditionalFormatting>
  <conditionalFormatting sqref="I13">
    <cfRule type="expression" dxfId="1099" priority="1077" stopIfTrue="1">
      <formula>AND(NOT($C13=""),I13="")</formula>
    </cfRule>
    <cfRule type="expression" dxfId="1098" priority="1078" stopIfTrue="1">
      <formula>BF13="0"</formula>
    </cfRule>
  </conditionalFormatting>
  <conditionalFormatting sqref="J13">
    <cfRule type="expression" dxfId="1097" priority="1075" stopIfTrue="1">
      <formula>AND(NOT($C13=""),J13="")</formula>
    </cfRule>
    <cfRule type="expression" dxfId="1096" priority="1076" stopIfTrue="1">
      <formula>BK13="0"</formula>
    </cfRule>
  </conditionalFormatting>
  <conditionalFormatting sqref="K13">
    <cfRule type="expression" dxfId="1095" priority="1073" stopIfTrue="1">
      <formula>AND(NOT($C13=""),K13="")</formula>
    </cfRule>
    <cfRule type="expression" dxfId="1094" priority="1074" stopIfTrue="1">
      <formula>BP13="0"</formula>
    </cfRule>
  </conditionalFormatting>
  <conditionalFormatting sqref="L13">
    <cfRule type="expression" dxfId="1093" priority="1071" stopIfTrue="1">
      <formula>AND(NOT($C13=""),L13="")</formula>
    </cfRule>
    <cfRule type="expression" dxfId="1092" priority="1072" stopIfTrue="1">
      <formula>BU13="0"</formula>
    </cfRule>
  </conditionalFormatting>
  <conditionalFormatting sqref="N13">
    <cfRule type="expression" dxfId="1091" priority="1069" stopIfTrue="1">
      <formula>AND(NOT($C13=""),N13="")</formula>
    </cfRule>
    <cfRule type="expression" dxfId="1090" priority="1070" stopIfTrue="1">
      <formula>CE13="0"</formula>
    </cfRule>
  </conditionalFormatting>
  <conditionalFormatting sqref="M13">
    <cfRule type="expression" dxfId="1089" priority="1068" stopIfTrue="1">
      <formula>BZ13="0"</formula>
    </cfRule>
  </conditionalFormatting>
  <conditionalFormatting sqref="D13">
    <cfRule type="expression" dxfId="1088" priority="1066" stopIfTrue="1">
      <formula>AND(NOT($C13=""),D13="")</formula>
    </cfRule>
    <cfRule type="expression" dxfId="1087" priority="1067" stopIfTrue="1">
      <formula>AG13="0"</formula>
    </cfRule>
  </conditionalFormatting>
  <conditionalFormatting sqref="E13">
    <cfRule type="expression" dxfId="1086" priority="1064" stopIfTrue="1">
      <formula>AND(NOT($C13=""),E13="")</formula>
    </cfRule>
    <cfRule type="expression" dxfId="1085" priority="1065" stopIfTrue="1">
      <formula>AL13="0"</formula>
    </cfRule>
  </conditionalFormatting>
  <conditionalFormatting sqref="F13">
    <cfRule type="expression" dxfId="1084" priority="1062" stopIfTrue="1">
      <formula>AND(NOT($C13=""),F13="")</formula>
    </cfRule>
    <cfRule type="expression" dxfId="1083" priority="1063" stopIfTrue="1">
      <formula>AQ13="0"</formula>
    </cfRule>
  </conditionalFormatting>
  <conditionalFormatting sqref="G13">
    <cfRule type="expression" dxfId="1082" priority="1060" stopIfTrue="1">
      <formula>AND(NOT($C13=""),G13="")</formula>
    </cfRule>
    <cfRule type="expression" dxfId="1081" priority="1061" stopIfTrue="1">
      <formula>AV13="0"</formula>
    </cfRule>
  </conditionalFormatting>
  <conditionalFormatting sqref="H13">
    <cfRule type="expression" dxfId="1080" priority="1058" stopIfTrue="1">
      <formula>AND(NOT($C13=""),H13="")</formula>
    </cfRule>
    <cfRule type="expression" dxfId="1079" priority="1059" stopIfTrue="1">
      <formula>BA13="0"</formula>
    </cfRule>
  </conditionalFormatting>
  <conditionalFormatting sqref="I13">
    <cfRule type="expression" dxfId="1078" priority="1056" stopIfTrue="1">
      <formula>AND(NOT($C13=""),I13="")</formula>
    </cfRule>
    <cfRule type="expression" dxfId="1077" priority="1057" stopIfTrue="1">
      <formula>BF13="0"</formula>
    </cfRule>
  </conditionalFormatting>
  <conditionalFormatting sqref="J13">
    <cfRule type="expression" dxfId="1076" priority="1054" stopIfTrue="1">
      <formula>AND(NOT($C13=""),J13="")</formula>
    </cfRule>
    <cfRule type="expression" dxfId="1075" priority="1055" stopIfTrue="1">
      <formula>BK13="0"</formula>
    </cfRule>
  </conditionalFormatting>
  <conditionalFormatting sqref="K13">
    <cfRule type="expression" dxfId="1074" priority="1052" stopIfTrue="1">
      <formula>AND(NOT($C13=""),K13="")</formula>
    </cfRule>
    <cfRule type="expression" dxfId="1073" priority="1053" stopIfTrue="1">
      <formula>BP13="0"</formula>
    </cfRule>
  </conditionalFormatting>
  <conditionalFormatting sqref="L13">
    <cfRule type="expression" dxfId="1072" priority="1050" stopIfTrue="1">
      <formula>AND(NOT($C13=""),L13="")</formula>
    </cfRule>
    <cfRule type="expression" dxfId="1071" priority="1051" stopIfTrue="1">
      <formula>BU13="0"</formula>
    </cfRule>
  </conditionalFormatting>
  <conditionalFormatting sqref="N13">
    <cfRule type="expression" dxfId="1070" priority="1048" stopIfTrue="1">
      <formula>AND(NOT($C13=""),N13="")</formula>
    </cfRule>
    <cfRule type="expression" dxfId="1069" priority="1049" stopIfTrue="1">
      <formula>CE13="0"</formula>
    </cfRule>
  </conditionalFormatting>
  <conditionalFormatting sqref="M13">
    <cfRule type="expression" dxfId="1068" priority="1047" stopIfTrue="1">
      <formula>BZ13="0"</formula>
    </cfRule>
  </conditionalFormatting>
  <conditionalFormatting sqref="D13">
    <cfRule type="expression" dxfId="1067" priority="1045" stopIfTrue="1">
      <formula>AND(NOT($C13=""),D13="")</formula>
    </cfRule>
    <cfRule type="expression" dxfId="1066" priority="1046" stopIfTrue="1">
      <formula>AG13="0"</formula>
    </cfRule>
  </conditionalFormatting>
  <conditionalFormatting sqref="E13">
    <cfRule type="expression" dxfId="1065" priority="1043" stopIfTrue="1">
      <formula>AND(NOT($C13=""),E13="")</formula>
    </cfRule>
    <cfRule type="expression" dxfId="1064" priority="1044" stopIfTrue="1">
      <formula>AL13="0"</formula>
    </cfRule>
  </conditionalFormatting>
  <conditionalFormatting sqref="F13">
    <cfRule type="expression" dxfId="1063" priority="1041" stopIfTrue="1">
      <formula>AND(NOT($C13=""),F13="")</formula>
    </cfRule>
    <cfRule type="expression" dxfId="1062" priority="1042" stopIfTrue="1">
      <formula>AQ13="0"</formula>
    </cfRule>
  </conditionalFormatting>
  <conditionalFormatting sqref="G13">
    <cfRule type="expression" dxfId="1061" priority="1039" stopIfTrue="1">
      <formula>AND(NOT($C13=""),G13="")</formula>
    </cfRule>
    <cfRule type="expression" dxfId="1060" priority="1040" stopIfTrue="1">
      <formula>AV13="0"</formula>
    </cfRule>
  </conditionalFormatting>
  <conditionalFormatting sqref="H13">
    <cfRule type="expression" dxfId="1059" priority="1037" stopIfTrue="1">
      <formula>AND(NOT($C13=""),H13="")</formula>
    </cfRule>
    <cfRule type="expression" dxfId="1058" priority="1038" stopIfTrue="1">
      <formula>BA13="0"</formula>
    </cfRule>
  </conditionalFormatting>
  <conditionalFormatting sqref="I13">
    <cfRule type="expression" dxfId="1057" priority="1035" stopIfTrue="1">
      <formula>AND(NOT($C13=""),I13="")</formula>
    </cfRule>
    <cfRule type="expression" dxfId="1056" priority="1036" stopIfTrue="1">
      <formula>BF13="0"</formula>
    </cfRule>
  </conditionalFormatting>
  <conditionalFormatting sqref="J13">
    <cfRule type="expression" dxfId="1055" priority="1033" stopIfTrue="1">
      <formula>AND(NOT($C13=""),J13="")</formula>
    </cfRule>
    <cfRule type="expression" dxfId="1054" priority="1034" stopIfTrue="1">
      <formula>BK13="0"</formula>
    </cfRule>
  </conditionalFormatting>
  <conditionalFormatting sqref="K13">
    <cfRule type="expression" dxfId="1053" priority="1031" stopIfTrue="1">
      <formula>AND(NOT($C13=""),K13="")</formula>
    </cfRule>
    <cfRule type="expression" dxfId="1052" priority="1032" stopIfTrue="1">
      <formula>BP13="0"</formula>
    </cfRule>
  </conditionalFormatting>
  <conditionalFormatting sqref="L13">
    <cfRule type="expression" dxfId="1051" priority="1029" stopIfTrue="1">
      <formula>AND(NOT($C13=""),L13="")</formula>
    </cfRule>
    <cfRule type="expression" dxfId="1050" priority="1030" stopIfTrue="1">
      <formula>BU13="0"</formula>
    </cfRule>
  </conditionalFormatting>
  <conditionalFormatting sqref="N13">
    <cfRule type="expression" dxfId="1049" priority="1027" stopIfTrue="1">
      <formula>AND(NOT($C13=""),N13="")</formula>
    </cfRule>
    <cfRule type="expression" dxfId="1048" priority="1028" stopIfTrue="1">
      <formula>CE13="0"</formula>
    </cfRule>
  </conditionalFormatting>
  <conditionalFormatting sqref="M13">
    <cfRule type="expression" dxfId="1047" priority="1026" stopIfTrue="1">
      <formula>BZ13="0"</formula>
    </cfRule>
  </conditionalFormatting>
  <conditionalFormatting sqref="D13">
    <cfRule type="expression" dxfId="1046" priority="1024" stopIfTrue="1">
      <formula>AND(NOT($C13=""),D13="")</formula>
    </cfRule>
    <cfRule type="expression" dxfId="1045" priority="1025" stopIfTrue="1">
      <formula>AG13="0"</formula>
    </cfRule>
  </conditionalFormatting>
  <conditionalFormatting sqref="E13">
    <cfRule type="expression" dxfId="1044" priority="1022" stopIfTrue="1">
      <formula>AND(NOT($C13=""),E13="")</formula>
    </cfRule>
    <cfRule type="expression" dxfId="1043" priority="1023" stopIfTrue="1">
      <formula>AL13="0"</formula>
    </cfRule>
  </conditionalFormatting>
  <conditionalFormatting sqref="F13">
    <cfRule type="expression" dxfId="1042" priority="1020" stopIfTrue="1">
      <formula>AND(NOT($C13=""),F13="")</formula>
    </cfRule>
    <cfRule type="expression" dxfId="1041" priority="1021" stopIfTrue="1">
      <formula>AQ13="0"</formula>
    </cfRule>
  </conditionalFormatting>
  <conditionalFormatting sqref="G13">
    <cfRule type="expression" dxfId="1040" priority="1018" stopIfTrue="1">
      <formula>AND(NOT($C13=""),G13="")</formula>
    </cfRule>
    <cfRule type="expression" dxfId="1039" priority="1019" stopIfTrue="1">
      <formula>AV13="0"</formula>
    </cfRule>
  </conditionalFormatting>
  <conditionalFormatting sqref="H13">
    <cfRule type="expression" dxfId="1038" priority="1016" stopIfTrue="1">
      <formula>AND(NOT($C13=""),H13="")</formula>
    </cfRule>
    <cfRule type="expression" dxfId="1037" priority="1017" stopIfTrue="1">
      <formula>BA13="0"</formula>
    </cfRule>
  </conditionalFormatting>
  <conditionalFormatting sqref="I13">
    <cfRule type="expression" dxfId="1036" priority="1014" stopIfTrue="1">
      <formula>AND(NOT($C13=""),I13="")</formula>
    </cfRule>
    <cfRule type="expression" dxfId="1035" priority="1015" stopIfTrue="1">
      <formula>BF13="0"</formula>
    </cfRule>
  </conditionalFormatting>
  <conditionalFormatting sqref="J13">
    <cfRule type="expression" dxfId="1034" priority="1012" stopIfTrue="1">
      <formula>AND(NOT($C13=""),J13="")</formula>
    </cfRule>
    <cfRule type="expression" dxfId="1033" priority="1013" stopIfTrue="1">
      <formula>BK13="0"</formula>
    </cfRule>
  </conditionalFormatting>
  <conditionalFormatting sqref="K13">
    <cfRule type="expression" dxfId="1032" priority="1010" stopIfTrue="1">
      <formula>AND(NOT($C13=""),K13="")</formula>
    </cfRule>
    <cfRule type="expression" dxfId="1031" priority="1011" stopIfTrue="1">
      <formula>BP13="0"</formula>
    </cfRule>
  </conditionalFormatting>
  <conditionalFormatting sqref="L13">
    <cfRule type="expression" dxfId="1030" priority="1008" stopIfTrue="1">
      <formula>AND(NOT($C13=""),L13="")</formula>
    </cfRule>
    <cfRule type="expression" dxfId="1029" priority="1009" stopIfTrue="1">
      <formula>BU13="0"</formula>
    </cfRule>
  </conditionalFormatting>
  <conditionalFormatting sqref="N13">
    <cfRule type="expression" dxfId="1028" priority="1006" stopIfTrue="1">
      <formula>AND(NOT($C13=""),N13="")</formula>
    </cfRule>
    <cfRule type="expression" dxfId="1027" priority="1007" stopIfTrue="1">
      <formula>CE13="0"</formula>
    </cfRule>
  </conditionalFormatting>
  <conditionalFormatting sqref="M13">
    <cfRule type="expression" dxfId="1026" priority="1005" stopIfTrue="1">
      <formula>BZ13="0"</formula>
    </cfRule>
  </conditionalFormatting>
  <conditionalFormatting sqref="D13">
    <cfRule type="expression" dxfId="1025" priority="1003" stopIfTrue="1">
      <formula>AND(NOT($C13=""),D13="")</formula>
    </cfRule>
    <cfRule type="expression" dxfId="1024" priority="1004" stopIfTrue="1">
      <formula>AG13="0"</formula>
    </cfRule>
  </conditionalFormatting>
  <conditionalFormatting sqref="E13">
    <cfRule type="expression" dxfId="1023" priority="1001" stopIfTrue="1">
      <formula>AND(NOT($C13=""),E13="")</formula>
    </cfRule>
    <cfRule type="expression" dxfId="1022" priority="1002" stopIfTrue="1">
      <formula>AL13="0"</formula>
    </cfRule>
  </conditionalFormatting>
  <conditionalFormatting sqref="F13">
    <cfRule type="expression" dxfId="1021" priority="999" stopIfTrue="1">
      <formula>AND(NOT($C13=""),F13="")</formula>
    </cfRule>
    <cfRule type="expression" dxfId="1020" priority="1000" stopIfTrue="1">
      <formula>AQ13="0"</formula>
    </cfRule>
  </conditionalFormatting>
  <conditionalFormatting sqref="G13">
    <cfRule type="expression" dxfId="1019" priority="997" stopIfTrue="1">
      <formula>AND(NOT($C13=""),G13="")</formula>
    </cfRule>
    <cfRule type="expression" dxfId="1018" priority="998" stopIfTrue="1">
      <formula>AV13="0"</formula>
    </cfRule>
  </conditionalFormatting>
  <conditionalFormatting sqref="H13">
    <cfRule type="expression" dxfId="1017" priority="995" stopIfTrue="1">
      <formula>AND(NOT($C13=""),H13="")</formula>
    </cfRule>
    <cfRule type="expression" dxfId="1016" priority="996" stopIfTrue="1">
      <formula>BA13="0"</formula>
    </cfRule>
  </conditionalFormatting>
  <conditionalFormatting sqref="I13">
    <cfRule type="expression" dxfId="1015" priority="993" stopIfTrue="1">
      <formula>AND(NOT($C13=""),I13="")</formula>
    </cfRule>
    <cfRule type="expression" dxfId="1014" priority="994" stopIfTrue="1">
      <formula>BF13="0"</formula>
    </cfRule>
  </conditionalFormatting>
  <conditionalFormatting sqref="J13">
    <cfRule type="expression" dxfId="1013" priority="991" stopIfTrue="1">
      <formula>AND(NOT($C13=""),J13="")</formula>
    </cfRule>
    <cfRule type="expression" dxfId="1012" priority="992" stopIfTrue="1">
      <formula>BK13="0"</formula>
    </cfRule>
  </conditionalFormatting>
  <conditionalFormatting sqref="K13">
    <cfRule type="expression" dxfId="1011" priority="989" stopIfTrue="1">
      <formula>AND(NOT($C13=""),K13="")</formula>
    </cfRule>
    <cfRule type="expression" dxfId="1010" priority="990" stopIfTrue="1">
      <formula>BP13="0"</formula>
    </cfRule>
  </conditionalFormatting>
  <conditionalFormatting sqref="L13">
    <cfRule type="expression" dxfId="1009" priority="987" stopIfTrue="1">
      <formula>AND(NOT($C13=""),L13="")</formula>
    </cfRule>
    <cfRule type="expression" dxfId="1008" priority="988" stopIfTrue="1">
      <formula>BU13="0"</formula>
    </cfRule>
  </conditionalFormatting>
  <conditionalFormatting sqref="N13">
    <cfRule type="expression" dxfId="1007" priority="985" stopIfTrue="1">
      <formula>AND(NOT($C13=""),N13="")</formula>
    </cfRule>
    <cfRule type="expression" dxfId="1006" priority="986" stopIfTrue="1">
      <formula>CE13="0"</formula>
    </cfRule>
  </conditionalFormatting>
  <conditionalFormatting sqref="M13">
    <cfRule type="expression" dxfId="1005" priority="984" stopIfTrue="1">
      <formula>BZ13="0"</formula>
    </cfRule>
  </conditionalFormatting>
  <conditionalFormatting sqref="D13">
    <cfRule type="expression" dxfId="1004" priority="982" stopIfTrue="1">
      <formula>AND(NOT($C13=""),D13="")</formula>
    </cfRule>
    <cfRule type="expression" dxfId="1003" priority="983" stopIfTrue="1">
      <formula>AG13="0"</formula>
    </cfRule>
  </conditionalFormatting>
  <conditionalFormatting sqref="E13">
    <cfRule type="expression" dxfId="1002" priority="980" stopIfTrue="1">
      <formula>AND(NOT($C13=""),E13="")</formula>
    </cfRule>
    <cfRule type="expression" dxfId="1001" priority="981" stopIfTrue="1">
      <formula>AL13="0"</formula>
    </cfRule>
  </conditionalFormatting>
  <conditionalFormatting sqref="F13">
    <cfRule type="expression" dxfId="1000" priority="978" stopIfTrue="1">
      <formula>AND(NOT($C13=""),F13="")</formula>
    </cfRule>
    <cfRule type="expression" dxfId="999" priority="979" stopIfTrue="1">
      <formula>AQ13="0"</formula>
    </cfRule>
  </conditionalFormatting>
  <conditionalFormatting sqref="G13">
    <cfRule type="expression" dxfId="998" priority="976" stopIfTrue="1">
      <formula>AND(NOT($C13=""),G13="")</formula>
    </cfRule>
    <cfRule type="expression" dxfId="997" priority="977" stopIfTrue="1">
      <formula>AV13="0"</formula>
    </cfRule>
  </conditionalFormatting>
  <conditionalFormatting sqref="H13">
    <cfRule type="expression" dxfId="996" priority="974" stopIfTrue="1">
      <formula>AND(NOT($C13=""),H13="")</formula>
    </cfRule>
    <cfRule type="expression" dxfId="995" priority="975" stopIfTrue="1">
      <formula>BA13="0"</formula>
    </cfRule>
  </conditionalFormatting>
  <conditionalFormatting sqref="I13">
    <cfRule type="expression" dxfId="994" priority="972" stopIfTrue="1">
      <formula>AND(NOT($C13=""),I13="")</formula>
    </cfRule>
    <cfRule type="expression" dxfId="993" priority="973" stopIfTrue="1">
      <formula>BF13="0"</formula>
    </cfRule>
  </conditionalFormatting>
  <conditionalFormatting sqref="J13">
    <cfRule type="expression" dxfId="992" priority="970" stopIfTrue="1">
      <formula>AND(NOT($C13=""),J13="")</formula>
    </cfRule>
    <cfRule type="expression" dxfId="991" priority="971" stopIfTrue="1">
      <formula>BK13="0"</formula>
    </cfRule>
  </conditionalFormatting>
  <conditionalFormatting sqref="K13">
    <cfRule type="expression" dxfId="990" priority="968" stopIfTrue="1">
      <formula>AND(NOT($C13=""),K13="")</formula>
    </cfRule>
    <cfRule type="expression" dxfId="989" priority="969" stopIfTrue="1">
      <formula>BP13="0"</formula>
    </cfRule>
  </conditionalFormatting>
  <conditionalFormatting sqref="L13">
    <cfRule type="expression" dxfId="988" priority="966" stopIfTrue="1">
      <formula>AND(NOT($C13=""),L13="")</formula>
    </cfRule>
    <cfRule type="expression" dxfId="987" priority="967" stopIfTrue="1">
      <formula>BU13="0"</formula>
    </cfRule>
  </conditionalFormatting>
  <conditionalFormatting sqref="N13">
    <cfRule type="expression" dxfId="986" priority="964" stopIfTrue="1">
      <formula>AND(NOT($C13=""),N13="")</formula>
    </cfRule>
    <cfRule type="expression" dxfId="985" priority="965" stopIfTrue="1">
      <formula>CE13="0"</formula>
    </cfRule>
  </conditionalFormatting>
  <conditionalFormatting sqref="M14">
    <cfRule type="expression" dxfId="984" priority="963" stopIfTrue="1">
      <formula>BZ14="0"</formula>
    </cfRule>
  </conditionalFormatting>
  <conditionalFormatting sqref="D14">
    <cfRule type="expression" dxfId="983" priority="961" stopIfTrue="1">
      <formula>AND(NOT($C14=""),D14="")</formula>
    </cfRule>
    <cfRule type="expression" dxfId="982" priority="962" stopIfTrue="1">
      <formula>AG14="0"</formula>
    </cfRule>
  </conditionalFormatting>
  <conditionalFormatting sqref="E14">
    <cfRule type="expression" dxfId="981" priority="959" stopIfTrue="1">
      <formula>AND(NOT($C14=""),E14="")</formula>
    </cfRule>
    <cfRule type="expression" dxfId="980" priority="960" stopIfTrue="1">
      <formula>AL14="0"</formula>
    </cfRule>
  </conditionalFormatting>
  <conditionalFormatting sqref="F14">
    <cfRule type="expression" dxfId="979" priority="957" stopIfTrue="1">
      <formula>AND(NOT($C14=""),F14="")</formula>
    </cfRule>
    <cfRule type="expression" dxfId="978" priority="958" stopIfTrue="1">
      <formula>AQ14="0"</formula>
    </cfRule>
  </conditionalFormatting>
  <conditionalFormatting sqref="G14">
    <cfRule type="expression" dxfId="977" priority="955" stopIfTrue="1">
      <formula>AND(NOT($C14=""),G14="")</formula>
    </cfRule>
    <cfRule type="expression" dxfId="976" priority="956" stopIfTrue="1">
      <formula>AV14="0"</formula>
    </cfRule>
  </conditionalFormatting>
  <conditionalFormatting sqref="H14">
    <cfRule type="expression" dxfId="975" priority="953" stopIfTrue="1">
      <formula>AND(NOT($C14=""),H14="")</formula>
    </cfRule>
    <cfRule type="expression" dxfId="974" priority="954" stopIfTrue="1">
      <formula>BA14="0"</formula>
    </cfRule>
  </conditionalFormatting>
  <conditionalFormatting sqref="I14">
    <cfRule type="expression" dxfId="973" priority="951" stopIfTrue="1">
      <formula>AND(NOT($C14=""),I14="")</formula>
    </cfRule>
    <cfRule type="expression" dxfId="972" priority="952" stopIfTrue="1">
      <formula>BF14="0"</formula>
    </cfRule>
  </conditionalFormatting>
  <conditionalFormatting sqref="J14">
    <cfRule type="expression" dxfId="971" priority="949" stopIfTrue="1">
      <formula>AND(NOT($C14=""),J14="")</formula>
    </cfRule>
    <cfRule type="expression" dxfId="970" priority="950" stopIfTrue="1">
      <formula>BK14="0"</formula>
    </cfRule>
  </conditionalFormatting>
  <conditionalFormatting sqref="K14">
    <cfRule type="expression" dxfId="969" priority="947" stopIfTrue="1">
      <formula>AND(NOT($C14=""),K14="")</formula>
    </cfRule>
    <cfRule type="expression" dxfId="968" priority="948" stopIfTrue="1">
      <formula>BP14="0"</formula>
    </cfRule>
  </conditionalFormatting>
  <conditionalFormatting sqref="L14">
    <cfRule type="expression" dxfId="967" priority="945" stopIfTrue="1">
      <formula>AND(NOT($C14=""),L14="")</formula>
    </cfRule>
    <cfRule type="expression" dxfId="966" priority="946" stopIfTrue="1">
      <formula>BU14="0"</formula>
    </cfRule>
  </conditionalFormatting>
  <conditionalFormatting sqref="N14">
    <cfRule type="expression" dxfId="965" priority="943" stopIfTrue="1">
      <formula>AND(NOT($C14=""),N14="")</formula>
    </cfRule>
    <cfRule type="expression" dxfId="964" priority="944" stopIfTrue="1">
      <formula>CE14="0"</formula>
    </cfRule>
  </conditionalFormatting>
  <conditionalFormatting sqref="O14">
    <cfRule type="expression" dxfId="963" priority="941" stopIfTrue="1">
      <formula>AND(NOT($C14=""),O14="")</formula>
    </cfRule>
    <cfRule type="expression" dxfId="962" priority="942" stopIfTrue="1">
      <formula>CJ14="0"</formula>
    </cfRule>
  </conditionalFormatting>
  <conditionalFormatting sqref="P14">
    <cfRule type="expression" dxfId="961" priority="939" stopIfTrue="1">
      <formula>AND(NOT($C14=""),P14="")</formula>
    </cfRule>
    <cfRule type="expression" dxfId="960" priority="940" stopIfTrue="1">
      <formula>CO14="0"</formula>
    </cfRule>
  </conditionalFormatting>
  <conditionalFormatting sqref="Q14">
    <cfRule type="expression" dxfId="959" priority="937" stopIfTrue="1">
      <formula>AND(NOT($C14=""),Q14="")</formula>
    </cfRule>
    <cfRule type="expression" dxfId="958" priority="938" stopIfTrue="1">
      <formula>CT14="0"</formula>
    </cfRule>
  </conditionalFormatting>
  <conditionalFormatting sqref="M14">
    <cfRule type="expression" dxfId="957" priority="936" stopIfTrue="1">
      <formula>BZ14="0"</formula>
    </cfRule>
  </conditionalFormatting>
  <conditionalFormatting sqref="D14">
    <cfRule type="expression" dxfId="956" priority="934" stopIfTrue="1">
      <formula>AND(NOT($C14=""),D14="")</formula>
    </cfRule>
    <cfRule type="expression" dxfId="955" priority="935" stopIfTrue="1">
      <formula>AG14="0"</formula>
    </cfRule>
  </conditionalFormatting>
  <conditionalFormatting sqref="E14">
    <cfRule type="expression" dxfId="954" priority="932" stopIfTrue="1">
      <formula>AND(NOT($C14=""),E14="")</formula>
    </cfRule>
    <cfRule type="expression" dxfId="953" priority="933" stopIfTrue="1">
      <formula>AL14="0"</formula>
    </cfRule>
  </conditionalFormatting>
  <conditionalFormatting sqref="F14">
    <cfRule type="expression" dxfId="952" priority="930" stopIfTrue="1">
      <formula>AND(NOT($C14=""),F14="")</formula>
    </cfRule>
    <cfRule type="expression" dxfId="951" priority="931" stopIfTrue="1">
      <formula>AQ14="0"</formula>
    </cfRule>
  </conditionalFormatting>
  <conditionalFormatting sqref="G14">
    <cfRule type="expression" dxfId="950" priority="928" stopIfTrue="1">
      <formula>AND(NOT($C14=""),G14="")</formula>
    </cfRule>
    <cfRule type="expression" dxfId="949" priority="929" stopIfTrue="1">
      <formula>AV14="0"</formula>
    </cfRule>
  </conditionalFormatting>
  <conditionalFormatting sqref="H14">
    <cfRule type="expression" dxfId="948" priority="926" stopIfTrue="1">
      <formula>AND(NOT($C14=""),H14="")</formula>
    </cfRule>
    <cfRule type="expression" dxfId="947" priority="927" stopIfTrue="1">
      <formula>BA14="0"</formula>
    </cfRule>
  </conditionalFormatting>
  <conditionalFormatting sqref="I14">
    <cfRule type="expression" dxfId="946" priority="924" stopIfTrue="1">
      <formula>AND(NOT($C14=""),I14="")</formula>
    </cfRule>
    <cfRule type="expression" dxfId="945" priority="925" stopIfTrue="1">
      <formula>BF14="0"</formula>
    </cfRule>
  </conditionalFormatting>
  <conditionalFormatting sqref="J14">
    <cfRule type="expression" dxfId="944" priority="922" stopIfTrue="1">
      <formula>AND(NOT($C14=""),J14="")</formula>
    </cfRule>
    <cfRule type="expression" dxfId="943" priority="923" stopIfTrue="1">
      <formula>BK14="0"</formula>
    </cfRule>
  </conditionalFormatting>
  <conditionalFormatting sqref="K14">
    <cfRule type="expression" dxfId="942" priority="920" stopIfTrue="1">
      <formula>AND(NOT($C14=""),K14="")</formula>
    </cfRule>
    <cfRule type="expression" dxfId="941" priority="921" stopIfTrue="1">
      <formula>BP14="0"</formula>
    </cfRule>
  </conditionalFormatting>
  <conditionalFormatting sqref="L14">
    <cfRule type="expression" dxfId="940" priority="918" stopIfTrue="1">
      <formula>AND(NOT($C14=""),L14="")</formula>
    </cfRule>
    <cfRule type="expression" dxfId="939" priority="919" stopIfTrue="1">
      <formula>BU14="0"</formula>
    </cfRule>
  </conditionalFormatting>
  <conditionalFormatting sqref="N14">
    <cfRule type="expression" dxfId="938" priority="916" stopIfTrue="1">
      <formula>AND(NOT($C14=""),N14="")</formula>
    </cfRule>
    <cfRule type="expression" dxfId="937" priority="917" stopIfTrue="1">
      <formula>CE14="0"</formula>
    </cfRule>
  </conditionalFormatting>
  <conditionalFormatting sqref="M14">
    <cfRule type="expression" dxfId="936" priority="915" stopIfTrue="1">
      <formula>BZ14="0"</formula>
    </cfRule>
  </conditionalFormatting>
  <conditionalFormatting sqref="D14">
    <cfRule type="expression" dxfId="935" priority="913" stopIfTrue="1">
      <formula>AND(NOT($C14=""),D14="")</formula>
    </cfRule>
    <cfRule type="expression" dxfId="934" priority="914" stopIfTrue="1">
      <formula>AG14="0"</formula>
    </cfRule>
  </conditionalFormatting>
  <conditionalFormatting sqref="E14">
    <cfRule type="expression" dxfId="933" priority="911" stopIfTrue="1">
      <formula>AND(NOT($C14=""),E14="")</formula>
    </cfRule>
    <cfRule type="expression" dxfId="932" priority="912" stopIfTrue="1">
      <formula>AL14="0"</formula>
    </cfRule>
  </conditionalFormatting>
  <conditionalFormatting sqref="F14">
    <cfRule type="expression" dxfId="931" priority="909" stopIfTrue="1">
      <formula>AND(NOT($C14=""),F14="")</formula>
    </cfRule>
    <cfRule type="expression" dxfId="930" priority="910" stopIfTrue="1">
      <formula>AQ14="0"</formula>
    </cfRule>
  </conditionalFormatting>
  <conditionalFormatting sqref="G14">
    <cfRule type="expression" dxfId="929" priority="907" stopIfTrue="1">
      <formula>AND(NOT($C14=""),G14="")</formula>
    </cfRule>
    <cfRule type="expression" dxfId="928" priority="908" stopIfTrue="1">
      <formula>AV14="0"</formula>
    </cfRule>
  </conditionalFormatting>
  <conditionalFormatting sqref="H14">
    <cfRule type="expression" dxfId="927" priority="905" stopIfTrue="1">
      <formula>AND(NOT($C14=""),H14="")</formula>
    </cfRule>
    <cfRule type="expression" dxfId="926" priority="906" stopIfTrue="1">
      <formula>BA14="0"</formula>
    </cfRule>
  </conditionalFormatting>
  <conditionalFormatting sqref="I14">
    <cfRule type="expression" dxfId="925" priority="903" stopIfTrue="1">
      <formula>AND(NOT($C14=""),I14="")</formula>
    </cfRule>
    <cfRule type="expression" dxfId="924" priority="904" stopIfTrue="1">
      <formula>BF14="0"</formula>
    </cfRule>
  </conditionalFormatting>
  <conditionalFormatting sqref="J14">
    <cfRule type="expression" dxfId="923" priority="901" stopIfTrue="1">
      <formula>AND(NOT($C14=""),J14="")</formula>
    </cfRule>
    <cfRule type="expression" dxfId="922" priority="902" stopIfTrue="1">
      <formula>BK14="0"</formula>
    </cfRule>
  </conditionalFormatting>
  <conditionalFormatting sqref="K14">
    <cfRule type="expression" dxfId="921" priority="899" stopIfTrue="1">
      <formula>AND(NOT($C14=""),K14="")</formula>
    </cfRule>
    <cfRule type="expression" dxfId="920" priority="900" stopIfTrue="1">
      <formula>BP14="0"</formula>
    </cfRule>
  </conditionalFormatting>
  <conditionalFormatting sqref="L14">
    <cfRule type="expression" dxfId="919" priority="897" stopIfTrue="1">
      <formula>AND(NOT($C14=""),L14="")</formula>
    </cfRule>
    <cfRule type="expression" dxfId="918" priority="898" stopIfTrue="1">
      <formula>BU14="0"</formula>
    </cfRule>
  </conditionalFormatting>
  <conditionalFormatting sqref="N14">
    <cfRule type="expression" dxfId="917" priority="895" stopIfTrue="1">
      <formula>AND(NOT($C14=""),N14="")</formula>
    </cfRule>
    <cfRule type="expression" dxfId="916" priority="896" stopIfTrue="1">
      <formula>CE14="0"</formula>
    </cfRule>
  </conditionalFormatting>
  <conditionalFormatting sqref="M14">
    <cfRule type="expression" dxfId="915" priority="894" stopIfTrue="1">
      <formula>BZ14="0"</formula>
    </cfRule>
  </conditionalFormatting>
  <conditionalFormatting sqref="D14">
    <cfRule type="expression" dxfId="914" priority="892" stopIfTrue="1">
      <formula>AND(NOT($C14=""),D14="")</formula>
    </cfRule>
    <cfRule type="expression" dxfId="913" priority="893" stopIfTrue="1">
      <formula>AG14="0"</formula>
    </cfRule>
  </conditionalFormatting>
  <conditionalFormatting sqref="E14">
    <cfRule type="expression" dxfId="912" priority="890" stopIfTrue="1">
      <formula>AND(NOT($C14=""),E14="")</formula>
    </cfRule>
    <cfRule type="expression" dxfId="911" priority="891" stopIfTrue="1">
      <formula>AL14="0"</formula>
    </cfRule>
  </conditionalFormatting>
  <conditionalFormatting sqref="F14">
    <cfRule type="expression" dxfId="910" priority="888" stopIfTrue="1">
      <formula>AND(NOT($C14=""),F14="")</formula>
    </cfRule>
    <cfRule type="expression" dxfId="909" priority="889" stopIfTrue="1">
      <formula>AQ14="0"</formula>
    </cfRule>
  </conditionalFormatting>
  <conditionalFormatting sqref="G14">
    <cfRule type="expression" dxfId="908" priority="886" stopIfTrue="1">
      <formula>AND(NOT($C14=""),G14="")</formula>
    </cfRule>
    <cfRule type="expression" dxfId="907" priority="887" stopIfTrue="1">
      <formula>AV14="0"</formula>
    </cfRule>
  </conditionalFormatting>
  <conditionalFormatting sqref="H14">
    <cfRule type="expression" dxfId="906" priority="884" stopIfTrue="1">
      <formula>AND(NOT($C14=""),H14="")</formula>
    </cfRule>
    <cfRule type="expression" dxfId="905" priority="885" stopIfTrue="1">
      <formula>BA14="0"</formula>
    </cfRule>
  </conditionalFormatting>
  <conditionalFormatting sqref="I14">
    <cfRule type="expression" dxfId="904" priority="882" stopIfTrue="1">
      <formula>AND(NOT($C14=""),I14="")</formula>
    </cfRule>
    <cfRule type="expression" dxfId="903" priority="883" stopIfTrue="1">
      <formula>BF14="0"</formula>
    </cfRule>
  </conditionalFormatting>
  <conditionalFormatting sqref="J14">
    <cfRule type="expression" dxfId="902" priority="880" stopIfTrue="1">
      <formula>AND(NOT($C14=""),J14="")</formula>
    </cfRule>
    <cfRule type="expression" dxfId="901" priority="881" stopIfTrue="1">
      <formula>BK14="0"</formula>
    </cfRule>
  </conditionalFormatting>
  <conditionalFormatting sqref="K14">
    <cfRule type="expression" dxfId="900" priority="878" stopIfTrue="1">
      <formula>AND(NOT($C14=""),K14="")</formula>
    </cfRule>
    <cfRule type="expression" dxfId="899" priority="879" stopIfTrue="1">
      <formula>BP14="0"</formula>
    </cfRule>
  </conditionalFormatting>
  <conditionalFormatting sqref="L14">
    <cfRule type="expression" dxfId="898" priority="876" stopIfTrue="1">
      <formula>AND(NOT($C14=""),L14="")</formula>
    </cfRule>
    <cfRule type="expression" dxfId="897" priority="877" stopIfTrue="1">
      <formula>BU14="0"</formula>
    </cfRule>
  </conditionalFormatting>
  <conditionalFormatting sqref="N14">
    <cfRule type="expression" dxfId="896" priority="874" stopIfTrue="1">
      <formula>AND(NOT($C14=""),N14="")</formula>
    </cfRule>
    <cfRule type="expression" dxfId="895" priority="875" stopIfTrue="1">
      <formula>CE14="0"</formula>
    </cfRule>
  </conditionalFormatting>
  <conditionalFormatting sqref="M14">
    <cfRule type="expression" dxfId="894" priority="873" stopIfTrue="1">
      <formula>BZ14="0"</formula>
    </cfRule>
  </conditionalFormatting>
  <conditionalFormatting sqref="D14">
    <cfRule type="expression" dxfId="893" priority="871" stopIfTrue="1">
      <formula>AND(NOT($C14=""),D14="")</formula>
    </cfRule>
    <cfRule type="expression" dxfId="892" priority="872" stopIfTrue="1">
      <formula>AG14="0"</formula>
    </cfRule>
  </conditionalFormatting>
  <conditionalFormatting sqref="E14">
    <cfRule type="expression" dxfId="891" priority="869" stopIfTrue="1">
      <formula>AND(NOT($C14=""),E14="")</formula>
    </cfRule>
    <cfRule type="expression" dxfId="890" priority="870" stopIfTrue="1">
      <formula>AL14="0"</formula>
    </cfRule>
  </conditionalFormatting>
  <conditionalFormatting sqref="F14">
    <cfRule type="expression" dxfId="889" priority="867" stopIfTrue="1">
      <formula>AND(NOT($C14=""),F14="")</formula>
    </cfRule>
    <cfRule type="expression" dxfId="888" priority="868" stopIfTrue="1">
      <formula>AQ14="0"</formula>
    </cfRule>
  </conditionalFormatting>
  <conditionalFormatting sqref="G14">
    <cfRule type="expression" dxfId="887" priority="865" stopIfTrue="1">
      <formula>AND(NOT($C14=""),G14="")</formula>
    </cfRule>
    <cfRule type="expression" dxfId="886" priority="866" stopIfTrue="1">
      <formula>AV14="0"</formula>
    </cfRule>
  </conditionalFormatting>
  <conditionalFormatting sqref="H14">
    <cfRule type="expression" dxfId="885" priority="863" stopIfTrue="1">
      <formula>AND(NOT($C14=""),H14="")</formula>
    </cfRule>
    <cfRule type="expression" dxfId="884" priority="864" stopIfTrue="1">
      <formula>BA14="0"</formula>
    </cfRule>
  </conditionalFormatting>
  <conditionalFormatting sqref="I14">
    <cfRule type="expression" dxfId="883" priority="861" stopIfTrue="1">
      <formula>AND(NOT($C14=""),I14="")</formula>
    </cfRule>
    <cfRule type="expression" dxfId="882" priority="862" stopIfTrue="1">
      <formula>BF14="0"</formula>
    </cfRule>
  </conditionalFormatting>
  <conditionalFormatting sqref="J14">
    <cfRule type="expression" dxfId="881" priority="859" stopIfTrue="1">
      <formula>AND(NOT($C14=""),J14="")</formula>
    </cfRule>
    <cfRule type="expression" dxfId="880" priority="860" stopIfTrue="1">
      <formula>BK14="0"</formula>
    </cfRule>
  </conditionalFormatting>
  <conditionalFormatting sqref="K14">
    <cfRule type="expression" dxfId="879" priority="857" stopIfTrue="1">
      <formula>AND(NOT($C14=""),K14="")</formula>
    </cfRule>
    <cfRule type="expression" dxfId="878" priority="858" stopIfTrue="1">
      <formula>BP14="0"</formula>
    </cfRule>
  </conditionalFormatting>
  <conditionalFormatting sqref="L14">
    <cfRule type="expression" dxfId="877" priority="855" stopIfTrue="1">
      <formula>AND(NOT($C14=""),L14="")</formula>
    </cfRule>
    <cfRule type="expression" dxfId="876" priority="856" stopIfTrue="1">
      <formula>BU14="0"</formula>
    </cfRule>
  </conditionalFormatting>
  <conditionalFormatting sqref="N14">
    <cfRule type="expression" dxfId="875" priority="853" stopIfTrue="1">
      <formula>AND(NOT($C14=""),N14="")</formula>
    </cfRule>
    <cfRule type="expression" dxfId="874" priority="854" stopIfTrue="1">
      <formula>CE14="0"</formula>
    </cfRule>
  </conditionalFormatting>
  <conditionalFormatting sqref="M14">
    <cfRule type="expression" dxfId="873" priority="852" stopIfTrue="1">
      <formula>BZ14="0"</formula>
    </cfRule>
  </conditionalFormatting>
  <conditionalFormatting sqref="D14">
    <cfRule type="expression" dxfId="872" priority="850" stopIfTrue="1">
      <formula>AND(NOT($C14=""),D14="")</formula>
    </cfRule>
    <cfRule type="expression" dxfId="871" priority="851" stopIfTrue="1">
      <formula>AG14="0"</formula>
    </cfRule>
  </conditionalFormatting>
  <conditionalFormatting sqref="E14">
    <cfRule type="expression" dxfId="870" priority="848" stopIfTrue="1">
      <formula>AND(NOT($C14=""),E14="")</formula>
    </cfRule>
    <cfRule type="expression" dxfId="869" priority="849" stopIfTrue="1">
      <formula>AL14="0"</formula>
    </cfRule>
  </conditionalFormatting>
  <conditionalFormatting sqref="F14">
    <cfRule type="expression" dxfId="868" priority="846" stopIfTrue="1">
      <formula>AND(NOT($C14=""),F14="")</formula>
    </cfRule>
    <cfRule type="expression" dxfId="867" priority="847" stopIfTrue="1">
      <formula>AQ14="0"</formula>
    </cfRule>
  </conditionalFormatting>
  <conditionalFormatting sqref="G14">
    <cfRule type="expression" dxfId="866" priority="844" stopIfTrue="1">
      <formula>AND(NOT($C14=""),G14="")</formula>
    </cfRule>
    <cfRule type="expression" dxfId="865" priority="845" stopIfTrue="1">
      <formula>AV14="0"</formula>
    </cfRule>
  </conditionalFormatting>
  <conditionalFormatting sqref="H14">
    <cfRule type="expression" dxfId="864" priority="842" stopIfTrue="1">
      <formula>AND(NOT($C14=""),H14="")</formula>
    </cfRule>
    <cfRule type="expression" dxfId="863" priority="843" stopIfTrue="1">
      <formula>BA14="0"</formula>
    </cfRule>
  </conditionalFormatting>
  <conditionalFormatting sqref="I14">
    <cfRule type="expression" dxfId="862" priority="840" stopIfTrue="1">
      <formula>AND(NOT($C14=""),I14="")</formula>
    </cfRule>
    <cfRule type="expression" dxfId="861" priority="841" stopIfTrue="1">
      <formula>BF14="0"</formula>
    </cfRule>
  </conditionalFormatting>
  <conditionalFormatting sqref="J14">
    <cfRule type="expression" dxfId="860" priority="838" stopIfTrue="1">
      <formula>AND(NOT($C14=""),J14="")</formula>
    </cfRule>
    <cfRule type="expression" dxfId="859" priority="839" stopIfTrue="1">
      <formula>BK14="0"</formula>
    </cfRule>
  </conditionalFormatting>
  <conditionalFormatting sqref="K14">
    <cfRule type="expression" dxfId="858" priority="836" stopIfTrue="1">
      <formula>AND(NOT($C14=""),K14="")</formula>
    </cfRule>
    <cfRule type="expression" dxfId="857" priority="837" stopIfTrue="1">
      <formula>BP14="0"</formula>
    </cfRule>
  </conditionalFormatting>
  <conditionalFormatting sqref="L14">
    <cfRule type="expression" dxfId="856" priority="834" stopIfTrue="1">
      <formula>AND(NOT($C14=""),L14="")</formula>
    </cfRule>
    <cfRule type="expression" dxfId="855" priority="835" stopIfTrue="1">
      <formula>BU14="0"</formula>
    </cfRule>
  </conditionalFormatting>
  <conditionalFormatting sqref="N14">
    <cfRule type="expression" dxfId="854" priority="832" stopIfTrue="1">
      <formula>AND(NOT($C14=""),N14="")</formula>
    </cfRule>
    <cfRule type="expression" dxfId="853" priority="833" stopIfTrue="1">
      <formula>CE14="0"</formula>
    </cfRule>
  </conditionalFormatting>
  <conditionalFormatting sqref="M14">
    <cfRule type="expression" dxfId="852" priority="831" stopIfTrue="1">
      <formula>BZ14="0"</formula>
    </cfRule>
  </conditionalFormatting>
  <conditionalFormatting sqref="D14">
    <cfRule type="expression" dxfId="851" priority="829" stopIfTrue="1">
      <formula>AND(NOT($C14=""),D14="")</formula>
    </cfRule>
    <cfRule type="expression" dxfId="850" priority="830" stopIfTrue="1">
      <formula>AG14="0"</formula>
    </cfRule>
  </conditionalFormatting>
  <conditionalFormatting sqref="E14">
    <cfRule type="expression" dxfId="849" priority="827" stopIfTrue="1">
      <formula>AND(NOT($C14=""),E14="")</formula>
    </cfRule>
    <cfRule type="expression" dxfId="848" priority="828" stopIfTrue="1">
      <formula>AL14="0"</formula>
    </cfRule>
  </conditionalFormatting>
  <conditionalFormatting sqref="F14">
    <cfRule type="expression" dxfId="847" priority="825" stopIfTrue="1">
      <formula>AND(NOT($C14=""),F14="")</formula>
    </cfRule>
    <cfRule type="expression" dxfId="846" priority="826" stopIfTrue="1">
      <formula>AQ14="0"</formula>
    </cfRule>
  </conditionalFormatting>
  <conditionalFormatting sqref="G14">
    <cfRule type="expression" dxfId="845" priority="823" stopIfTrue="1">
      <formula>AND(NOT($C14=""),G14="")</formula>
    </cfRule>
    <cfRule type="expression" dxfId="844" priority="824" stopIfTrue="1">
      <formula>AV14="0"</formula>
    </cfRule>
  </conditionalFormatting>
  <conditionalFormatting sqref="H14">
    <cfRule type="expression" dxfId="843" priority="821" stopIfTrue="1">
      <formula>AND(NOT($C14=""),H14="")</formula>
    </cfRule>
    <cfRule type="expression" dxfId="842" priority="822" stopIfTrue="1">
      <formula>BA14="0"</formula>
    </cfRule>
  </conditionalFormatting>
  <conditionalFormatting sqref="I14">
    <cfRule type="expression" dxfId="841" priority="819" stopIfTrue="1">
      <formula>AND(NOT($C14=""),I14="")</formula>
    </cfRule>
    <cfRule type="expression" dxfId="840" priority="820" stopIfTrue="1">
      <formula>BF14="0"</formula>
    </cfRule>
  </conditionalFormatting>
  <conditionalFormatting sqref="J14">
    <cfRule type="expression" dxfId="839" priority="817" stopIfTrue="1">
      <formula>AND(NOT($C14=""),J14="")</formula>
    </cfRule>
    <cfRule type="expression" dxfId="838" priority="818" stopIfTrue="1">
      <formula>BK14="0"</formula>
    </cfRule>
  </conditionalFormatting>
  <conditionalFormatting sqref="K14">
    <cfRule type="expression" dxfId="837" priority="815" stopIfTrue="1">
      <formula>AND(NOT($C14=""),K14="")</formula>
    </cfRule>
    <cfRule type="expression" dxfId="836" priority="816" stopIfTrue="1">
      <formula>BP14="0"</formula>
    </cfRule>
  </conditionalFormatting>
  <conditionalFormatting sqref="L14">
    <cfRule type="expression" dxfId="835" priority="813" stopIfTrue="1">
      <formula>AND(NOT($C14=""),L14="")</formula>
    </cfRule>
    <cfRule type="expression" dxfId="834" priority="814" stopIfTrue="1">
      <formula>BU14="0"</formula>
    </cfRule>
  </conditionalFormatting>
  <conditionalFormatting sqref="N14">
    <cfRule type="expression" dxfId="833" priority="811" stopIfTrue="1">
      <formula>AND(NOT($C14=""),N14="")</formula>
    </cfRule>
    <cfRule type="expression" dxfId="832" priority="812" stopIfTrue="1">
      <formula>CE14="0"</formula>
    </cfRule>
  </conditionalFormatting>
  <conditionalFormatting sqref="M14">
    <cfRule type="expression" dxfId="831" priority="810" stopIfTrue="1">
      <formula>BZ14="0"</formula>
    </cfRule>
  </conditionalFormatting>
  <conditionalFormatting sqref="D14">
    <cfRule type="expression" dxfId="830" priority="808" stopIfTrue="1">
      <formula>AND(NOT($C14=""),D14="")</formula>
    </cfRule>
    <cfRule type="expression" dxfId="829" priority="809" stopIfTrue="1">
      <formula>AG14="0"</formula>
    </cfRule>
  </conditionalFormatting>
  <conditionalFormatting sqref="E14">
    <cfRule type="expression" dxfId="828" priority="806" stopIfTrue="1">
      <formula>AND(NOT($C14=""),E14="")</formula>
    </cfRule>
    <cfRule type="expression" dxfId="827" priority="807" stopIfTrue="1">
      <formula>AL14="0"</formula>
    </cfRule>
  </conditionalFormatting>
  <conditionalFormatting sqref="F14">
    <cfRule type="expression" dxfId="826" priority="804" stopIfTrue="1">
      <formula>AND(NOT($C14=""),F14="")</formula>
    </cfRule>
    <cfRule type="expression" dxfId="825" priority="805" stopIfTrue="1">
      <formula>AQ14="0"</formula>
    </cfRule>
  </conditionalFormatting>
  <conditionalFormatting sqref="G14">
    <cfRule type="expression" dxfId="824" priority="802" stopIfTrue="1">
      <formula>AND(NOT($C14=""),G14="")</formula>
    </cfRule>
    <cfRule type="expression" dxfId="823" priority="803" stopIfTrue="1">
      <formula>AV14="0"</formula>
    </cfRule>
  </conditionalFormatting>
  <conditionalFormatting sqref="H14">
    <cfRule type="expression" dxfId="822" priority="800" stopIfTrue="1">
      <formula>AND(NOT($C14=""),H14="")</formula>
    </cfRule>
    <cfRule type="expression" dxfId="821" priority="801" stopIfTrue="1">
      <formula>BA14="0"</formula>
    </cfRule>
  </conditionalFormatting>
  <conditionalFormatting sqref="I14">
    <cfRule type="expression" dxfId="820" priority="798" stopIfTrue="1">
      <formula>AND(NOT($C14=""),I14="")</formula>
    </cfRule>
    <cfRule type="expression" dxfId="819" priority="799" stopIfTrue="1">
      <formula>BF14="0"</formula>
    </cfRule>
  </conditionalFormatting>
  <conditionalFormatting sqref="J14">
    <cfRule type="expression" dxfId="818" priority="796" stopIfTrue="1">
      <formula>AND(NOT($C14=""),J14="")</formula>
    </cfRule>
    <cfRule type="expression" dxfId="817" priority="797" stopIfTrue="1">
      <formula>BK14="0"</formula>
    </cfRule>
  </conditionalFormatting>
  <conditionalFormatting sqref="K14">
    <cfRule type="expression" dxfId="816" priority="794" stopIfTrue="1">
      <formula>AND(NOT($C14=""),K14="")</formula>
    </cfRule>
    <cfRule type="expression" dxfId="815" priority="795" stopIfTrue="1">
      <formula>BP14="0"</formula>
    </cfRule>
  </conditionalFormatting>
  <conditionalFormatting sqref="L14">
    <cfRule type="expression" dxfId="814" priority="792" stopIfTrue="1">
      <formula>AND(NOT($C14=""),L14="")</formula>
    </cfRule>
    <cfRule type="expression" dxfId="813" priority="793" stopIfTrue="1">
      <formula>BU14="0"</formula>
    </cfRule>
  </conditionalFormatting>
  <conditionalFormatting sqref="N14">
    <cfRule type="expression" dxfId="812" priority="790" stopIfTrue="1">
      <formula>AND(NOT($C14=""),N14="")</formula>
    </cfRule>
    <cfRule type="expression" dxfId="811" priority="791" stopIfTrue="1">
      <formula>CE14="0"</formula>
    </cfRule>
  </conditionalFormatting>
  <conditionalFormatting sqref="M14">
    <cfRule type="expression" dxfId="810" priority="789" stopIfTrue="1">
      <formula>BZ14="0"</formula>
    </cfRule>
  </conditionalFormatting>
  <conditionalFormatting sqref="D14">
    <cfRule type="expression" dxfId="809" priority="787" stopIfTrue="1">
      <formula>AND(NOT($C14=""),D14="")</formula>
    </cfRule>
    <cfRule type="expression" dxfId="808" priority="788" stopIfTrue="1">
      <formula>AG14="0"</formula>
    </cfRule>
  </conditionalFormatting>
  <conditionalFormatting sqref="E14">
    <cfRule type="expression" dxfId="807" priority="785" stopIfTrue="1">
      <formula>AND(NOT($C14=""),E14="")</formula>
    </cfRule>
    <cfRule type="expression" dxfId="806" priority="786" stopIfTrue="1">
      <formula>AL14="0"</formula>
    </cfRule>
  </conditionalFormatting>
  <conditionalFormatting sqref="F14">
    <cfRule type="expression" dxfId="805" priority="783" stopIfTrue="1">
      <formula>AND(NOT($C14=""),F14="")</formula>
    </cfRule>
    <cfRule type="expression" dxfId="804" priority="784" stopIfTrue="1">
      <formula>AQ14="0"</formula>
    </cfRule>
  </conditionalFormatting>
  <conditionalFormatting sqref="G14">
    <cfRule type="expression" dxfId="803" priority="781" stopIfTrue="1">
      <formula>AND(NOT($C14=""),G14="")</formula>
    </cfRule>
    <cfRule type="expression" dxfId="802" priority="782" stopIfTrue="1">
      <formula>AV14="0"</formula>
    </cfRule>
  </conditionalFormatting>
  <conditionalFormatting sqref="H14">
    <cfRule type="expression" dxfId="801" priority="779" stopIfTrue="1">
      <formula>AND(NOT($C14=""),H14="")</formula>
    </cfRule>
    <cfRule type="expression" dxfId="800" priority="780" stopIfTrue="1">
      <formula>BA14="0"</formula>
    </cfRule>
  </conditionalFormatting>
  <conditionalFormatting sqref="I14">
    <cfRule type="expression" dxfId="799" priority="777" stopIfTrue="1">
      <formula>AND(NOT($C14=""),I14="")</formula>
    </cfRule>
    <cfRule type="expression" dxfId="798" priority="778" stopIfTrue="1">
      <formula>BF14="0"</formula>
    </cfRule>
  </conditionalFormatting>
  <conditionalFormatting sqref="J14">
    <cfRule type="expression" dxfId="797" priority="775" stopIfTrue="1">
      <formula>AND(NOT($C14=""),J14="")</formula>
    </cfRule>
    <cfRule type="expression" dxfId="796" priority="776" stopIfTrue="1">
      <formula>BK14="0"</formula>
    </cfRule>
  </conditionalFormatting>
  <conditionalFormatting sqref="K14">
    <cfRule type="expression" dxfId="795" priority="773" stopIfTrue="1">
      <formula>AND(NOT($C14=""),K14="")</formula>
    </cfRule>
    <cfRule type="expression" dxfId="794" priority="774" stopIfTrue="1">
      <formula>BP14="0"</formula>
    </cfRule>
  </conditionalFormatting>
  <conditionalFormatting sqref="L14">
    <cfRule type="expression" dxfId="793" priority="771" stopIfTrue="1">
      <formula>AND(NOT($C14=""),L14="")</formula>
    </cfRule>
    <cfRule type="expression" dxfId="792" priority="772" stopIfTrue="1">
      <formula>BU14="0"</formula>
    </cfRule>
  </conditionalFormatting>
  <conditionalFormatting sqref="N14">
    <cfRule type="expression" dxfId="791" priority="769" stopIfTrue="1">
      <formula>AND(NOT($C14=""),N14="")</formula>
    </cfRule>
    <cfRule type="expression" dxfId="790" priority="770" stopIfTrue="1">
      <formula>CE14="0"</formula>
    </cfRule>
  </conditionalFormatting>
  <conditionalFormatting sqref="M14">
    <cfRule type="expression" dxfId="789" priority="768" stopIfTrue="1">
      <formula>BZ14="0"</formula>
    </cfRule>
  </conditionalFormatting>
  <conditionalFormatting sqref="D14">
    <cfRule type="expression" dxfId="788" priority="766" stopIfTrue="1">
      <formula>AND(NOT($C14=""),D14="")</formula>
    </cfRule>
    <cfRule type="expression" dxfId="787" priority="767" stopIfTrue="1">
      <formula>AG14="0"</formula>
    </cfRule>
  </conditionalFormatting>
  <conditionalFormatting sqref="E14">
    <cfRule type="expression" dxfId="786" priority="764" stopIfTrue="1">
      <formula>AND(NOT($C14=""),E14="")</formula>
    </cfRule>
    <cfRule type="expression" dxfId="785" priority="765" stopIfTrue="1">
      <formula>AL14="0"</formula>
    </cfRule>
  </conditionalFormatting>
  <conditionalFormatting sqref="F14">
    <cfRule type="expression" dxfId="784" priority="762" stopIfTrue="1">
      <formula>AND(NOT($C14=""),F14="")</formula>
    </cfRule>
    <cfRule type="expression" dxfId="783" priority="763" stopIfTrue="1">
      <formula>AQ14="0"</formula>
    </cfRule>
  </conditionalFormatting>
  <conditionalFormatting sqref="G14">
    <cfRule type="expression" dxfId="782" priority="760" stopIfTrue="1">
      <formula>AND(NOT($C14=""),G14="")</formula>
    </cfRule>
    <cfRule type="expression" dxfId="781" priority="761" stopIfTrue="1">
      <formula>AV14="0"</formula>
    </cfRule>
  </conditionalFormatting>
  <conditionalFormatting sqref="H14">
    <cfRule type="expression" dxfId="780" priority="758" stopIfTrue="1">
      <formula>AND(NOT($C14=""),H14="")</formula>
    </cfRule>
    <cfRule type="expression" dxfId="779" priority="759" stopIfTrue="1">
      <formula>BA14="0"</formula>
    </cfRule>
  </conditionalFormatting>
  <conditionalFormatting sqref="I14">
    <cfRule type="expression" dxfId="778" priority="756" stopIfTrue="1">
      <formula>AND(NOT($C14=""),I14="")</formula>
    </cfRule>
    <cfRule type="expression" dxfId="777" priority="757" stopIfTrue="1">
      <formula>BF14="0"</formula>
    </cfRule>
  </conditionalFormatting>
  <conditionalFormatting sqref="J14">
    <cfRule type="expression" dxfId="776" priority="754" stopIfTrue="1">
      <formula>AND(NOT($C14=""),J14="")</formula>
    </cfRule>
    <cfRule type="expression" dxfId="775" priority="755" stopIfTrue="1">
      <formula>BK14="0"</formula>
    </cfRule>
  </conditionalFormatting>
  <conditionalFormatting sqref="K14">
    <cfRule type="expression" dxfId="774" priority="752" stopIfTrue="1">
      <formula>AND(NOT($C14=""),K14="")</formula>
    </cfRule>
    <cfRule type="expression" dxfId="773" priority="753" stopIfTrue="1">
      <formula>BP14="0"</formula>
    </cfRule>
  </conditionalFormatting>
  <conditionalFormatting sqref="L14">
    <cfRule type="expression" dxfId="772" priority="750" stopIfTrue="1">
      <formula>AND(NOT($C14=""),L14="")</formula>
    </cfRule>
    <cfRule type="expression" dxfId="771" priority="751" stopIfTrue="1">
      <formula>BU14="0"</formula>
    </cfRule>
  </conditionalFormatting>
  <conditionalFormatting sqref="N14">
    <cfRule type="expression" dxfId="770" priority="748" stopIfTrue="1">
      <formula>AND(NOT($C14=""),N14="")</formula>
    </cfRule>
    <cfRule type="expression" dxfId="769" priority="749" stopIfTrue="1">
      <formula>CE14="0"</formula>
    </cfRule>
  </conditionalFormatting>
  <conditionalFormatting sqref="M14">
    <cfRule type="expression" dxfId="768" priority="747" stopIfTrue="1">
      <formula>BZ14="0"</formula>
    </cfRule>
  </conditionalFormatting>
  <conditionalFormatting sqref="D14">
    <cfRule type="expression" dxfId="767" priority="745" stopIfTrue="1">
      <formula>AND(NOT($C14=""),D14="")</formula>
    </cfRule>
    <cfRule type="expression" dxfId="766" priority="746" stopIfTrue="1">
      <formula>AG14="0"</formula>
    </cfRule>
  </conditionalFormatting>
  <conditionalFormatting sqref="E14">
    <cfRule type="expression" dxfId="765" priority="743" stopIfTrue="1">
      <formula>AND(NOT($C14=""),E14="")</formula>
    </cfRule>
    <cfRule type="expression" dxfId="764" priority="744" stopIfTrue="1">
      <formula>AL14="0"</formula>
    </cfRule>
  </conditionalFormatting>
  <conditionalFormatting sqref="F14">
    <cfRule type="expression" dxfId="763" priority="741" stopIfTrue="1">
      <formula>AND(NOT($C14=""),F14="")</formula>
    </cfRule>
    <cfRule type="expression" dxfId="762" priority="742" stopIfTrue="1">
      <formula>AQ14="0"</formula>
    </cfRule>
  </conditionalFormatting>
  <conditionalFormatting sqref="G14">
    <cfRule type="expression" dxfId="761" priority="739" stopIfTrue="1">
      <formula>AND(NOT($C14=""),G14="")</formula>
    </cfRule>
    <cfRule type="expression" dxfId="760" priority="740" stopIfTrue="1">
      <formula>AV14="0"</formula>
    </cfRule>
  </conditionalFormatting>
  <conditionalFormatting sqref="H14">
    <cfRule type="expression" dxfId="759" priority="737" stopIfTrue="1">
      <formula>AND(NOT($C14=""),H14="")</formula>
    </cfRule>
    <cfRule type="expression" dxfId="758" priority="738" stopIfTrue="1">
      <formula>BA14="0"</formula>
    </cfRule>
  </conditionalFormatting>
  <conditionalFormatting sqref="I14">
    <cfRule type="expression" dxfId="757" priority="735" stopIfTrue="1">
      <formula>AND(NOT($C14=""),I14="")</formula>
    </cfRule>
    <cfRule type="expression" dxfId="756" priority="736" stopIfTrue="1">
      <formula>BF14="0"</formula>
    </cfRule>
  </conditionalFormatting>
  <conditionalFormatting sqref="J14">
    <cfRule type="expression" dxfId="755" priority="733" stopIfTrue="1">
      <formula>AND(NOT($C14=""),J14="")</formula>
    </cfRule>
    <cfRule type="expression" dxfId="754" priority="734" stopIfTrue="1">
      <formula>BK14="0"</formula>
    </cfRule>
  </conditionalFormatting>
  <conditionalFormatting sqref="K14">
    <cfRule type="expression" dxfId="753" priority="731" stopIfTrue="1">
      <formula>AND(NOT($C14=""),K14="")</formula>
    </cfRule>
    <cfRule type="expression" dxfId="752" priority="732" stopIfTrue="1">
      <formula>BP14="0"</formula>
    </cfRule>
  </conditionalFormatting>
  <conditionalFormatting sqref="L14">
    <cfRule type="expression" dxfId="751" priority="729" stopIfTrue="1">
      <formula>AND(NOT($C14=""),L14="")</formula>
    </cfRule>
    <cfRule type="expression" dxfId="750" priority="730" stopIfTrue="1">
      <formula>BU14="0"</formula>
    </cfRule>
  </conditionalFormatting>
  <conditionalFormatting sqref="N14">
    <cfRule type="expression" dxfId="749" priority="727" stopIfTrue="1">
      <formula>AND(NOT($C14=""),N14="")</formula>
    </cfRule>
    <cfRule type="expression" dxfId="748" priority="728" stopIfTrue="1">
      <formula>CE14="0"</formula>
    </cfRule>
  </conditionalFormatting>
  <conditionalFormatting sqref="M14">
    <cfRule type="expression" dxfId="747" priority="726" stopIfTrue="1">
      <formula>BZ14="0"</formula>
    </cfRule>
  </conditionalFormatting>
  <conditionalFormatting sqref="D14">
    <cfRule type="expression" dxfId="746" priority="724" stopIfTrue="1">
      <formula>AND(NOT($C14=""),D14="")</formula>
    </cfRule>
    <cfRule type="expression" dxfId="745" priority="725" stopIfTrue="1">
      <formula>AG14="0"</formula>
    </cfRule>
  </conditionalFormatting>
  <conditionalFormatting sqref="E14">
    <cfRule type="expression" dxfId="744" priority="722" stopIfTrue="1">
      <formula>AND(NOT($C14=""),E14="")</formula>
    </cfRule>
    <cfRule type="expression" dxfId="743" priority="723" stopIfTrue="1">
      <formula>AL14="0"</formula>
    </cfRule>
  </conditionalFormatting>
  <conditionalFormatting sqref="F14">
    <cfRule type="expression" dxfId="742" priority="720" stopIfTrue="1">
      <formula>AND(NOT($C14=""),F14="")</formula>
    </cfRule>
    <cfRule type="expression" dxfId="741" priority="721" stopIfTrue="1">
      <formula>AQ14="0"</formula>
    </cfRule>
  </conditionalFormatting>
  <conditionalFormatting sqref="G14">
    <cfRule type="expression" dxfId="740" priority="718" stopIfTrue="1">
      <formula>AND(NOT($C14=""),G14="")</formula>
    </cfRule>
    <cfRule type="expression" dxfId="739" priority="719" stopIfTrue="1">
      <formula>AV14="0"</formula>
    </cfRule>
  </conditionalFormatting>
  <conditionalFormatting sqref="H14">
    <cfRule type="expression" dxfId="738" priority="716" stopIfTrue="1">
      <formula>AND(NOT($C14=""),H14="")</formula>
    </cfRule>
    <cfRule type="expression" dxfId="737" priority="717" stopIfTrue="1">
      <formula>BA14="0"</formula>
    </cfRule>
  </conditionalFormatting>
  <conditionalFormatting sqref="I14">
    <cfRule type="expression" dxfId="736" priority="714" stopIfTrue="1">
      <formula>AND(NOT($C14=""),I14="")</formula>
    </cfRule>
    <cfRule type="expression" dxfId="735" priority="715" stopIfTrue="1">
      <formula>BF14="0"</formula>
    </cfRule>
  </conditionalFormatting>
  <conditionalFormatting sqref="J14">
    <cfRule type="expression" dxfId="734" priority="712" stopIfTrue="1">
      <formula>AND(NOT($C14=""),J14="")</formula>
    </cfRule>
    <cfRule type="expression" dxfId="733" priority="713" stopIfTrue="1">
      <formula>BK14="0"</formula>
    </cfRule>
  </conditionalFormatting>
  <conditionalFormatting sqref="K14">
    <cfRule type="expression" dxfId="732" priority="710" stopIfTrue="1">
      <formula>AND(NOT($C14=""),K14="")</formula>
    </cfRule>
    <cfRule type="expression" dxfId="731" priority="711" stopIfTrue="1">
      <formula>BP14="0"</formula>
    </cfRule>
  </conditionalFormatting>
  <conditionalFormatting sqref="L14">
    <cfRule type="expression" dxfId="730" priority="708" stopIfTrue="1">
      <formula>AND(NOT($C14=""),L14="")</formula>
    </cfRule>
    <cfRule type="expression" dxfId="729" priority="709" stopIfTrue="1">
      <formula>BU14="0"</formula>
    </cfRule>
  </conditionalFormatting>
  <conditionalFormatting sqref="N14">
    <cfRule type="expression" dxfId="728" priority="706" stopIfTrue="1">
      <formula>AND(NOT($C14=""),N14="")</formula>
    </cfRule>
    <cfRule type="expression" dxfId="727" priority="707" stopIfTrue="1">
      <formula>CE14="0"</formula>
    </cfRule>
  </conditionalFormatting>
  <conditionalFormatting sqref="M14">
    <cfRule type="expression" dxfId="726" priority="705" stopIfTrue="1">
      <formula>BZ14="0"</formula>
    </cfRule>
  </conditionalFormatting>
  <conditionalFormatting sqref="D14">
    <cfRule type="expression" dxfId="725" priority="703" stopIfTrue="1">
      <formula>AND(NOT($C14=""),D14="")</formula>
    </cfRule>
    <cfRule type="expression" dxfId="724" priority="704" stopIfTrue="1">
      <formula>AG14="0"</formula>
    </cfRule>
  </conditionalFormatting>
  <conditionalFormatting sqref="E14">
    <cfRule type="expression" dxfId="723" priority="701" stopIfTrue="1">
      <formula>AND(NOT($C14=""),E14="")</formula>
    </cfRule>
    <cfRule type="expression" dxfId="722" priority="702" stopIfTrue="1">
      <formula>AL14="0"</formula>
    </cfRule>
  </conditionalFormatting>
  <conditionalFormatting sqref="F14">
    <cfRule type="expression" dxfId="721" priority="699" stopIfTrue="1">
      <formula>AND(NOT($C14=""),F14="")</formula>
    </cfRule>
    <cfRule type="expression" dxfId="720" priority="700" stopIfTrue="1">
      <formula>AQ14="0"</formula>
    </cfRule>
  </conditionalFormatting>
  <conditionalFormatting sqref="G14">
    <cfRule type="expression" dxfId="719" priority="697" stopIfTrue="1">
      <formula>AND(NOT($C14=""),G14="")</formula>
    </cfRule>
    <cfRule type="expression" dxfId="718" priority="698" stopIfTrue="1">
      <formula>AV14="0"</formula>
    </cfRule>
  </conditionalFormatting>
  <conditionalFormatting sqref="H14">
    <cfRule type="expression" dxfId="717" priority="695" stopIfTrue="1">
      <formula>AND(NOT($C14=""),H14="")</formula>
    </cfRule>
    <cfRule type="expression" dxfId="716" priority="696" stopIfTrue="1">
      <formula>BA14="0"</formula>
    </cfRule>
  </conditionalFormatting>
  <conditionalFormatting sqref="I14">
    <cfRule type="expression" dxfId="715" priority="693" stopIfTrue="1">
      <formula>AND(NOT($C14=""),I14="")</formula>
    </cfRule>
    <cfRule type="expression" dxfId="714" priority="694" stopIfTrue="1">
      <formula>BF14="0"</formula>
    </cfRule>
  </conditionalFormatting>
  <conditionalFormatting sqref="J14">
    <cfRule type="expression" dxfId="713" priority="691" stopIfTrue="1">
      <formula>AND(NOT($C14=""),J14="")</formula>
    </cfRule>
    <cfRule type="expression" dxfId="712" priority="692" stopIfTrue="1">
      <formula>BK14="0"</formula>
    </cfRule>
  </conditionalFormatting>
  <conditionalFormatting sqref="K14">
    <cfRule type="expression" dxfId="711" priority="689" stopIfTrue="1">
      <formula>AND(NOT($C14=""),K14="")</formula>
    </cfRule>
    <cfRule type="expression" dxfId="710" priority="690" stopIfTrue="1">
      <formula>BP14="0"</formula>
    </cfRule>
  </conditionalFormatting>
  <conditionalFormatting sqref="L14">
    <cfRule type="expression" dxfId="709" priority="687" stopIfTrue="1">
      <formula>AND(NOT($C14=""),L14="")</formula>
    </cfRule>
    <cfRule type="expression" dxfId="708" priority="688" stopIfTrue="1">
      <formula>BU14="0"</formula>
    </cfRule>
  </conditionalFormatting>
  <conditionalFormatting sqref="N14">
    <cfRule type="expression" dxfId="707" priority="685" stopIfTrue="1">
      <formula>AND(NOT($C14=""),N14="")</formula>
    </cfRule>
    <cfRule type="expression" dxfId="706" priority="686" stopIfTrue="1">
      <formula>CE14="0"</formula>
    </cfRule>
  </conditionalFormatting>
  <conditionalFormatting sqref="M14">
    <cfRule type="expression" dxfId="705" priority="684" stopIfTrue="1">
      <formula>BZ14="0"</formula>
    </cfRule>
  </conditionalFormatting>
  <conditionalFormatting sqref="D14">
    <cfRule type="expression" dxfId="704" priority="682" stopIfTrue="1">
      <formula>AND(NOT($C14=""),D14="")</formula>
    </cfRule>
    <cfRule type="expression" dxfId="703" priority="683" stopIfTrue="1">
      <formula>AG14="0"</formula>
    </cfRule>
  </conditionalFormatting>
  <conditionalFormatting sqref="E14">
    <cfRule type="expression" dxfId="702" priority="680" stopIfTrue="1">
      <formula>AND(NOT($C14=""),E14="")</formula>
    </cfRule>
    <cfRule type="expression" dxfId="701" priority="681" stopIfTrue="1">
      <formula>AL14="0"</formula>
    </cfRule>
  </conditionalFormatting>
  <conditionalFormatting sqref="F14">
    <cfRule type="expression" dxfId="700" priority="678" stopIfTrue="1">
      <formula>AND(NOT($C14=""),F14="")</formula>
    </cfRule>
    <cfRule type="expression" dxfId="699" priority="679" stopIfTrue="1">
      <formula>AQ14="0"</formula>
    </cfRule>
  </conditionalFormatting>
  <conditionalFormatting sqref="G14">
    <cfRule type="expression" dxfId="698" priority="676" stopIfTrue="1">
      <formula>AND(NOT($C14=""),G14="")</formula>
    </cfRule>
    <cfRule type="expression" dxfId="697" priority="677" stopIfTrue="1">
      <formula>AV14="0"</formula>
    </cfRule>
  </conditionalFormatting>
  <conditionalFormatting sqref="H14">
    <cfRule type="expression" dxfId="696" priority="674" stopIfTrue="1">
      <formula>AND(NOT($C14=""),H14="")</formula>
    </cfRule>
    <cfRule type="expression" dxfId="695" priority="675" stopIfTrue="1">
      <formula>BA14="0"</formula>
    </cfRule>
  </conditionalFormatting>
  <conditionalFormatting sqref="I14">
    <cfRule type="expression" dxfId="694" priority="672" stopIfTrue="1">
      <formula>AND(NOT($C14=""),I14="")</formula>
    </cfRule>
    <cfRule type="expression" dxfId="693" priority="673" stopIfTrue="1">
      <formula>BF14="0"</formula>
    </cfRule>
  </conditionalFormatting>
  <conditionalFormatting sqref="J14">
    <cfRule type="expression" dxfId="692" priority="670" stopIfTrue="1">
      <formula>AND(NOT($C14=""),J14="")</formula>
    </cfRule>
    <cfRule type="expression" dxfId="691" priority="671" stopIfTrue="1">
      <formula>BK14="0"</formula>
    </cfRule>
  </conditionalFormatting>
  <conditionalFormatting sqref="K14">
    <cfRule type="expression" dxfId="690" priority="668" stopIfTrue="1">
      <formula>AND(NOT($C14=""),K14="")</formula>
    </cfRule>
    <cfRule type="expression" dxfId="689" priority="669" stopIfTrue="1">
      <formula>BP14="0"</formula>
    </cfRule>
  </conditionalFormatting>
  <conditionalFormatting sqref="L14">
    <cfRule type="expression" dxfId="688" priority="666" stopIfTrue="1">
      <formula>AND(NOT($C14=""),L14="")</formula>
    </cfRule>
    <cfRule type="expression" dxfId="687" priority="667" stopIfTrue="1">
      <formula>BU14="0"</formula>
    </cfRule>
  </conditionalFormatting>
  <conditionalFormatting sqref="N14">
    <cfRule type="expression" dxfId="686" priority="664" stopIfTrue="1">
      <formula>AND(NOT($C14=""),N14="")</formula>
    </cfRule>
    <cfRule type="expression" dxfId="685" priority="665" stopIfTrue="1">
      <formula>CE14="0"</formula>
    </cfRule>
  </conditionalFormatting>
  <conditionalFormatting sqref="M14">
    <cfRule type="expression" dxfId="684" priority="663" stopIfTrue="1">
      <formula>BZ14="0"</formula>
    </cfRule>
  </conditionalFormatting>
  <conditionalFormatting sqref="D14">
    <cfRule type="expression" dxfId="683" priority="661" stopIfTrue="1">
      <formula>AND(NOT($C14=""),D14="")</formula>
    </cfRule>
    <cfRule type="expression" dxfId="682" priority="662" stopIfTrue="1">
      <formula>AG14="0"</formula>
    </cfRule>
  </conditionalFormatting>
  <conditionalFormatting sqref="E14">
    <cfRule type="expression" dxfId="681" priority="659" stopIfTrue="1">
      <formula>AND(NOT($C14=""),E14="")</formula>
    </cfRule>
    <cfRule type="expression" dxfId="680" priority="660" stopIfTrue="1">
      <formula>AL14="0"</formula>
    </cfRule>
  </conditionalFormatting>
  <conditionalFormatting sqref="F14">
    <cfRule type="expression" dxfId="679" priority="657" stopIfTrue="1">
      <formula>AND(NOT($C14=""),F14="")</formula>
    </cfRule>
    <cfRule type="expression" dxfId="678" priority="658" stopIfTrue="1">
      <formula>AQ14="0"</formula>
    </cfRule>
  </conditionalFormatting>
  <conditionalFormatting sqref="G14">
    <cfRule type="expression" dxfId="677" priority="655" stopIfTrue="1">
      <formula>AND(NOT($C14=""),G14="")</formula>
    </cfRule>
    <cfRule type="expression" dxfId="676" priority="656" stopIfTrue="1">
      <formula>AV14="0"</formula>
    </cfRule>
  </conditionalFormatting>
  <conditionalFormatting sqref="H14">
    <cfRule type="expression" dxfId="675" priority="653" stopIfTrue="1">
      <formula>AND(NOT($C14=""),H14="")</formula>
    </cfRule>
    <cfRule type="expression" dxfId="674" priority="654" stopIfTrue="1">
      <formula>BA14="0"</formula>
    </cfRule>
  </conditionalFormatting>
  <conditionalFormatting sqref="I14">
    <cfRule type="expression" dxfId="673" priority="651" stopIfTrue="1">
      <formula>AND(NOT($C14=""),I14="")</formula>
    </cfRule>
    <cfRule type="expression" dxfId="672" priority="652" stopIfTrue="1">
      <formula>BF14="0"</formula>
    </cfRule>
  </conditionalFormatting>
  <conditionalFormatting sqref="J14">
    <cfRule type="expression" dxfId="671" priority="649" stopIfTrue="1">
      <formula>AND(NOT($C14=""),J14="")</formula>
    </cfRule>
    <cfRule type="expression" dxfId="670" priority="650" stopIfTrue="1">
      <formula>BK14="0"</formula>
    </cfRule>
  </conditionalFormatting>
  <conditionalFormatting sqref="K14">
    <cfRule type="expression" dxfId="669" priority="647" stopIfTrue="1">
      <formula>AND(NOT($C14=""),K14="")</formula>
    </cfRule>
    <cfRule type="expression" dxfId="668" priority="648" stopIfTrue="1">
      <formula>BP14="0"</formula>
    </cfRule>
  </conditionalFormatting>
  <conditionalFormatting sqref="L14">
    <cfRule type="expression" dxfId="667" priority="645" stopIfTrue="1">
      <formula>AND(NOT($C14=""),L14="")</formula>
    </cfRule>
    <cfRule type="expression" dxfId="666" priority="646" stopIfTrue="1">
      <formula>BU14="0"</formula>
    </cfRule>
  </conditionalFormatting>
  <conditionalFormatting sqref="N14">
    <cfRule type="expression" dxfId="665" priority="643" stopIfTrue="1">
      <formula>AND(NOT($C14=""),N14="")</formula>
    </cfRule>
    <cfRule type="expression" dxfId="664" priority="644" stopIfTrue="1">
      <formula>CE14="0"</formula>
    </cfRule>
  </conditionalFormatting>
  <conditionalFormatting sqref="M14">
    <cfRule type="expression" dxfId="663" priority="642" stopIfTrue="1">
      <formula>BZ14="0"</formula>
    </cfRule>
  </conditionalFormatting>
  <conditionalFormatting sqref="D14">
    <cfRule type="expression" dxfId="662" priority="640" stopIfTrue="1">
      <formula>AND(NOT($C14=""),D14="")</formula>
    </cfRule>
    <cfRule type="expression" dxfId="661" priority="641" stopIfTrue="1">
      <formula>AG14="0"</formula>
    </cfRule>
  </conditionalFormatting>
  <conditionalFormatting sqref="E14">
    <cfRule type="expression" dxfId="660" priority="638" stopIfTrue="1">
      <formula>AND(NOT($C14=""),E14="")</formula>
    </cfRule>
    <cfRule type="expression" dxfId="659" priority="639" stopIfTrue="1">
      <formula>AL14="0"</formula>
    </cfRule>
  </conditionalFormatting>
  <conditionalFormatting sqref="F14">
    <cfRule type="expression" dxfId="658" priority="636" stopIfTrue="1">
      <formula>AND(NOT($C14=""),F14="")</formula>
    </cfRule>
    <cfRule type="expression" dxfId="657" priority="637" stopIfTrue="1">
      <formula>AQ14="0"</formula>
    </cfRule>
  </conditionalFormatting>
  <conditionalFormatting sqref="G14">
    <cfRule type="expression" dxfId="656" priority="634" stopIfTrue="1">
      <formula>AND(NOT($C14=""),G14="")</formula>
    </cfRule>
    <cfRule type="expression" dxfId="655" priority="635" stopIfTrue="1">
      <formula>AV14="0"</formula>
    </cfRule>
  </conditionalFormatting>
  <conditionalFormatting sqref="H14">
    <cfRule type="expression" dxfId="654" priority="632" stopIfTrue="1">
      <formula>AND(NOT($C14=""),H14="")</formula>
    </cfRule>
    <cfRule type="expression" dxfId="653" priority="633" stopIfTrue="1">
      <formula>BA14="0"</formula>
    </cfRule>
  </conditionalFormatting>
  <conditionalFormatting sqref="I14">
    <cfRule type="expression" dxfId="652" priority="630" stopIfTrue="1">
      <formula>AND(NOT($C14=""),I14="")</formula>
    </cfRule>
    <cfRule type="expression" dxfId="651" priority="631" stopIfTrue="1">
      <formula>BF14="0"</formula>
    </cfRule>
  </conditionalFormatting>
  <conditionalFormatting sqref="J14">
    <cfRule type="expression" dxfId="650" priority="628" stopIfTrue="1">
      <formula>AND(NOT($C14=""),J14="")</formula>
    </cfRule>
    <cfRule type="expression" dxfId="649" priority="629" stopIfTrue="1">
      <formula>BK14="0"</formula>
    </cfRule>
  </conditionalFormatting>
  <conditionalFormatting sqref="K14">
    <cfRule type="expression" dxfId="648" priority="626" stopIfTrue="1">
      <formula>AND(NOT($C14=""),K14="")</formula>
    </cfRule>
    <cfRule type="expression" dxfId="647" priority="627" stopIfTrue="1">
      <formula>BP14="0"</formula>
    </cfRule>
  </conditionalFormatting>
  <conditionalFormatting sqref="L14">
    <cfRule type="expression" dxfId="646" priority="624" stopIfTrue="1">
      <formula>AND(NOT($C14=""),L14="")</formula>
    </cfRule>
    <cfRule type="expression" dxfId="645" priority="625" stopIfTrue="1">
      <formula>BU14="0"</formula>
    </cfRule>
  </conditionalFormatting>
  <conditionalFormatting sqref="N14">
    <cfRule type="expression" dxfId="644" priority="622" stopIfTrue="1">
      <formula>AND(NOT($C14=""),N14="")</formula>
    </cfRule>
    <cfRule type="expression" dxfId="643" priority="623" stopIfTrue="1">
      <formula>CE14="0"</formula>
    </cfRule>
  </conditionalFormatting>
  <conditionalFormatting sqref="O14">
    <cfRule type="expression" dxfId="642" priority="620" stopIfTrue="1">
      <formula>AND(NOT($C14=""),O14="")</formula>
    </cfRule>
    <cfRule type="expression" dxfId="641" priority="621" stopIfTrue="1">
      <formula>CJ14="0"</formula>
    </cfRule>
  </conditionalFormatting>
  <conditionalFormatting sqref="P14">
    <cfRule type="expression" dxfId="640" priority="618" stopIfTrue="1">
      <formula>AND(NOT($C14=""),P14="")</formula>
    </cfRule>
    <cfRule type="expression" dxfId="639" priority="619" stopIfTrue="1">
      <formula>CO14="0"</formula>
    </cfRule>
  </conditionalFormatting>
  <conditionalFormatting sqref="Q14">
    <cfRule type="expression" dxfId="638" priority="616" stopIfTrue="1">
      <formula>AND(NOT($C14=""),Q14="")</formula>
    </cfRule>
    <cfRule type="expression" dxfId="637" priority="617" stopIfTrue="1">
      <formula>CT14="0"</formula>
    </cfRule>
  </conditionalFormatting>
  <conditionalFormatting sqref="M14">
    <cfRule type="expression" dxfId="636" priority="615" stopIfTrue="1">
      <formula>BZ14="0"</formula>
    </cfRule>
  </conditionalFormatting>
  <conditionalFormatting sqref="D14">
    <cfRule type="expression" dxfId="635" priority="613" stopIfTrue="1">
      <formula>AND(NOT($C14=""),D14="")</formula>
    </cfRule>
    <cfRule type="expression" dxfId="634" priority="614" stopIfTrue="1">
      <formula>AG14="0"</formula>
    </cfRule>
  </conditionalFormatting>
  <conditionalFormatting sqref="E14">
    <cfRule type="expression" dxfId="633" priority="611" stopIfTrue="1">
      <formula>AND(NOT($C14=""),E14="")</formula>
    </cfRule>
    <cfRule type="expression" dxfId="632" priority="612" stopIfTrue="1">
      <formula>AL14="0"</formula>
    </cfRule>
  </conditionalFormatting>
  <conditionalFormatting sqref="F14">
    <cfRule type="expression" dxfId="631" priority="609" stopIfTrue="1">
      <formula>AND(NOT($C14=""),F14="")</formula>
    </cfRule>
    <cfRule type="expression" dxfId="630" priority="610" stopIfTrue="1">
      <formula>AQ14="0"</formula>
    </cfRule>
  </conditionalFormatting>
  <conditionalFormatting sqref="G14">
    <cfRule type="expression" dxfId="629" priority="607" stopIfTrue="1">
      <formula>AND(NOT($C14=""),G14="")</formula>
    </cfRule>
    <cfRule type="expression" dxfId="628" priority="608" stopIfTrue="1">
      <formula>AV14="0"</formula>
    </cfRule>
  </conditionalFormatting>
  <conditionalFormatting sqref="H14">
    <cfRule type="expression" dxfId="627" priority="605" stopIfTrue="1">
      <formula>AND(NOT($C14=""),H14="")</formula>
    </cfRule>
    <cfRule type="expression" dxfId="626" priority="606" stopIfTrue="1">
      <formula>BA14="0"</formula>
    </cfRule>
  </conditionalFormatting>
  <conditionalFormatting sqref="I14">
    <cfRule type="expression" dxfId="625" priority="603" stopIfTrue="1">
      <formula>AND(NOT($C14=""),I14="")</formula>
    </cfRule>
    <cfRule type="expression" dxfId="624" priority="604" stopIfTrue="1">
      <formula>BF14="0"</formula>
    </cfRule>
  </conditionalFormatting>
  <conditionalFormatting sqref="J14">
    <cfRule type="expression" dxfId="623" priority="601" stopIfTrue="1">
      <formula>AND(NOT($C14=""),J14="")</formula>
    </cfRule>
    <cfRule type="expression" dxfId="622" priority="602" stopIfTrue="1">
      <formula>BK14="0"</formula>
    </cfRule>
  </conditionalFormatting>
  <conditionalFormatting sqref="K14">
    <cfRule type="expression" dxfId="621" priority="599" stopIfTrue="1">
      <formula>AND(NOT($C14=""),K14="")</formula>
    </cfRule>
    <cfRule type="expression" dxfId="620" priority="600" stopIfTrue="1">
      <formula>BP14="0"</formula>
    </cfRule>
  </conditionalFormatting>
  <conditionalFormatting sqref="L14">
    <cfRule type="expression" dxfId="619" priority="597" stopIfTrue="1">
      <formula>AND(NOT($C14=""),L14="")</formula>
    </cfRule>
    <cfRule type="expression" dxfId="618" priority="598" stopIfTrue="1">
      <formula>BU14="0"</formula>
    </cfRule>
  </conditionalFormatting>
  <conditionalFormatting sqref="N14">
    <cfRule type="expression" dxfId="617" priority="595" stopIfTrue="1">
      <formula>AND(NOT($C14=""),N14="")</formula>
    </cfRule>
    <cfRule type="expression" dxfId="616" priority="596" stopIfTrue="1">
      <formula>CE14="0"</formula>
    </cfRule>
  </conditionalFormatting>
  <conditionalFormatting sqref="M14">
    <cfRule type="expression" dxfId="615" priority="594" stopIfTrue="1">
      <formula>BZ14="0"</formula>
    </cfRule>
  </conditionalFormatting>
  <conditionalFormatting sqref="D14">
    <cfRule type="expression" dxfId="614" priority="592" stopIfTrue="1">
      <formula>AND(NOT($C14=""),D14="")</formula>
    </cfRule>
    <cfRule type="expression" dxfId="613" priority="593" stopIfTrue="1">
      <formula>AG14="0"</formula>
    </cfRule>
  </conditionalFormatting>
  <conditionalFormatting sqref="E14">
    <cfRule type="expression" dxfId="612" priority="590" stopIfTrue="1">
      <formula>AND(NOT($C14=""),E14="")</formula>
    </cfRule>
    <cfRule type="expression" dxfId="611" priority="591" stopIfTrue="1">
      <formula>AL14="0"</formula>
    </cfRule>
  </conditionalFormatting>
  <conditionalFormatting sqref="F14">
    <cfRule type="expression" dxfId="610" priority="588" stopIfTrue="1">
      <formula>AND(NOT($C14=""),F14="")</formula>
    </cfRule>
    <cfRule type="expression" dxfId="609" priority="589" stopIfTrue="1">
      <formula>AQ14="0"</formula>
    </cfRule>
  </conditionalFormatting>
  <conditionalFormatting sqref="G14">
    <cfRule type="expression" dxfId="608" priority="586" stopIfTrue="1">
      <formula>AND(NOT($C14=""),G14="")</formula>
    </cfRule>
    <cfRule type="expression" dxfId="607" priority="587" stopIfTrue="1">
      <formula>AV14="0"</formula>
    </cfRule>
  </conditionalFormatting>
  <conditionalFormatting sqref="H14">
    <cfRule type="expression" dxfId="606" priority="584" stopIfTrue="1">
      <formula>AND(NOT($C14=""),H14="")</formula>
    </cfRule>
    <cfRule type="expression" dxfId="605" priority="585" stopIfTrue="1">
      <formula>BA14="0"</formula>
    </cfRule>
  </conditionalFormatting>
  <conditionalFormatting sqref="I14">
    <cfRule type="expression" dxfId="604" priority="582" stopIfTrue="1">
      <formula>AND(NOT($C14=""),I14="")</formula>
    </cfRule>
    <cfRule type="expression" dxfId="603" priority="583" stopIfTrue="1">
      <formula>BF14="0"</formula>
    </cfRule>
  </conditionalFormatting>
  <conditionalFormatting sqref="J14">
    <cfRule type="expression" dxfId="602" priority="580" stopIfTrue="1">
      <formula>AND(NOT($C14=""),J14="")</formula>
    </cfRule>
    <cfRule type="expression" dxfId="601" priority="581" stopIfTrue="1">
      <formula>BK14="0"</formula>
    </cfRule>
  </conditionalFormatting>
  <conditionalFormatting sqref="K14">
    <cfRule type="expression" dxfId="600" priority="578" stopIfTrue="1">
      <formula>AND(NOT($C14=""),K14="")</formula>
    </cfRule>
    <cfRule type="expression" dxfId="599" priority="579" stopIfTrue="1">
      <formula>BP14="0"</formula>
    </cfRule>
  </conditionalFormatting>
  <conditionalFormatting sqref="L14">
    <cfRule type="expression" dxfId="598" priority="576" stopIfTrue="1">
      <formula>AND(NOT($C14=""),L14="")</formula>
    </cfRule>
    <cfRule type="expression" dxfId="597" priority="577" stopIfTrue="1">
      <formula>BU14="0"</formula>
    </cfRule>
  </conditionalFormatting>
  <conditionalFormatting sqref="N14">
    <cfRule type="expression" dxfId="596" priority="574" stopIfTrue="1">
      <formula>AND(NOT($C14=""),N14="")</formula>
    </cfRule>
    <cfRule type="expression" dxfId="595" priority="575" stopIfTrue="1">
      <formula>CE14="0"</formula>
    </cfRule>
  </conditionalFormatting>
  <conditionalFormatting sqref="M14">
    <cfRule type="expression" dxfId="594" priority="573" stopIfTrue="1">
      <formula>BZ14="0"</formula>
    </cfRule>
  </conditionalFormatting>
  <conditionalFormatting sqref="D14">
    <cfRule type="expression" dxfId="593" priority="571" stopIfTrue="1">
      <formula>AND(NOT($C14=""),D14="")</formula>
    </cfRule>
    <cfRule type="expression" dxfId="592" priority="572" stopIfTrue="1">
      <formula>AG14="0"</formula>
    </cfRule>
  </conditionalFormatting>
  <conditionalFormatting sqref="E14">
    <cfRule type="expression" dxfId="591" priority="569" stopIfTrue="1">
      <formula>AND(NOT($C14=""),E14="")</formula>
    </cfRule>
    <cfRule type="expression" dxfId="590" priority="570" stopIfTrue="1">
      <formula>AL14="0"</formula>
    </cfRule>
  </conditionalFormatting>
  <conditionalFormatting sqref="F14">
    <cfRule type="expression" dxfId="589" priority="567" stopIfTrue="1">
      <formula>AND(NOT($C14=""),F14="")</formula>
    </cfRule>
    <cfRule type="expression" dxfId="588" priority="568" stopIfTrue="1">
      <formula>AQ14="0"</formula>
    </cfRule>
  </conditionalFormatting>
  <conditionalFormatting sqref="G14">
    <cfRule type="expression" dxfId="587" priority="565" stopIfTrue="1">
      <formula>AND(NOT($C14=""),G14="")</formula>
    </cfRule>
    <cfRule type="expression" dxfId="586" priority="566" stopIfTrue="1">
      <formula>AV14="0"</formula>
    </cfRule>
  </conditionalFormatting>
  <conditionalFormatting sqref="H14">
    <cfRule type="expression" dxfId="585" priority="563" stopIfTrue="1">
      <formula>AND(NOT($C14=""),H14="")</formula>
    </cfRule>
    <cfRule type="expression" dxfId="584" priority="564" stopIfTrue="1">
      <formula>BA14="0"</formula>
    </cfRule>
  </conditionalFormatting>
  <conditionalFormatting sqref="I14">
    <cfRule type="expression" dxfId="583" priority="561" stopIfTrue="1">
      <formula>AND(NOT($C14=""),I14="")</formula>
    </cfRule>
    <cfRule type="expression" dxfId="582" priority="562" stopIfTrue="1">
      <formula>BF14="0"</formula>
    </cfRule>
  </conditionalFormatting>
  <conditionalFormatting sqref="J14">
    <cfRule type="expression" dxfId="581" priority="559" stopIfTrue="1">
      <formula>AND(NOT($C14=""),J14="")</formula>
    </cfRule>
    <cfRule type="expression" dxfId="580" priority="560" stopIfTrue="1">
      <formula>BK14="0"</formula>
    </cfRule>
  </conditionalFormatting>
  <conditionalFormatting sqref="K14">
    <cfRule type="expression" dxfId="579" priority="557" stopIfTrue="1">
      <formula>AND(NOT($C14=""),K14="")</formula>
    </cfRule>
    <cfRule type="expression" dxfId="578" priority="558" stopIfTrue="1">
      <formula>BP14="0"</formula>
    </cfRule>
  </conditionalFormatting>
  <conditionalFormatting sqref="L14">
    <cfRule type="expression" dxfId="577" priority="555" stopIfTrue="1">
      <formula>AND(NOT($C14=""),L14="")</formula>
    </cfRule>
    <cfRule type="expression" dxfId="576" priority="556" stopIfTrue="1">
      <formula>BU14="0"</formula>
    </cfRule>
  </conditionalFormatting>
  <conditionalFormatting sqref="N14">
    <cfRule type="expression" dxfId="575" priority="553" stopIfTrue="1">
      <formula>AND(NOT($C14=""),N14="")</formula>
    </cfRule>
    <cfRule type="expression" dxfId="574" priority="554" stopIfTrue="1">
      <formula>CE14="0"</formula>
    </cfRule>
  </conditionalFormatting>
  <conditionalFormatting sqref="M14">
    <cfRule type="expression" dxfId="573" priority="552" stopIfTrue="1">
      <formula>BZ14="0"</formula>
    </cfRule>
  </conditionalFormatting>
  <conditionalFormatting sqref="D14">
    <cfRule type="expression" dxfId="572" priority="550" stopIfTrue="1">
      <formula>AND(NOT($C14=""),D14="")</formula>
    </cfRule>
    <cfRule type="expression" dxfId="571" priority="551" stopIfTrue="1">
      <formula>AG14="0"</formula>
    </cfRule>
  </conditionalFormatting>
  <conditionalFormatting sqref="E14">
    <cfRule type="expression" dxfId="570" priority="548" stopIfTrue="1">
      <formula>AND(NOT($C14=""),E14="")</formula>
    </cfRule>
    <cfRule type="expression" dxfId="569" priority="549" stopIfTrue="1">
      <formula>AL14="0"</formula>
    </cfRule>
  </conditionalFormatting>
  <conditionalFormatting sqref="F14">
    <cfRule type="expression" dxfId="568" priority="546" stopIfTrue="1">
      <formula>AND(NOT($C14=""),F14="")</formula>
    </cfRule>
    <cfRule type="expression" dxfId="567" priority="547" stopIfTrue="1">
      <formula>AQ14="0"</formula>
    </cfRule>
  </conditionalFormatting>
  <conditionalFormatting sqref="G14">
    <cfRule type="expression" dxfId="566" priority="544" stopIfTrue="1">
      <formula>AND(NOT($C14=""),G14="")</formula>
    </cfRule>
    <cfRule type="expression" dxfId="565" priority="545" stopIfTrue="1">
      <formula>AV14="0"</formula>
    </cfRule>
  </conditionalFormatting>
  <conditionalFormatting sqref="H14">
    <cfRule type="expression" dxfId="564" priority="542" stopIfTrue="1">
      <formula>AND(NOT($C14=""),H14="")</formula>
    </cfRule>
    <cfRule type="expression" dxfId="563" priority="543" stopIfTrue="1">
      <formula>BA14="0"</formula>
    </cfRule>
  </conditionalFormatting>
  <conditionalFormatting sqref="I14">
    <cfRule type="expression" dxfId="562" priority="540" stopIfTrue="1">
      <formula>AND(NOT($C14=""),I14="")</formula>
    </cfRule>
    <cfRule type="expression" dxfId="561" priority="541" stopIfTrue="1">
      <formula>BF14="0"</formula>
    </cfRule>
  </conditionalFormatting>
  <conditionalFormatting sqref="J14">
    <cfRule type="expression" dxfId="560" priority="538" stopIfTrue="1">
      <formula>AND(NOT($C14=""),J14="")</formula>
    </cfRule>
    <cfRule type="expression" dxfId="559" priority="539" stopIfTrue="1">
      <formula>BK14="0"</formula>
    </cfRule>
  </conditionalFormatting>
  <conditionalFormatting sqref="K14">
    <cfRule type="expression" dxfId="558" priority="536" stopIfTrue="1">
      <formula>AND(NOT($C14=""),K14="")</formula>
    </cfRule>
    <cfRule type="expression" dxfId="557" priority="537" stopIfTrue="1">
      <formula>BP14="0"</formula>
    </cfRule>
  </conditionalFormatting>
  <conditionalFormatting sqref="L14">
    <cfRule type="expression" dxfId="556" priority="534" stopIfTrue="1">
      <formula>AND(NOT($C14=""),L14="")</formula>
    </cfRule>
    <cfRule type="expression" dxfId="555" priority="535" stopIfTrue="1">
      <formula>BU14="0"</formula>
    </cfRule>
  </conditionalFormatting>
  <conditionalFormatting sqref="N14">
    <cfRule type="expression" dxfId="554" priority="532" stopIfTrue="1">
      <formula>AND(NOT($C14=""),N14="")</formula>
    </cfRule>
    <cfRule type="expression" dxfId="553" priority="533" stopIfTrue="1">
      <formula>CE14="0"</formula>
    </cfRule>
  </conditionalFormatting>
  <conditionalFormatting sqref="M14">
    <cfRule type="expression" dxfId="552" priority="531" stopIfTrue="1">
      <formula>BZ14="0"</formula>
    </cfRule>
  </conditionalFormatting>
  <conditionalFormatting sqref="D14">
    <cfRule type="expression" dxfId="551" priority="529" stopIfTrue="1">
      <formula>AND(NOT($C14=""),D14="")</formula>
    </cfRule>
    <cfRule type="expression" dxfId="550" priority="530" stopIfTrue="1">
      <formula>AG14="0"</formula>
    </cfRule>
  </conditionalFormatting>
  <conditionalFormatting sqref="E14">
    <cfRule type="expression" dxfId="549" priority="527" stopIfTrue="1">
      <formula>AND(NOT($C14=""),E14="")</formula>
    </cfRule>
    <cfRule type="expression" dxfId="548" priority="528" stopIfTrue="1">
      <formula>AL14="0"</formula>
    </cfRule>
  </conditionalFormatting>
  <conditionalFormatting sqref="F14">
    <cfRule type="expression" dxfId="547" priority="525" stopIfTrue="1">
      <formula>AND(NOT($C14=""),F14="")</formula>
    </cfRule>
    <cfRule type="expression" dxfId="546" priority="526" stopIfTrue="1">
      <formula>AQ14="0"</formula>
    </cfRule>
  </conditionalFormatting>
  <conditionalFormatting sqref="G14">
    <cfRule type="expression" dxfId="545" priority="523" stopIfTrue="1">
      <formula>AND(NOT($C14=""),G14="")</formula>
    </cfRule>
    <cfRule type="expression" dxfId="544" priority="524" stopIfTrue="1">
      <formula>AV14="0"</formula>
    </cfRule>
  </conditionalFormatting>
  <conditionalFormatting sqref="H14">
    <cfRule type="expression" dxfId="543" priority="521" stopIfTrue="1">
      <formula>AND(NOT($C14=""),H14="")</formula>
    </cfRule>
    <cfRule type="expression" dxfId="542" priority="522" stopIfTrue="1">
      <formula>BA14="0"</formula>
    </cfRule>
  </conditionalFormatting>
  <conditionalFormatting sqref="I14">
    <cfRule type="expression" dxfId="541" priority="519" stopIfTrue="1">
      <formula>AND(NOT($C14=""),I14="")</formula>
    </cfRule>
    <cfRule type="expression" dxfId="540" priority="520" stopIfTrue="1">
      <formula>BF14="0"</formula>
    </cfRule>
  </conditionalFormatting>
  <conditionalFormatting sqref="J14">
    <cfRule type="expression" dxfId="539" priority="517" stopIfTrue="1">
      <formula>AND(NOT($C14=""),J14="")</formula>
    </cfRule>
    <cfRule type="expression" dxfId="538" priority="518" stopIfTrue="1">
      <formula>BK14="0"</formula>
    </cfRule>
  </conditionalFormatting>
  <conditionalFormatting sqref="K14">
    <cfRule type="expression" dxfId="537" priority="515" stopIfTrue="1">
      <formula>AND(NOT($C14=""),K14="")</formula>
    </cfRule>
    <cfRule type="expression" dxfId="536" priority="516" stopIfTrue="1">
      <formula>BP14="0"</formula>
    </cfRule>
  </conditionalFormatting>
  <conditionalFormatting sqref="L14">
    <cfRule type="expression" dxfId="535" priority="513" stopIfTrue="1">
      <formula>AND(NOT($C14=""),L14="")</formula>
    </cfRule>
    <cfRule type="expression" dxfId="534" priority="514" stopIfTrue="1">
      <formula>BU14="0"</formula>
    </cfRule>
  </conditionalFormatting>
  <conditionalFormatting sqref="N14">
    <cfRule type="expression" dxfId="533" priority="511" stopIfTrue="1">
      <formula>AND(NOT($C14=""),N14="")</formula>
    </cfRule>
    <cfRule type="expression" dxfId="532" priority="512" stopIfTrue="1">
      <formula>CE14="0"</formula>
    </cfRule>
  </conditionalFormatting>
  <conditionalFormatting sqref="M14">
    <cfRule type="expression" dxfId="531" priority="510" stopIfTrue="1">
      <formula>BZ14="0"</formula>
    </cfRule>
  </conditionalFormatting>
  <conditionalFormatting sqref="D14">
    <cfRule type="expression" dxfId="530" priority="508" stopIfTrue="1">
      <formula>AND(NOT($C14=""),D14="")</formula>
    </cfRule>
    <cfRule type="expression" dxfId="529" priority="509" stopIfTrue="1">
      <formula>AG14="0"</formula>
    </cfRule>
  </conditionalFormatting>
  <conditionalFormatting sqref="E14">
    <cfRule type="expression" dxfId="528" priority="506" stopIfTrue="1">
      <formula>AND(NOT($C14=""),E14="")</formula>
    </cfRule>
    <cfRule type="expression" dxfId="527" priority="507" stopIfTrue="1">
      <formula>AL14="0"</formula>
    </cfRule>
  </conditionalFormatting>
  <conditionalFormatting sqref="F14">
    <cfRule type="expression" dxfId="526" priority="504" stopIfTrue="1">
      <formula>AND(NOT($C14=""),F14="")</formula>
    </cfRule>
    <cfRule type="expression" dxfId="525" priority="505" stopIfTrue="1">
      <formula>AQ14="0"</formula>
    </cfRule>
  </conditionalFormatting>
  <conditionalFormatting sqref="G14">
    <cfRule type="expression" dxfId="524" priority="502" stopIfTrue="1">
      <formula>AND(NOT($C14=""),G14="")</formula>
    </cfRule>
    <cfRule type="expression" dxfId="523" priority="503" stopIfTrue="1">
      <formula>AV14="0"</formula>
    </cfRule>
  </conditionalFormatting>
  <conditionalFormatting sqref="H14">
    <cfRule type="expression" dxfId="522" priority="500" stopIfTrue="1">
      <formula>AND(NOT($C14=""),H14="")</formula>
    </cfRule>
    <cfRule type="expression" dxfId="521" priority="501" stopIfTrue="1">
      <formula>BA14="0"</formula>
    </cfRule>
  </conditionalFormatting>
  <conditionalFormatting sqref="I14">
    <cfRule type="expression" dxfId="520" priority="498" stopIfTrue="1">
      <formula>AND(NOT($C14=""),I14="")</formula>
    </cfRule>
    <cfRule type="expression" dxfId="519" priority="499" stopIfTrue="1">
      <formula>BF14="0"</formula>
    </cfRule>
  </conditionalFormatting>
  <conditionalFormatting sqref="J14">
    <cfRule type="expression" dxfId="518" priority="496" stopIfTrue="1">
      <formula>AND(NOT($C14=""),J14="")</formula>
    </cfRule>
    <cfRule type="expression" dxfId="517" priority="497" stopIfTrue="1">
      <formula>BK14="0"</formula>
    </cfRule>
  </conditionalFormatting>
  <conditionalFormatting sqref="K14">
    <cfRule type="expression" dxfId="516" priority="494" stopIfTrue="1">
      <formula>AND(NOT($C14=""),K14="")</formula>
    </cfRule>
    <cfRule type="expression" dxfId="515" priority="495" stopIfTrue="1">
      <formula>BP14="0"</formula>
    </cfRule>
  </conditionalFormatting>
  <conditionalFormatting sqref="L14">
    <cfRule type="expression" dxfId="514" priority="492" stopIfTrue="1">
      <formula>AND(NOT($C14=""),L14="")</formula>
    </cfRule>
    <cfRule type="expression" dxfId="513" priority="493" stopIfTrue="1">
      <formula>BU14="0"</formula>
    </cfRule>
  </conditionalFormatting>
  <conditionalFormatting sqref="N14">
    <cfRule type="expression" dxfId="512" priority="490" stopIfTrue="1">
      <formula>AND(NOT($C14=""),N14="")</formula>
    </cfRule>
    <cfRule type="expression" dxfId="511" priority="491" stopIfTrue="1">
      <formula>CE14="0"</formula>
    </cfRule>
  </conditionalFormatting>
  <conditionalFormatting sqref="M14">
    <cfRule type="expression" dxfId="510" priority="489" stopIfTrue="1">
      <formula>BZ14="0"</formula>
    </cfRule>
  </conditionalFormatting>
  <conditionalFormatting sqref="D14">
    <cfRule type="expression" dxfId="509" priority="487" stopIfTrue="1">
      <formula>AND(NOT($C14=""),D14="")</formula>
    </cfRule>
    <cfRule type="expression" dxfId="508" priority="488" stopIfTrue="1">
      <formula>AG14="0"</formula>
    </cfRule>
  </conditionalFormatting>
  <conditionalFormatting sqref="E14">
    <cfRule type="expression" dxfId="507" priority="485" stopIfTrue="1">
      <formula>AND(NOT($C14=""),E14="")</formula>
    </cfRule>
    <cfRule type="expression" dxfId="506" priority="486" stopIfTrue="1">
      <formula>AL14="0"</formula>
    </cfRule>
  </conditionalFormatting>
  <conditionalFormatting sqref="F14">
    <cfRule type="expression" dxfId="505" priority="483" stopIfTrue="1">
      <formula>AND(NOT($C14=""),F14="")</formula>
    </cfRule>
    <cfRule type="expression" dxfId="504" priority="484" stopIfTrue="1">
      <formula>AQ14="0"</formula>
    </cfRule>
  </conditionalFormatting>
  <conditionalFormatting sqref="G14">
    <cfRule type="expression" dxfId="503" priority="481" stopIfTrue="1">
      <formula>AND(NOT($C14=""),G14="")</formula>
    </cfRule>
    <cfRule type="expression" dxfId="502" priority="482" stopIfTrue="1">
      <formula>AV14="0"</formula>
    </cfRule>
  </conditionalFormatting>
  <conditionalFormatting sqref="H14">
    <cfRule type="expression" dxfId="501" priority="479" stopIfTrue="1">
      <formula>AND(NOT($C14=""),H14="")</formula>
    </cfRule>
    <cfRule type="expression" dxfId="500" priority="480" stopIfTrue="1">
      <formula>BA14="0"</formula>
    </cfRule>
  </conditionalFormatting>
  <conditionalFormatting sqref="I14">
    <cfRule type="expression" dxfId="499" priority="477" stopIfTrue="1">
      <formula>AND(NOT($C14=""),I14="")</formula>
    </cfRule>
    <cfRule type="expression" dxfId="498" priority="478" stopIfTrue="1">
      <formula>BF14="0"</formula>
    </cfRule>
  </conditionalFormatting>
  <conditionalFormatting sqref="J14">
    <cfRule type="expression" dxfId="497" priority="475" stopIfTrue="1">
      <formula>AND(NOT($C14=""),J14="")</formula>
    </cfRule>
    <cfRule type="expression" dxfId="496" priority="476" stopIfTrue="1">
      <formula>BK14="0"</formula>
    </cfRule>
  </conditionalFormatting>
  <conditionalFormatting sqref="K14">
    <cfRule type="expression" dxfId="495" priority="473" stopIfTrue="1">
      <formula>AND(NOT($C14=""),K14="")</formula>
    </cfRule>
    <cfRule type="expression" dxfId="494" priority="474" stopIfTrue="1">
      <formula>BP14="0"</formula>
    </cfRule>
  </conditionalFormatting>
  <conditionalFormatting sqref="L14">
    <cfRule type="expression" dxfId="493" priority="471" stopIfTrue="1">
      <formula>AND(NOT($C14=""),L14="")</formula>
    </cfRule>
    <cfRule type="expression" dxfId="492" priority="472" stopIfTrue="1">
      <formula>BU14="0"</formula>
    </cfRule>
  </conditionalFormatting>
  <conditionalFormatting sqref="N14">
    <cfRule type="expression" dxfId="491" priority="469" stopIfTrue="1">
      <formula>AND(NOT($C14=""),N14="")</formula>
    </cfRule>
    <cfRule type="expression" dxfId="490" priority="470" stopIfTrue="1">
      <formula>CE14="0"</formula>
    </cfRule>
  </conditionalFormatting>
  <conditionalFormatting sqref="M14">
    <cfRule type="expression" dxfId="489" priority="468" stopIfTrue="1">
      <formula>BZ14="0"</formula>
    </cfRule>
  </conditionalFormatting>
  <conditionalFormatting sqref="D14">
    <cfRule type="expression" dxfId="488" priority="466" stopIfTrue="1">
      <formula>AND(NOT($C14=""),D14="")</formula>
    </cfRule>
    <cfRule type="expression" dxfId="487" priority="467" stopIfTrue="1">
      <formula>AG14="0"</formula>
    </cfRule>
  </conditionalFormatting>
  <conditionalFormatting sqref="E14">
    <cfRule type="expression" dxfId="486" priority="464" stopIfTrue="1">
      <formula>AND(NOT($C14=""),E14="")</formula>
    </cfRule>
    <cfRule type="expression" dxfId="485" priority="465" stopIfTrue="1">
      <formula>AL14="0"</formula>
    </cfRule>
  </conditionalFormatting>
  <conditionalFormatting sqref="F14">
    <cfRule type="expression" dxfId="484" priority="462" stopIfTrue="1">
      <formula>AND(NOT($C14=""),F14="")</formula>
    </cfRule>
    <cfRule type="expression" dxfId="483" priority="463" stopIfTrue="1">
      <formula>AQ14="0"</formula>
    </cfRule>
  </conditionalFormatting>
  <conditionalFormatting sqref="G14">
    <cfRule type="expression" dxfId="482" priority="460" stopIfTrue="1">
      <formula>AND(NOT($C14=""),G14="")</formula>
    </cfRule>
    <cfRule type="expression" dxfId="481" priority="461" stopIfTrue="1">
      <formula>AV14="0"</formula>
    </cfRule>
  </conditionalFormatting>
  <conditionalFormatting sqref="H14">
    <cfRule type="expression" dxfId="480" priority="458" stopIfTrue="1">
      <formula>AND(NOT($C14=""),H14="")</formula>
    </cfRule>
    <cfRule type="expression" dxfId="479" priority="459" stopIfTrue="1">
      <formula>BA14="0"</formula>
    </cfRule>
  </conditionalFormatting>
  <conditionalFormatting sqref="I14">
    <cfRule type="expression" dxfId="478" priority="456" stopIfTrue="1">
      <formula>AND(NOT($C14=""),I14="")</formula>
    </cfRule>
    <cfRule type="expression" dxfId="477" priority="457" stopIfTrue="1">
      <formula>BF14="0"</formula>
    </cfRule>
  </conditionalFormatting>
  <conditionalFormatting sqref="J14">
    <cfRule type="expression" dxfId="476" priority="454" stopIfTrue="1">
      <formula>AND(NOT($C14=""),J14="")</formula>
    </cfRule>
    <cfRule type="expression" dxfId="475" priority="455" stopIfTrue="1">
      <formula>BK14="0"</formula>
    </cfRule>
  </conditionalFormatting>
  <conditionalFormatting sqref="K14">
    <cfRule type="expression" dxfId="474" priority="452" stopIfTrue="1">
      <formula>AND(NOT($C14=""),K14="")</formula>
    </cfRule>
    <cfRule type="expression" dxfId="473" priority="453" stopIfTrue="1">
      <formula>BP14="0"</formula>
    </cfRule>
  </conditionalFormatting>
  <conditionalFormatting sqref="L14">
    <cfRule type="expression" dxfId="472" priority="450" stopIfTrue="1">
      <formula>AND(NOT($C14=""),L14="")</formula>
    </cfRule>
    <cfRule type="expression" dxfId="471" priority="451" stopIfTrue="1">
      <formula>BU14="0"</formula>
    </cfRule>
  </conditionalFormatting>
  <conditionalFormatting sqref="N14">
    <cfRule type="expression" dxfId="470" priority="448" stopIfTrue="1">
      <formula>AND(NOT($C14=""),N14="")</formula>
    </cfRule>
    <cfRule type="expression" dxfId="469" priority="449" stopIfTrue="1">
      <formula>CE14="0"</formula>
    </cfRule>
  </conditionalFormatting>
  <conditionalFormatting sqref="M14">
    <cfRule type="expression" dxfId="468" priority="447" stopIfTrue="1">
      <formula>BZ14="0"</formula>
    </cfRule>
  </conditionalFormatting>
  <conditionalFormatting sqref="D14">
    <cfRule type="expression" dxfId="467" priority="445" stopIfTrue="1">
      <formula>AND(NOT($C14=""),D14="")</formula>
    </cfRule>
    <cfRule type="expression" dxfId="466" priority="446" stopIfTrue="1">
      <formula>AG14="0"</formula>
    </cfRule>
  </conditionalFormatting>
  <conditionalFormatting sqref="E14">
    <cfRule type="expression" dxfId="465" priority="443" stopIfTrue="1">
      <formula>AND(NOT($C14=""),E14="")</formula>
    </cfRule>
    <cfRule type="expression" dxfId="464" priority="444" stopIfTrue="1">
      <formula>AL14="0"</formula>
    </cfRule>
  </conditionalFormatting>
  <conditionalFormatting sqref="F14">
    <cfRule type="expression" dxfId="463" priority="441" stopIfTrue="1">
      <formula>AND(NOT($C14=""),F14="")</formula>
    </cfRule>
    <cfRule type="expression" dxfId="462" priority="442" stopIfTrue="1">
      <formula>AQ14="0"</formula>
    </cfRule>
  </conditionalFormatting>
  <conditionalFormatting sqref="G14">
    <cfRule type="expression" dxfId="461" priority="439" stopIfTrue="1">
      <formula>AND(NOT($C14=""),G14="")</formula>
    </cfRule>
    <cfRule type="expression" dxfId="460" priority="440" stopIfTrue="1">
      <formula>AV14="0"</formula>
    </cfRule>
  </conditionalFormatting>
  <conditionalFormatting sqref="H14">
    <cfRule type="expression" dxfId="459" priority="437" stopIfTrue="1">
      <formula>AND(NOT($C14=""),H14="")</formula>
    </cfRule>
    <cfRule type="expression" dxfId="458" priority="438" stopIfTrue="1">
      <formula>BA14="0"</formula>
    </cfRule>
  </conditionalFormatting>
  <conditionalFormatting sqref="I14">
    <cfRule type="expression" dxfId="457" priority="435" stopIfTrue="1">
      <formula>AND(NOT($C14=""),I14="")</formula>
    </cfRule>
    <cfRule type="expression" dxfId="456" priority="436" stopIfTrue="1">
      <formula>BF14="0"</formula>
    </cfRule>
  </conditionalFormatting>
  <conditionalFormatting sqref="J14">
    <cfRule type="expression" dxfId="455" priority="433" stopIfTrue="1">
      <formula>AND(NOT($C14=""),J14="")</formula>
    </cfRule>
    <cfRule type="expression" dxfId="454" priority="434" stopIfTrue="1">
      <formula>BK14="0"</formula>
    </cfRule>
  </conditionalFormatting>
  <conditionalFormatting sqref="K14">
    <cfRule type="expression" dxfId="453" priority="431" stopIfTrue="1">
      <formula>AND(NOT($C14=""),K14="")</formula>
    </cfRule>
    <cfRule type="expression" dxfId="452" priority="432" stopIfTrue="1">
      <formula>BP14="0"</formula>
    </cfRule>
  </conditionalFormatting>
  <conditionalFormatting sqref="L14">
    <cfRule type="expression" dxfId="451" priority="429" stopIfTrue="1">
      <formula>AND(NOT($C14=""),L14="")</formula>
    </cfRule>
    <cfRule type="expression" dxfId="450" priority="430" stopIfTrue="1">
      <formula>BU14="0"</formula>
    </cfRule>
  </conditionalFormatting>
  <conditionalFormatting sqref="N14">
    <cfRule type="expression" dxfId="449" priority="427" stopIfTrue="1">
      <formula>AND(NOT($C14=""),N14="")</formula>
    </cfRule>
    <cfRule type="expression" dxfId="448" priority="428" stopIfTrue="1">
      <formula>CE14="0"</formula>
    </cfRule>
  </conditionalFormatting>
  <conditionalFormatting sqref="M14">
    <cfRule type="expression" dxfId="447" priority="426" stopIfTrue="1">
      <formula>BZ14="0"</formula>
    </cfRule>
  </conditionalFormatting>
  <conditionalFormatting sqref="D14">
    <cfRule type="expression" dxfId="446" priority="424" stopIfTrue="1">
      <formula>AND(NOT($C14=""),D14="")</formula>
    </cfRule>
    <cfRule type="expression" dxfId="445" priority="425" stopIfTrue="1">
      <formula>AG14="0"</formula>
    </cfRule>
  </conditionalFormatting>
  <conditionalFormatting sqref="E14">
    <cfRule type="expression" dxfId="444" priority="422" stopIfTrue="1">
      <formula>AND(NOT($C14=""),E14="")</formula>
    </cfRule>
    <cfRule type="expression" dxfId="443" priority="423" stopIfTrue="1">
      <formula>AL14="0"</formula>
    </cfRule>
  </conditionalFormatting>
  <conditionalFormatting sqref="F14">
    <cfRule type="expression" dxfId="442" priority="420" stopIfTrue="1">
      <formula>AND(NOT($C14=""),F14="")</formula>
    </cfRule>
    <cfRule type="expression" dxfId="441" priority="421" stopIfTrue="1">
      <formula>AQ14="0"</formula>
    </cfRule>
  </conditionalFormatting>
  <conditionalFormatting sqref="G14">
    <cfRule type="expression" dxfId="440" priority="418" stopIfTrue="1">
      <formula>AND(NOT($C14=""),G14="")</formula>
    </cfRule>
    <cfRule type="expression" dxfId="439" priority="419" stopIfTrue="1">
      <formula>AV14="0"</formula>
    </cfRule>
  </conditionalFormatting>
  <conditionalFormatting sqref="H14">
    <cfRule type="expression" dxfId="438" priority="416" stopIfTrue="1">
      <formula>AND(NOT($C14=""),H14="")</formula>
    </cfRule>
    <cfRule type="expression" dxfId="437" priority="417" stopIfTrue="1">
      <formula>BA14="0"</formula>
    </cfRule>
  </conditionalFormatting>
  <conditionalFormatting sqref="I14">
    <cfRule type="expression" dxfId="436" priority="414" stopIfTrue="1">
      <formula>AND(NOT($C14=""),I14="")</formula>
    </cfRule>
    <cfRule type="expression" dxfId="435" priority="415" stopIfTrue="1">
      <formula>BF14="0"</formula>
    </cfRule>
  </conditionalFormatting>
  <conditionalFormatting sqref="J14">
    <cfRule type="expression" dxfId="434" priority="412" stopIfTrue="1">
      <formula>AND(NOT($C14=""),J14="")</formula>
    </cfRule>
    <cfRule type="expression" dxfId="433" priority="413" stopIfTrue="1">
      <formula>BK14="0"</formula>
    </cfRule>
  </conditionalFormatting>
  <conditionalFormatting sqref="K14">
    <cfRule type="expression" dxfId="432" priority="410" stopIfTrue="1">
      <formula>AND(NOT($C14=""),K14="")</formula>
    </cfRule>
    <cfRule type="expression" dxfId="431" priority="411" stopIfTrue="1">
      <formula>BP14="0"</formula>
    </cfRule>
  </conditionalFormatting>
  <conditionalFormatting sqref="L14">
    <cfRule type="expression" dxfId="430" priority="408" stopIfTrue="1">
      <formula>AND(NOT($C14=""),L14="")</formula>
    </cfRule>
    <cfRule type="expression" dxfId="429" priority="409" stopIfTrue="1">
      <formula>BU14="0"</formula>
    </cfRule>
  </conditionalFormatting>
  <conditionalFormatting sqref="N14">
    <cfRule type="expression" dxfId="428" priority="406" stopIfTrue="1">
      <formula>AND(NOT($C14=""),N14="")</formula>
    </cfRule>
    <cfRule type="expression" dxfId="427" priority="407" stopIfTrue="1">
      <formula>CE14="0"</formula>
    </cfRule>
  </conditionalFormatting>
  <conditionalFormatting sqref="M14">
    <cfRule type="expression" dxfId="426" priority="405" stopIfTrue="1">
      <formula>BZ14="0"</formula>
    </cfRule>
  </conditionalFormatting>
  <conditionalFormatting sqref="D14">
    <cfRule type="expression" dxfId="425" priority="403" stopIfTrue="1">
      <formula>AND(NOT($C14=""),D14="")</formula>
    </cfRule>
    <cfRule type="expression" dxfId="424" priority="404" stopIfTrue="1">
      <formula>AG14="0"</formula>
    </cfRule>
  </conditionalFormatting>
  <conditionalFormatting sqref="E14">
    <cfRule type="expression" dxfId="423" priority="401" stopIfTrue="1">
      <formula>AND(NOT($C14=""),E14="")</formula>
    </cfRule>
    <cfRule type="expression" dxfId="422" priority="402" stopIfTrue="1">
      <formula>AL14="0"</formula>
    </cfRule>
  </conditionalFormatting>
  <conditionalFormatting sqref="F14">
    <cfRule type="expression" dxfId="421" priority="399" stopIfTrue="1">
      <formula>AND(NOT($C14=""),F14="")</formula>
    </cfRule>
    <cfRule type="expression" dxfId="420" priority="400" stopIfTrue="1">
      <formula>AQ14="0"</formula>
    </cfRule>
  </conditionalFormatting>
  <conditionalFormatting sqref="G14">
    <cfRule type="expression" dxfId="419" priority="397" stopIfTrue="1">
      <formula>AND(NOT($C14=""),G14="")</formula>
    </cfRule>
    <cfRule type="expression" dxfId="418" priority="398" stopIfTrue="1">
      <formula>AV14="0"</formula>
    </cfRule>
  </conditionalFormatting>
  <conditionalFormatting sqref="H14">
    <cfRule type="expression" dxfId="417" priority="395" stopIfTrue="1">
      <formula>AND(NOT($C14=""),H14="")</formula>
    </cfRule>
    <cfRule type="expression" dxfId="416" priority="396" stopIfTrue="1">
      <formula>BA14="0"</formula>
    </cfRule>
  </conditionalFormatting>
  <conditionalFormatting sqref="I14">
    <cfRule type="expression" dxfId="415" priority="393" stopIfTrue="1">
      <formula>AND(NOT($C14=""),I14="")</formula>
    </cfRule>
    <cfRule type="expression" dxfId="414" priority="394" stopIfTrue="1">
      <formula>BF14="0"</formula>
    </cfRule>
  </conditionalFormatting>
  <conditionalFormatting sqref="J14">
    <cfRule type="expression" dxfId="413" priority="391" stopIfTrue="1">
      <formula>AND(NOT($C14=""),J14="")</formula>
    </cfRule>
    <cfRule type="expression" dxfId="412" priority="392" stopIfTrue="1">
      <formula>BK14="0"</formula>
    </cfRule>
  </conditionalFormatting>
  <conditionalFormatting sqref="K14">
    <cfRule type="expression" dxfId="411" priority="389" stopIfTrue="1">
      <formula>AND(NOT($C14=""),K14="")</formula>
    </cfRule>
    <cfRule type="expression" dxfId="410" priority="390" stopIfTrue="1">
      <formula>BP14="0"</formula>
    </cfRule>
  </conditionalFormatting>
  <conditionalFormatting sqref="L14">
    <cfRule type="expression" dxfId="409" priority="387" stopIfTrue="1">
      <formula>AND(NOT($C14=""),L14="")</formula>
    </cfRule>
    <cfRule type="expression" dxfId="408" priority="388" stopIfTrue="1">
      <formula>BU14="0"</formula>
    </cfRule>
  </conditionalFormatting>
  <conditionalFormatting sqref="N14">
    <cfRule type="expression" dxfId="407" priority="385" stopIfTrue="1">
      <formula>AND(NOT($C14=""),N14="")</formula>
    </cfRule>
    <cfRule type="expression" dxfId="406" priority="386" stopIfTrue="1">
      <formula>CE14="0"</formula>
    </cfRule>
  </conditionalFormatting>
  <conditionalFormatting sqref="M14">
    <cfRule type="expression" dxfId="405" priority="384" stopIfTrue="1">
      <formula>BZ14="0"</formula>
    </cfRule>
  </conditionalFormatting>
  <conditionalFormatting sqref="D14">
    <cfRule type="expression" dxfId="404" priority="382" stopIfTrue="1">
      <formula>AND(NOT($C14=""),D14="")</formula>
    </cfRule>
    <cfRule type="expression" dxfId="403" priority="383" stopIfTrue="1">
      <formula>AG14="0"</formula>
    </cfRule>
  </conditionalFormatting>
  <conditionalFormatting sqref="E14">
    <cfRule type="expression" dxfId="402" priority="380" stopIfTrue="1">
      <formula>AND(NOT($C14=""),E14="")</formula>
    </cfRule>
    <cfRule type="expression" dxfId="401" priority="381" stopIfTrue="1">
      <formula>AL14="0"</formula>
    </cfRule>
  </conditionalFormatting>
  <conditionalFormatting sqref="F14">
    <cfRule type="expression" dxfId="400" priority="378" stopIfTrue="1">
      <formula>AND(NOT($C14=""),F14="")</formula>
    </cfRule>
    <cfRule type="expression" dxfId="399" priority="379" stopIfTrue="1">
      <formula>AQ14="0"</formula>
    </cfRule>
  </conditionalFormatting>
  <conditionalFormatting sqref="G14">
    <cfRule type="expression" dxfId="398" priority="376" stopIfTrue="1">
      <formula>AND(NOT($C14=""),G14="")</formula>
    </cfRule>
    <cfRule type="expression" dxfId="397" priority="377" stopIfTrue="1">
      <formula>AV14="0"</formula>
    </cfRule>
  </conditionalFormatting>
  <conditionalFormatting sqref="H14">
    <cfRule type="expression" dxfId="396" priority="374" stopIfTrue="1">
      <formula>AND(NOT($C14=""),H14="")</formula>
    </cfRule>
    <cfRule type="expression" dxfId="395" priority="375" stopIfTrue="1">
      <formula>BA14="0"</formula>
    </cfRule>
  </conditionalFormatting>
  <conditionalFormatting sqref="I14">
    <cfRule type="expression" dxfId="394" priority="372" stopIfTrue="1">
      <formula>AND(NOT($C14=""),I14="")</formula>
    </cfRule>
    <cfRule type="expression" dxfId="393" priority="373" stopIfTrue="1">
      <formula>BF14="0"</formula>
    </cfRule>
  </conditionalFormatting>
  <conditionalFormatting sqref="J14">
    <cfRule type="expression" dxfId="392" priority="370" stopIfTrue="1">
      <formula>AND(NOT($C14=""),J14="")</formula>
    </cfRule>
    <cfRule type="expression" dxfId="391" priority="371" stopIfTrue="1">
      <formula>BK14="0"</formula>
    </cfRule>
  </conditionalFormatting>
  <conditionalFormatting sqref="K14">
    <cfRule type="expression" dxfId="390" priority="368" stopIfTrue="1">
      <formula>AND(NOT($C14=""),K14="")</formula>
    </cfRule>
    <cfRule type="expression" dxfId="389" priority="369" stopIfTrue="1">
      <formula>BP14="0"</formula>
    </cfRule>
  </conditionalFormatting>
  <conditionalFormatting sqref="L14">
    <cfRule type="expression" dxfId="388" priority="366" stopIfTrue="1">
      <formula>AND(NOT($C14=""),L14="")</formula>
    </cfRule>
    <cfRule type="expression" dxfId="387" priority="367" stopIfTrue="1">
      <formula>BU14="0"</formula>
    </cfRule>
  </conditionalFormatting>
  <conditionalFormatting sqref="N14">
    <cfRule type="expression" dxfId="386" priority="364" stopIfTrue="1">
      <formula>AND(NOT($C14=""),N14="")</formula>
    </cfRule>
    <cfRule type="expression" dxfId="385" priority="365" stopIfTrue="1">
      <formula>CE14="0"</formula>
    </cfRule>
  </conditionalFormatting>
  <conditionalFormatting sqref="M14">
    <cfRule type="expression" dxfId="384" priority="363" stopIfTrue="1">
      <formula>BZ14="0"</formula>
    </cfRule>
  </conditionalFormatting>
  <conditionalFormatting sqref="D14">
    <cfRule type="expression" dxfId="383" priority="361" stopIfTrue="1">
      <formula>AND(NOT($C14=""),D14="")</formula>
    </cfRule>
    <cfRule type="expression" dxfId="382" priority="362" stopIfTrue="1">
      <formula>AG14="0"</formula>
    </cfRule>
  </conditionalFormatting>
  <conditionalFormatting sqref="E14">
    <cfRule type="expression" dxfId="381" priority="359" stopIfTrue="1">
      <formula>AND(NOT($C14=""),E14="")</formula>
    </cfRule>
    <cfRule type="expression" dxfId="380" priority="360" stopIfTrue="1">
      <formula>AL14="0"</formula>
    </cfRule>
  </conditionalFormatting>
  <conditionalFormatting sqref="F14">
    <cfRule type="expression" dxfId="379" priority="357" stopIfTrue="1">
      <formula>AND(NOT($C14=""),F14="")</formula>
    </cfRule>
    <cfRule type="expression" dxfId="378" priority="358" stopIfTrue="1">
      <formula>AQ14="0"</formula>
    </cfRule>
  </conditionalFormatting>
  <conditionalFormatting sqref="G14">
    <cfRule type="expression" dxfId="377" priority="355" stopIfTrue="1">
      <formula>AND(NOT($C14=""),G14="")</formula>
    </cfRule>
    <cfRule type="expression" dxfId="376" priority="356" stopIfTrue="1">
      <formula>AV14="0"</formula>
    </cfRule>
  </conditionalFormatting>
  <conditionalFormatting sqref="H14">
    <cfRule type="expression" dxfId="375" priority="353" stopIfTrue="1">
      <formula>AND(NOT($C14=""),H14="")</formula>
    </cfRule>
    <cfRule type="expression" dxfId="374" priority="354" stopIfTrue="1">
      <formula>BA14="0"</formula>
    </cfRule>
  </conditionalFormatting>
  <conditionalFormatting sqref="I14">
    <cfRule type="expression" dxfId="373" priority="351" stopIfTrue="1">
      <formula>AND(NOT($C14=""),I14="")</formula>
    </cfRule>
    <cfRule type="expression" dxfId="372" priority="352" stopIfTrue="1">
      <formula>BF14="0"</formula>
    </cfRule>
  </conditionalFormatting>
  <conditionalFormatting sqref="J14">
    <cfRule type="expression" dxfId="371" priority="349" stopIfTrue="1">
      <formula>AND(NOT($C14=""),J14="")</formula>
    </cfRule>
    <cfRule type="expression" dxfId="370" priority="350" stopIfTrue="1">
      <formula>BK14="0"</formula>
    </cfRule>
  </conditionalFormatting>
  <conditionalFormatting sqref="K14">
    <cfRule type="expression" dxfId="369" priority="347" stopIfTrue="1">
      <formula>AND(NOT($C14=""),K14="")</formula>
    </cfRule>
    <cfRule type="expression" dxfId="368" priority="348" stopIfTrue="1">
      <formula>BP14="0"</formula>
    </cfRule>
  </conditionalFormatting>
  <conditionalFormatting sqref="L14">
    <cfRule type="expression" dxfId="367" priority="345" stopIfTrue="1">
      <formula>AND(NOT($C14=""),L14="")</formula>
    </cfRule>
    <cfRule type="expression" dxfId="366" priority="346" stopIfTrue="1">
      <formula>BU14="0"</formula>
    </cfRule>
  </conditionalFormatting>
  <conditionalFormatting sqref="N14">
    <cfRule type="expression" dxfId="365" priority="343" stopIfTrue="1">
      <formula>AND(NOT($C14=""),N14="")</formula>
    </cfRule>
    <cfRule type="expression" dxfId="364" priority="344" stopIfTrue="1">
      <formula>CE14="0"</formula>
    </cfRule>
  </conditionalFormatting>
  <conditionalFormatting sqref="M14">
    <cfRule type="expression" dxfId="363" priority="342" stopIfTrue="1">
      <formula>BZ14="0"</formula>
    </cfRule>
  </conditionalFormatting>
  <conditionalFormatting sqref="D14">
    <cfRule type="expression" dxfId="362" priority="340" stopIfTrue="1">
      <formula>AND(NOT($C14=""),D14="")</formula>
    </cfRule>
    <cfRule type="expression" dxfId="361" priority="341" stopIfTrue="1">
      <formula>AG14="0"</formula>
    </cfRule>
  </conditionalFormatting>
  <conditionalFormatting sqref="E14">
    <cfRule type="expression" dxfId="360" priority="338" stopIfTrue="1">
      <formula>AND(NOT($C14=""),E14="")</formula>
    </cfRule>
    <cfRule type="expression" dxfId="359" priority="339" stopIfTrue="1">
      <formula>AL14="0"</formula>
    </cfRule>
  </conditionalFormatting>
  <conditionalFormatting sqref="F14">
    <cfRule type="expression" dxfId="358" priority="336" stopIfTrue="1">
      <formula>AND(NOT($C14=""),F14="")</formula>
    </cfRule>
    <cfRule type="expression" dxfId="357" priority="337" stopIfTrue="1">
      <formula>AQ14="0"</formula>
    </cfRule>
  </conditionalFormatting>
  <conditionalFormatting sqref="G14">
    <cfRule type="expression" dxfId="356" priority="334" stopIfTrue="1">
      <formula>AND(NOT($C14=""),G14="")</formula>
    </cfRule>
    <cfRule type="expression" dxfId="355" priority="335" stopIfTrue="1">
      <formula>AV14="0"</formula>
    </cfRule>
  </conditionalFormatting>
  <conditionalFormatting sqref="H14">
    <cfRule type="expression" dxfId="354" priority="332" stopIfTrue="1">
      <formula>AND(NOT($C14=""),H14="")</formula>
    </cfRule>
    <cfRule type="expression" dxfId="353" priority="333" stopIfTrue="1">
      <formula>BA14="0"</formula>
    </cfRule>
  </conditionalFormatting>
  <conditionalFormatting sqref="I14">
    <cfRule type="expression" dxfId="352" priority="330" stopIfTrue="1">
      <formula>AND(NOT($C14=""),I14="")</formula>
    </cfRule>
    <cfRule type="expression" dxfId="351" priority="331" stopIfTrue="1">
      <formula>BF14="0"</formula>
    </cfRule>
  </conditionalFormatting>
  <conditionalFormatting sqref="J14">
    <cfRule type="expression" dxfId="350" priority="328" stopIfTrue="1">
      <formula>AND(NOT($C14=""),J14="")</formula>
    </cfRule>
    <cfRule type="expression" dxfId="349" priority="329" stopIfTrue="1">
      <formula>BK14="0"</formula>
    </cfRule>
  </conditionalFormatting>
  <conditionalFormatting sqref="K14">
    <cfRule type="expression" dxfId="348" priority="326" stopIfTrue="1">
      <formula>AND(NOT($C14=""),K14="")</formula>
    </cfRule>
    <cfRule type="expression" dxfId="347" priority="327" stopIfTrue="1">
      <formula>BP14="0"</formula>
    </cfRule>
  </conditionalFormatting>
  <conditionalFormatting sqref="L14">
    <cfRule type="expression" dxfId="346" priority="324" stopIfTrue="1">
      <formula>AND(NOT($C14=""),L14="")</formula>
    </cfRule>
    <cfRule type="expression" dxfId="345" priority="325" stopIfTrue="1">
      <formula>BU14="0"</formula>
    </cfRule>
  </conditionalFormatting>
  <conditionalFormatting sqref="N14">
    <cfRule type="expression" dxfId="344" priority="322" stopIfTrue="1">
      <formula>AND(NOT($C14=""),N14="")</formula>
    </cfRule>
    <cfRule type="expression" dxfId="343" priority="323" stopIfTrue="1">
      <formula>CE14="0"</formula>
    </cfRule>
  </conditionalFormatting>
  <conditionalFormatting sqref="M14">
    <cfRule type="expression" dxfId="342" priority="321" stopIfTrue="1">
      <formula>BZ14="0"</formula>
    </cfRule>
  </conditionalFormatting>
  <conditionalFormatting sqref="D14">
    <cfRule type="expression" dxfId="341" priority="319" stopIfTrue="1">
      <formula>AND(NOT($C14=""),D14="")</formula>
    </cfRule>
    <cfRule type="expression" dxfId="340" priority="320" stopIfTrue="1">
      <formula>AG14="0"</formula>
    </cfRule>
  </conditionalFormatting>
  <conditionalFormatting sqref="E14">
    <cfRule type="expression" dxfId="339" priority="317" stopIfTrue="1">
      <formula>AND(NOT($C14=""),E14="")</formula>
    </cfRule>
    <cfRule type="expression" dxfId="338" priority="318" stopIfTrue="1">
      <formula>AL14="0"</formula>
    </cfRule>
  </conditionalFormatting>
  <conditionalFormatting sqref="F14">
    <cfRule type="expression" dxfId="337" priority="315" stopIfTrue="1">
      <formula>AND(NOT($C14=""),F14="")</formula>
    </cfRule>
    <cfRule type="expression" dxfId="336" priority="316" stopIfTrue="1">
      <formula>AQ14="0"</formula>
    </cfRule>
  </conditionalFormatting>
  <conditionalFormatting sqref="G14">
    <cfRule type="expression" dxfId="335" priority="313" stopIfTrue="1">
      <formula>AND(NOT($C14=""),G14="")</formula>
    </cfRule>
    <cfRule type="expression" dxfId="334" priority="314" stopIfTrue="1">
      <formula>AV14="0"</formula>
    </cfRule>
  </conditionalFormatting>
  <conditionalFormatting sqref="H14">
    <cfRule type="expression" dxfId="333" priority="311" stopIfTrue="1">
      <formula>AND(NOT($C14=""),H14="")</formula>
    </cfRule>
    <cfRule type="expression" dxfId="332" priority="312" stopIfTrue="1">
      <formula>BA14="0"</formula>
    </cfRule>
  </conditionalFormatting>
  <conditionalFormatting sqref="I14">
    <cfRule type="expression" dxfId="331" priority="309" stopIfTrue="1">
      <formula>AND(NOT($C14=""),I14="")</formula>
    </cfRule>
    <cfRule type="expression" dxfId="330" priority="310" stopIfTrue="1">
      <formula>BF14="0"</formula>
    </cfRule>
  </conditionalFormatting>
  <conditionalFormatting sqref="J14">
    <cfRule type="expression" dxfId="329" priority="307" stopIfTrue="1">
      <formula>AND(NOT($C14=""),J14="")</formula>
    </cfRule>
    <cfRule type="expression" dxfId="328" priority="308" stopIfTrue="1">
      <formula>BK14="0"</formula>
    </cfRule>
  </conditionalFormatting>
  <conditionalFormatting sqref="K14">
    <cfRule type="expression" dxfId="327" priority="305" stopIfTrue="1">
      <formula>AND(NOT($C14=""),K14="")</formula>
    </cfRule>
    <cfRule type="expression" dxfId="326" priority="306" stopIfTrue="1">
      <formula>BP14="0"</formula>
    </cfRule>
  </conditionalFormatting>
  <conditionalFormatting sqref="L14">
    <cfRule type="expression" dxfId="325" priority="303" stopIfTrue="1">
      <formula>AND(NOT($C14=""),L14="")</formula>
    </cfRule>
    <cfRule type="expression" dxfId="324" priority="304" stopIfTrue="1">
      <formula>BU14="0"</formula>
    </cfRule>
  </conditionalFormatting>
  <conditionalFormatting sqref="N14">
    <cfRule type="expression" dxfId="323" priority="301" stopIfTrue="1">
      <formula>AND(NOT($C14=""),N14="")</formula>
    </cfRule>
    <cfRule type="expression" dxfId="322" priority="302" stopIfTrue="1">
      <formula>CE14="0"</formula>
    </cfRule>
  </conditionalFormatting>
  <conditionalFormatting sqref="O14">
    <cfRule type="expression" dxfId="321" priority="299" stopIfTrue="1">
      <formula>AND(NOT($C14=""),O14="")</formula>
    </cfRule>
    <cfRule type="expression" dxfId="320" priority="300" stopIfTrue="1">
      <formula>CJ14="0"</formula>
    </cfRule>
  </conditionalFormatting>
  <conditionalFormatting sqref="P14">
    <cfRule type="expression" dxfId="319" priority="297" stopIfTrue="1">
      <formula>AND(NOT($C14=""),P14="")</formula>
    </cfRule>
    <cfRule type="expression" dxfId="318" priority="298" stopIfTrue="1">
      <formula>CO14="0"</formula>
    </cfRule>
  </conditionalFormatting>
  <conditionalFormatting sqref="Q14">
    <cfRule type="expression" dxfId="317" priority="295" stopIfTrue="1">
      <formula>AND(NOT($C14=""),Q14="")</formula>
    </cfRule>
    <cfRule type="expression" dxfId="316" priority="296" stopIfTrue="1">
      <formula>CT14="0"</formula>
    </cfRule>
  </conditionalFormatting>
  <conditionalFormatting sqref="M14">
    <cfRule type="expression" dxfId="315" priority="294" stopIfTrue="1">
      <formula>BZ14="0"</formula>
    </cfRule>
  </conditionalFormatting>
  <conditionalFormatting sqref="D14">
    <cfRule type="expression" dxfId="314" priority="292" stopIfTrue="1">
      <formula>AND(NOT($C14=""),D14="")</formula>
    </cfRule>
    <cfRule type="expression" dxfId="313" priority="293" stopIfTrue="1">
      <formula>AG14="0"</formula>
    </cfRule>
  </conditionalFormatting>
  <conditionalFormatting sqref="E14">
    <cfRule type="expression" dxfId="312" priority="290" stopIfTrue="1">
      <formula>AND(NOT($C14=""),E14="")</formula>
    </cfRule>
    <cfRule type="expression" dxfId="311" priority="291" stopIfTrue="1">
      <formula>AL14="0"</formula>
    </cfRule>
  </conditionalFormatting>
  <conditionalFormatting sqref="F14">
    <cfRule type="expression" dxfId="310" priority="288" stopIfTrue="1">
      <formula>AND(NOT($C14=""),F14="")</formula>
    </cfRule>
    <cfRule type="expression" dxfId="309" priority="289" stopIfTrue="1">
      <formula>AQ14="0"</formula>
    </cfRule>
  </conditionalFormatting>
  <conditionalFormatting sqref="G14">
    <cfRule type="expression" dxfId="308" priority="286" stopIfTrue="1">
      <formula>AND(NOT($C14=""),G14="")</formula>
    </cfRule>
    <cfRule type="expression" dxfId="307" priority="287" stopIfTrue="1">
      <formula>AV14="0"</formula>
    </cfRule>
  </conditionalFormatting>
  <conditionalFormatting sqref="H14">
    <cfRule type="expression" dxfId="306" priority="284" stopIfTrue="1">
      <formula>AND(NOT($C14=""),H14="")</formula>
    </cfRule>
    <cfRule type="expression" dxfId="305" priority="285" stopIfTrue="1">
      <formula>BA14="0"</formula>
    </cfRule>
  </conditionalFormatting>
  <conditionalFormatting sqref="I14">
    <cfRule type="expression" dxfId="304" priority="282" stopIfTrue="1">
      <formula>AND(NOT($C14=""),I14="")</formula>
    </cfRule>
    <cfRule type="expression" dxfId="303" priority="283" stopIfTrue="1">
      <formula>BF14="0"</formula>
    </cfRule>
  </conditionalFormatting>
  <conditionalFormatting sqref="J14">
    <cfRule type="expression" dxfId="302" priority="280" stopIfTrue="1">
      <formula>AND(NOT($C14=""),J14="")</formula>
    </cfRule>
    <cfRule type="expression" dxfId="301" priority="281" stopIfTrue="1">
      <formula>BK14="0"</formula>
    </cfRule>
  </conditionalFormatting>
  <conditionalFormatting sqref="K14">
    <cfRule type="expression" dxfId="300" priority="278" stopIfTrue="1">
      <formula>AND(NOT($C14=""),K14="")</formula>
    </cfRule>
    <cfRule type="expression" dxfId="299" priority="279" stopIfTrue="1">
      <formula>BP14="0"</formula>
    </cfRule>
  </conditionalFormatting>
  <conditionalFormatting sqref="L14">
    <cfRule type="expression" dxfId="298" priority="276" stopIfTrue="1">
      <formula>AND(NOT($C14=""),L14="")</formula>
    </cfRule>
    <cfRule type="expression" dxfId="297" priority="277" stopIfTrue="1">
      <formula>BU14="0"</formula>
    </cfRule>
  </conditionalFormatting>
  <conditionalFormatting sqref="N14">
    <cfRule type="expression" dxfId="296" priority="274" stopIfTrue="1">
      <formula>AND(NOT($C14=""),N14="")</formula>
    </cfRule>
    <cfRule type="expression" dxfId="295" priority="275" stopIfTrue="1">
      <formula>CE14="0"</formula>
    </cfRule>
  </conditionalFormatting>
  <conditionalFormatting sqref="M14">
    <cfRule type="expression" dxfId="294" priority="273" stopIfTrue="1">
      <formula>BZ14="0"</formula>
    </cfRule>
  </conditionalFormatting>
  <conditionalFormatting sqref="D14">
    <cfRule type="expression" dxfId="293" priority="271" stopIfTrue="1">
      <formula>AND(NOT($C14=""),D14="")</formula>
    </cfRule>
    <cfRule type="expression" dxfId="292" priority="272" stopIfTrue="1">
      <formula>AG14="0"</formula>
    </cfRule>
  </conditionalFormatting>
  <conditionalFormatting sqref="E14">
    <cfRule type="expression" dxfId="291" priority="269" stopIfTrue="1">
      <formula>AND(NOT($C14=""),E14="")</formula>
    </cfRule>
    <cfRule type="expression" dxfId="290" priority="270" stopIfTrue="1">
      <formula>AL14="0"</formula>
    </cfRule>
  </conditionalFormatting>
  <conditionalFormatting sqref="F14">
    <cfRule type="expression" dxfId="289" priority="267" stopIfTrue="1">
      <formula>AND(NOT($C14=""),F14="")</formula>
    </cfRule>
    <cfRule type="expression" dxfId="288" priority="268" stopIfTrue="1">
      <formula>AQ14="0"</formula>
    </cfRule>
  </conditionalFormatting>
  <conditionalFormatting sqref="G14">
    <cfRule type="expression" dxfId="287" priority="265" stopIfTrue="1">
      <formula>AND(NOT($C14=""),G14="")</formula>
    </cfRule>
    <cfRule type="expression" dxfId="286" priority="266" stopIfTrue="1">
      <formula>AV14="0"</formula>
    </cfRule>
  </conditionalFormatting>
  <conditionalFormatting sqref="H14">
    <cfRule type="expression" dxfId="285" priority="263" stopIfTrue="1">
      <formula>AND(NOT($C14=""),H14="")</formula>
    </cfRule>
    <cfRule type="expression" dxfId="284" priority="264" stopIfTrue="1">
      <formula>BA14="0"</formula>
    </cfRule>
  </conditionalFormatting>
  <conditionalFormatting sqref="I14">
    <cfRule type="expression" dxfId="283" priority="261" stopIfTrue="1">
      <formula>AND(NOT($C14=""),I14="")</formula>
    </cfRule>
    <cfRule type="expression" dxfId="282" priority="262" stopIfTrue="1">
      <formula>BF14="0"</formula>
    </cfRule>
  </conditionalFormatting>
  <conditionalFormatting sqref="J14">
    <cfRule type="expression" dxfId="281" priority="259" stopIfTrue="1">
      <formula>AND(NOT($C14=""),J14="")</formula>
    </cfRule>
    <cfRule type="expression" dxfId="280" priority="260" stopIfTrue="1">
      <formula>BK14="0"</formula>
    </cfRule>
  </conditionalFormatting>
  <conditionalFormatting sqref="K14">
    <cfRule type="expression" dxfId="279" priority="257" stopIfTrue="1">
      <formula>AND(NOT($C14=""),K14="")</formula>
    </cfRule>
    <cfRule type="expression" dxfId="278" priority="258" stopIfTrue="1">
      <formula>BP14="0"</formula>
    </cfRule>
  </conditionalFormatting>
  <conditionalFormatting sqref="L14">
    <cfRule type="expression" dxfId="277" priority="255" stopIfTrue="1">
      <formula>AND(NOT($C14=""),L14="")</formula>
    </cfRule>
    <cfRule type="expression" dxfId="276" priority="256" stopIfTrue="1">
      <formula>BU14="0"</formula>
    </cfRule>
  </conditionalFormatting>
  <conditionalFormatting sqref="N14">
    <cfRule type="expression" dxfId="275" priority="253" stopIfTrue="1">
      <formula>AND(NOT($C14=""),N14="")</formula>
    </cfRule>
    <cfRule type="expression" dxfId="274" priority="254" stopIfTrue="1">
      <formula>CE14="0"</formula>
    </cfRule>
  </conditionalFormatting>
  <conditionalFormatting sqref="M14">
    <cfRule type="expression" dxfId="273" priority="252" stopIfTrue="1">
      <formula>BZ14="0"</formula>
    </cfRule>
  </conditionalFormatting>
  <conditionalFormatting sqref="D14">
    <cfRule type="expression" dxfId="272" priority="250" stopIfTrue="1">
      <formula>AND(NOT($C14=""),D14="")</formula>
    </cfRule>
    <cfRule type="expression" dxfId="271" priority="251" stopIfTrue="1">
      <formula>AG14="0"</formula>
    </cfRule>
  </conditionalFormatting>
  <conditionalFormatting sqref="E14">
    <cfRule type="expression" dxfId="270" priority="248" stopIfTrue="1">
      <formula>AND(NOT($C14=""),E14="")</formula>
    </cfRule>
    <cfRule type="expression" dxfId="269" priority="249" stopIfTrue="1">
      <formula>AL14="0"</formula>
    </cfRule>
  </conditionalFormatting>
  <conditionalFormatting sqref="F14">
    <cfRule type="expression" dxfId="268" priority="246" stopIfTrue="1">
      <formula>AND(NOT($C14=""),F14="")</formula>
    </cfRule>
    <cfRule type="expression" dxfId="267" priority="247" stopIfTrue="1">
      <formula>AQ14="0"</formula>
    </cfRule>
  </conditionalFormatting>
  <conditionalFormatting sqref="G14">
    <cfRule type="expression" dxfId="266" priority="244" stopIfTrue="1">
      <formula>AND(NOT($C14=""),G14="")</formula>
    </cfRule>
    <cfRule type="expression" dxfId="265" priority="245" stopIfTrue="1">
      <formula>AV14="0"</formula>
    </cfRule>
  </conditionalFormatting>
  <conditionalFormatting sqref="H14">
    <cfRule type="expression" dxfId="264" priority="242" stopIfTrue="1">
      <formula>AND(NOT($C14=""),H14="")</formula>
    </cfRule>
    <cfRule type="expression" dxfId="263" priority="243" stopIfTrue="1">
      <formula>BA14="0"</formula>
    </cfRule>
  </conditionalFormatting>
  <conditionalFormatting sqref="I14">
    <cfRule type="expression" dxfId="262" priority="240" stopIfTrue="1">
      <formula>AND(NOT($C14=""),I14="")</formula>
    </cfRule>
    <cfRule type="expression" dxfId="261" priority="241" stopIfTrue="1">
      <formula>BF14="0"</formula>
    </cfRule>
  </conditionalFormatting>
  <conditionalFormatting sqref="J14">
    <cfRule type="expression" dxfId="260" priority="238" stopIfTrue="1">
      <formula>AND(NOT($C14=""),J14="")</formula>
    </cfRule>
    <cfRule type="expression" dxfId="259" priority="239" stopIfTrue="1">
      <formula>BK14="0"</formula>
    </cfRule>
  </conditionalFormatting>
  <conditionalFormatting sqref="K14">
    <cfRule type="expression" dxfId="258" priority="236" stopIfTrue="1">
      <formula>AND(NOT($C14=""),K14="")</formula>
    </cfRule>
    <cfRule type="expression" dxfId="257" priority="237" stopIfTrue="1">
      <formula>BP14="0"</formula>
    </cfRule>
  </conditionalFormatting>
  <conditionalFormatting sqref="L14">
    <cfRule type="expression" dxfId="256" priority="234" stopIfTrue="1">
      <formula>AND(NOT($C14=""),L14="")</formula>
    </cfRule>
    <cfRule type="expression" dxfId="255" priority="235" stopIfTrue="1">
      <formula>BU14="0"</formula>
    </cfRule>
  </conditionalFormatting>
  <conditionalFormatting sqref="N14">
    <cfRule type="expression" dxfId="254" priority="232" stopIfTrue="1">
      <formula>AND(NOT($C14=""),N14="")</formula>
    </cfRule>
    <cfRule type="expression" dxfId="253" priority="233" stopIfTrue="1">
      <formula>CE14="0"</formula>
    </cfRule>
  </conditionalFormatting>
  <conditionalFormatting sqref="M14">
    <cfRule type="expression" dxfId="252" priority="231" stopIfTrue="1">
      <formula>BZ14="0"</formula>
    </cfRule>
  </conditionalFormatting>
  <conditionalFormatting sqref="D14">
    <cfRule type="expression" dxfId="251" priority="229" stopIfTrue="1">
      <formula>AND(NOT($C14=""),D14="")</formula>
    </cfRule>
    <cfRule type="expression" dxfId="250" priority="230" stopIfTrue="1">
      <formula>AG14="0"</formula>
    </cfRule>
  </conditionalFormatting>
  <conditionalFormatting sqref="E14">
    <cfRule type="expression" dxfId="249" priority="227" stopIfTrue="1">
      <formula>AND(NOT($C14=""),E14="")</formula>
    </cfRule>
    <cfRule type="expression" dxfId="248" priority="228" stopIfTrue="1">
      <formula>AL14="0"</formula>
    </cfRule>
  </conditionalFormatting>
  <conditionalFormatting sqref="F14">
    <cfRule type="expression" dxfId="247" priority="225" stopIfTrue="1">
      <formula>AND(NOT($C14=""),F14="")</formula>
    </cfRule>
    <cfRule type="expression" dxfId="246" priority="226" stopIfTrue="1">
      <formula>AQ14="0"</formula>
    </cfRule>
  </conditionalFormatting>
  <conditionalFormatting sqref="G14">
    <cfRule type="expression" dxfId="245" priority="223" stopIfTrue="1">
      <formula>AND(NOT($C14=""),G14="")</formula>
    </cfRule>
    <cfRule type="expression" dxfId="244" priority="224" stopIfTrue="1">
      <formula>AV14="0"</formula>
    </cfRule>
  </conditionalFormatting>
  <conditionalFormatting sqref="H14">
    <cfRule type="expression" dxfId="243" priority="221" stopIfTrue="1">
      <formula>AND(NOT($C14=""),H14="")</formula>
    </cfRule>
    <cfRule type="expression" dxfId="242" priority="222" stopIfTrue="1">
      <formula>BA14="0"</formula>
    </cfRule>
  </conditionalFormatting>
  <conditionalFormatting sqref="I14">
    <cfRule type="expression" dxfId="241" priority="219" stopIfTrue="1">
      <formula>AND(NOT($C14=""),I14="")</formula>
    </cfRule>
    <cfRule type="expression" dxfId="240" priority="220" stopIfTrue="1">
      <formula>BF14="0"</formula>
    </cfRule>
  </conditionalFormatting>
  <conditionalFormatting sqref="J14">
    <cfRule type="expression" dxfId="239" priority="217" stopIfTrue="1">
      <formula>AND(NOT($C14=""),J14="")</formula>
    </cfRule>
    <cfRule type="expression" dxfId="238" priority="218" stopIfTrue="1">
      <formula>BK14="0"</formula>
    </cfRule>
  </conditionalFormatting>
  <conditionalFormatting sqref="K14">
    <cfRule type="expression" dxfId="237" priority="215" stopIfTrue="1">
      <formula>AND(NOT($C14=""),K14="")</formula>
    </cfRule>
    <cfRule type="expression" dxfId="236" priority="216" stopIfTrue="1">
      <formula>BP14="0"</formula>
    </cfRule>
  </conditionalFormatting>
  <conditionalFormatting sqref="L14">
    <cfRule type="expression" dxfId="235" priority="213" stopIfTrue="1">
      <formula>AND(NOT($C14=""),L14="")</formula>
    </cfRule>
    <cfRule type="expression" dxfId="234" priority="214" stopIfTrue="1">
      <formula>BU14="0"</formula>
    </cfRule>
  </conditionalFormatting>
  <conditionalFormatting sqref="N14">
    <cfRule type="expression" dxfId="233" priority="211" stopIfTrue="1">
      <formula>AND(NOT($C14=""),N14="")</formula>
    </cfRule>
    <cfRule type="expression" dxfId="232" priority="212" stopIfTrue="1">
      <formula>CE14="0"</formula>
    </cfRule>
  </conditionalFormatting>
  <conditionalFormatting sqref="M14">
    <cfRule type="expression" dxfId="231" priority="210" stopIfTrue="1">
      <formula>BZ14="0"</formula>
    </cfRule>
  </conditionalFormatting>
  <conditionalFormatting sqref="D14">
    <cfRule type="expression" dxfId="230" priority="208" stopIfTrue="1">
      <formula>AND(NOT($C14=""),D14="")</formula>
    </cfRule>
    <cfRule type="expression" dxfId="229" priority="209" stopIfTrue="1">
      <formula>AG14="0"</formula>
    </cfRule>
  </conditionalFormatting>
  <conditionalFormatting sqref="E14">
    <cfRule type="expression" dxfId="228" priority="206" stopIfTrue="1">
      <formula>AND(NOT($C14=""),E14="")</formula>
    </cfRule>
    <cfRule type="expression" dxfId="227" priority="207" stopIfTrue="1">
      <formula>AL14="0"</formula>
    </cfRule>
  </conditionalFormatting>
  <conditionalFormatting sqref="F14">
    <cfRule type="expression" dxfId="226" priority="204" stopIfTrue="1">
      <formula>AND(NOT($C14=""),F14="")</formula>
    </cfRule>
    <cfRule type="expression" dxfId="225" priority="205" stopIfTrue="1">
      <formula>AQ14="0"</formula>
    </cfRule>
  </conditionalFormatting>
  <conditionalFormatting sqref="G14">
    <cfRule type="expression" dxfId="224" priority="202" stopIfTrue="1">
      <formula>AND(NOT($C14=""),G14="")</formula>
    </cfRule>
    <cfRule type="expression" dxfId="223" priority="203" stopIfTrue="1">
      <formula>AV14="0"</formula>
    </cfRule>
  </conditionalFormatting>
  <conditionalFormatting sqref="H14">
    <cfRule type="expression" dxfId="222" priority="200" stopIfTrue="1">
      <formula>AND(NOT($C14=""),H14="")</formula>
    </cfRule>
    <cfRule type="expression" dxfId="221" priority="201" stopIfTrue="1">
      <formula>BA14="0"</formula>
    </cfRule>
  </conditionalFormatting>
  <conditionalFormatting sqref="I14">
    <cfRule type="expression" dxfId="220" priority="198" stopIfTrue="1">
      <formula>AND(NOT($C14=""),I14="")</formula>
    </cfRule>
    <cfRule type="expression" dxfId="219" priority="199" stopIfTrue="1">
      <formula>BF14="0"</formula>
    </cfRule>
  </conditionalFormatting>
  <conditionalFormatting sqref="J14">
    <cfRule type="expression" dxfId="218" priority="196" stopIfTrue="1">
      <formula>AND(NOT($C14=""),J14="")</formula>
    </cfRule>
    <cfRule type="expression" dxfId="217" priority="197" stopIfTrue="1">
      <formula>BK14="0"</formula>
    </cfRule>
  </conditionalFormatting>
  <conditionalFormatting sqref="K14">
    <cfRule type="expression" dxfId="216" priority="194" stopIfTrue="1">
      <formula>AND(NOT($C14=""),K14="")</formula>
    </cfRule>
    <cfRule type="expression" dxfId="215" priority="195" stopIfTrue="1">
      <formula>BP14="0"</formula>
    </cfRule>
  </conditionalFormatting>
  <conditionalFormatting sqref="L14">
    <cfRule type="expression" dxfId="214" priority="192" stopIfTrue="1">
      <formula>AND(NOT($C14=""),L14="")</formula>
    </cfRule>
    <cfRule type="expression" dxfId="213" priority="193" stopIfTrue="1">
      <formula>BU14="0"</formula>
    </cfRule>
  </conditionalFormatting>
  <conditionalFormatting sqref="N14">
    <cfRule type="expression" dxfId="212" priority="190" stopIfTrue="1">
      <formula>AND(NOT($C14=""),N14="")</formula>
    </cfRule>
    <cfRule type="expression" dxfId="211" priority="191" stopIfTrue="1">
      <formula>CE14="0"</formula>
    </cfRule>
  </conditionalFormatting>
  <conditionalFormatting sqref="M14">
    <cfRule type="expression" dxfId="210" priority="189" stopIfTrue="1">
      <formula>BZ14="0"</formula>
    </cfRule>
  </conditionalFormatting>
  <conditionalFormatting sqref="D14">
    <cfRule type="expression" dxfId="209" priority="187" stopIfTrue="1">
      <formula>AND(NOT($C14=""),D14="")</formula>
    </cfRule>
    <cfRule type="expression" dxfId="208" priority="188" stopIfTrue="1">
      <formula>AG14="0"</formula>
    </cfRule>
  </conditionalFormatting>
  <conditionalFormatting sqref="E14">
    <cfRule type="expression" dxfId="207" priority="185" stopIfTrue="1">
      <formula>AND(NOT($C14=""),E14="")</formula>
    </cfRule>
    <cfRule type="expression" dxfId="206" priority="186" stopIfTrue="1">
      <formula>AL14="0"</formula>
    </cfRule>
  </conditionalFormatting>
  <conditionalFormatting sqref="F14">
    <cfRule type="expression" dxfId="205" priority="183" stopIfTrue="1">
      <formula>AND(NOT($C14=""),F14="")</formula>
    </cfRule>
    <cfRule type="expression" dxfId="204" priority="184" stopIfTrue="1">
      <formula>AQ14="0"</formula>
    </cfRule>
  </conditionalFormatting>
  <conditionalFormatting sqref="G14">
    <cfRule type="expression" dxfId="203" priority="181" stopIfTrue="1">
      <formula>AND(NOT($C14=""),G14="")</formula>
    </cfRule>
    <cfRule type="expression" dxfId="202" priority="182" stopIfTrue="1">
      <formula>AV14="0"</formula>
    </cfRule>
  </conditionalFormatting>
  <conditionalFormatting sqref="H14">
    <cfRule type="expression" dxfId="201" priority="179" stopIfTrue="1">
      <formula>AND(NOT($C14=""),H14="")</formula>
    </cfRule>
    <cfRule type="expression" dxfId="200" priority="180" stopIfTrue="1">
      <formula>BA14="0"</formula>
    </cfRule>
  </conditionalFormatting>
  <conditionalFormatting sqref="I14">
    <cfRule type="expression" dxfId="199" priority="177" stopIfTrue="1">
      <formula>AND(NOT($C14=""),I14="")</formula>
    </cfRule>
    <cfRule type="expression" dxfId="198" priority="178" stopIfTrue="1">
      <formula>BF14="0"</formula>
    </cfRule>
  </conditionalFormatting>
  <conditionalFormatting sqref="J14">
    <cfRule type="expression" dxfId="197" priority="175" stopIfTrue="1">
      <formula>AND(NOT($C14=""),J14="")</formula>
    </cfRule>
    <cfRule type="expression" dxfId="196" priority="176" stopIfTrue="1">
      <formula>BK14="0"</formula>
    </cfRule>
  </conditionalFormatting>
  <conditionalFormatting sqref="K14">
    <cfRule type="expression" dxfId="195" priority="173" stopIfTrue="1">
      <formula>AND(NOT($C14=""),K14="")</formula>
    </cfRule>
    <cfRule type="expression" dxfId="194" priority="174" stopIfTrue="1">
      <formula>BP14="0"</formula>
    </cfRule>
  </conditionalFormatting>
  <conditionalFormatting sqref="L14">
    <cfRule type="expression" dxfId="193" priority="171" stopIfTrue="1">
      <formula>AND(NOT($C14=""),L14="")</formula>
    </cfRule>
    <cfRule type="expression" dxfId="192" priority="172" stopIfTrue="1">
      <formula>BU14="0"</formula>
    </cfRule>
  </conditionalFormatting>
  <conditionalFormatting sqref="N14">
    <cfRule type="expression" dxfId="191" priority="169" stopIfTrue="1">
      <formula>AND(NOT($C14=""),N14="")</formula>
    </cfRule>
    <cfRule type="expression" dxfId="190" priority="170" stopIfTrue="1">
      <formula>CE14="0"</formula>
    </cfRule>
  </conditionalFormatting>
  <conditionalFormatting sqref="M14">
    <cfRule type="expression" dxfId="189" priority="168" stopIfTrue="1">
      <formula>BZ14="0"</formula>
    </cfRule>
  </conditionalFormatting>
  <conditionalFormatting sqref="D14">
    <cfRule type="expression" dxfId="188" priority="166" stopIfTrue="1">
      <formula>AND(NOT($C14=""),D14="")</formula>
    </cfRule>
    <cfRule type="expression" dxfId="187" priority="167" stopIfTrue="1">
      <formula>AG14="0"</formula>
    </cfRule>
  </conditionalFormatting>
  <conditionalFormatting sqref="E14">
    <cfRule type="expression" dxfId="186" priority="164" stopIfTrue="1">
      <formula>AND(NOT($C14=""),E14="")</formula>
    </cfRule>
    <cfRule type="expression" dxfId="185" priority="165" stopIfTrue="1">
      <formula>AL14="0"</formula>
    </cfRule>
  </conditionalFormatting>
  <conditionalFormatting sqref="F14">
    <cfRule type="expression" dxfId="184" priority="162" stopIfTrue="1">
      <formula>AND(NOT($C14=""),F14="")</formula>
    </cfRule>
    <cfRule type="expression" dxfId="183" priority="163" stopIfTrue="1">
      <formula>AQ14="0"</formula>
    </cfRule>
  </conditionalFormatting>
  <conditionalFormatting sqref="G14">
    <cfRule type="expression" dxfId="182" priority="160" stopIfTrue="1">
      <formula>AND(NOT($C14=""),G14="")</formula>
    </cfRule>
    <cfRule type="expression" dxfId="181" priority="161" stopIfTrue="1">
      <formula>AV14="0"</formula>
    </cfRule>
  </conditionalFormatting>
  <conditionalFormatting sqref="H14">
    <cfRule type="expression" dxfId="180" priority="158" stopIfTrue="1">
      <formula>AND(NOT($C14=""),H14="")</formula>
    </cfRule>
    <cfRule type="expression" dxfId="179" priority="159" stopIfTrue="1">
      <formula>BA14="0"</formula>
    </cfRule>
  </conditionalFormatting>
  <conditionalFormatting sqref="I14">
    <cfRule type="expression" dxfId="178" priority="156" stopIfTrue="1">
      <formula>AND(NOT($C14=""),I14="")</formula>
    </cfRule>
    <cfRule type="expression" dxfId="177" priority="157" stopIfTrue="1">
      <formula>BF14="0"</formula>
    </cfRule>
  </conditionalFormatting>
  <conditionalFormatting sqref="J14">
    <cfRule type="expression" dxfId="176" priority="154" stopIfTrue="1">
      <formula>AND(NOT($C14=""),J14="")</formula>
    </cfRule>
    <cfRule type="expression" dxfId="175" priority="155" stopIfTrue="1">
      <formula>BK14="0"</formula>
    </cfRule>
  </conditionalFormatting>
  <conditionalFormatting sqref="K14">
    <cfRule type="expression" dxfId="174" priority="152" stopIfTrue="1">
      <formula>AND(NOT($C14=""),K14="")</formula>
    </cfRule>
    <cfRule type="expression" dxfId="173" priority="153" stopIfTrue="1">
      <formula>BP14="0"</formula>
    </cfRule>
  </conditionalFormatting>
  <conditionalFormatting sqref="L14">
    <cfRule type="expression" dxfId="172" priority="150" stopIfTrue="1">
      <formula>AND(NOT($C14=""),L14="")</formula>
    </cfRule>
    <cfRule type="expression" dxfId="171" priority="151" stopIfTrue="1">
      <formula>BU14="0"</formula>
    </cfRule>
  </conditionalFormatting>
  <conditionalFormatting sqref="N14">
    <cfRule type="expression" dxfId="170" priority="148" stopIfTrue="1">
      <formula>AND(NOT($C14=""),N14="")</formula>
    </cfRule>
    <cfRule type="expression" dxfId="169" priority="149" stopIfTrue="1">
      <formula>CE14="0"</formula>
    </cfRule>
  </conditionalFormatting>
  <conditionalFormatting sqref="M14">
    <cfRule type="expression" dxfId="168" priority="147" stopIfTrue="1">
      <formula>BZ14="0"</formula>
    </cfRule>
  </conditionalFormatting>
  <conditionalFormatting sqref="D14">
    <cfRule type="expression" dxfId="167" priority="145" stopIfTrue="1">
      <formula>AND(NOT($C14=""),D14="")</formula>
    </cfRule>
    <cfRule type="expression" dxfId="166" priority="146" stopIfTrue="1">
      <formula>AG14="0"</formula>
    </cfRule>
  </conditionalFormatting>
  <conditionalFormatting sqref="E14">
    <cfRule type="expression" dxfId="165" priority="143" stopIfTrue="1">
      <formula>AND(NOT($C14=""),E14="")</formula>
    </cfRule>
    <cfRule type="expression" dxfId="164" priority="144" stopIfTrue="1">
      <formula>AL14="0"</formula>
    </cfRule>
  </conditionalFormatting>
  <conditionalFormatting sqref="F14">
    <cfRule type="expression" dxfId="163" priority="141" stopIfTrue="1">
      <formula>AND(NOT($C14=""),F14="")</formula>
    </cfRule>
    <cfRule type="expression" dxfId="162" priority="142" stopIfTrue="1">
      <formula>AQ14="0"</formula>
    </cfRule>
  </conditionalFormatting>
  <conditionalFormatting sqref="G14">
    <cfRule type="expression" dxfId="161" priority="139" stopIfTrue="1">
      <formula>AND(NOT($C14=""),G14="")</formula>
    </cfRule>
    <cfRule type="expression" dxfId="160" priority="140" stopIfTrue="1">
      <formula>AV14="0"</formula>
    </cfRule>
  </conditionalFormatting>
  <conditionalFormatting sqref="H14">
    <cfRule type="expression" dxfId="159" priority="137" stopIfTrue="1">
      <formula>AND(NOT($C14=""),H14="")</formula>
    </cfRule>
    <cfRule type="expression" dxfId="158" priority="138" stopIfTrue="1">
      <formula>BA14="0"</formula>
    </cfRule>
  </conditionalFormatting>
  <conditionalFormatting sqref="I14">
    <cfRule type="expression" dxfId="157" priority="135" stopIfTrue="1">
      <formula>AND(NOT($C14=""),I14="")</formula>
    </cfRule>
    <cfRule type="expression" dxfId="156" priority="136" stopIfTrue="1">
      <formula>BF14="0"</formula>
    </cfRule>
  </conditionalFormatting>
  <conditionalFormatting sqref="J14">
    <cfRule type="expression" dxfId="155" priority="133" stopIfTrue="1">
      <formula>AND(NOT($C14=""),J14="")</formula>
    </cfRule>
    <cfRule type="expression" dxfId="154" priority="134" stopIfTrue="1">
      <formula>BK14="0"</formula>
    </cfRule>
  </conditionalFormatting>
  <conditionalFormatting sqref="K14">
    <cfRule type="expression" dxfId="153" priority="131" stopIfTrue="1">
      <formula>AND(NOT($C14=""),K14="")</formula>
    </cfRule>
    <cfRule type="expression" dxfId="152" priority="132" stopIfTrue="1">
      <formula>BP14="0"</formula>
    </cfRule>
  </conditionalFormatting>
  <conditionalFormatting sqref="L14">
    <cfRule type="expression" dxfId="151" priority="129" stopIfTrue="1">
      <formula>AND(NOT($C14=""),L14="")</formula>
    </cfRule>
    <cfRule type="expression" dxfId="150" priority="130" stopIfTrue="1">
      <formula>BU14="0"</formula>
    </cfRule>
  </conditionalFormatting>
  <conditionalFormatting sqref="N14">
    <cfRule type="expression" dxfId="149" priority="127" stopIfTrue="1">
      <formula>AND(NOT($C14=""),N14="")</formula>
    </cfRule>
    <cfRule type="expression" dxfId="148" priority="128" stopIfTrue="1">
      <formula>CE14="0"</formula>
    </cfRule>
  </conditionalFormatting>
  <conditionalFormatting sqref="M14">
    <cfRule type="expression" dxfId="147" priority="126" stopIfTrue="1">
      <formula>BZ14="0"</formula>
    </cfRule>
  </conditionalFormatting>
  <conditionalFormatting sqref="D14">
    <cfRule type="expression" dxfId="146" priority="124" stopIfTrue="1">
      <formula>AND(NOT($C14=""),D14="")</formula>
    </cfRule>
    <cfRule type="expression" dxfId="145" priority="125" stopIfTrue="1">
      <formula>AG14="0"</formula>
    </cfRule>
  </conditionalFormatting>
  <conditionalFormatting sqref="E14">
    <cfRule type="expression" dxfId="144" priority="122" stopIfTrue="1">
      <formula>AND(NOT($C14=""),E14="")</formula>
    </cfRule>
    <cfRule type="expression" dxfId="143" priority="123" stopIfTrue="1">
      <formula>AL14="0"</formula>
    </cfRule>
  </conditionalFormatting>
  <conditionalFormatting sqref="F14">
    <cfRule type="expression" dxfId="142" priority="120" stopIfTrue="1">
      <formula>AND(NOT($C14=""),F14="")</formula>
    </cfRule>
    <cfRule type="expression" dxfId="141" priority="121" stopIfTrue="1">
      <formula>AQ14="0"</formula>
    </cfRule>
  </conditionalFormatting>
  <conditionalFormatting sqref="G14">
    <cfRule type="expression" dxfId="140" priority="118" stopIfTrue="1">
      <formula>AND(NOT($C14=""),G14="")</formula>
    </cfRule>
    <cfRule type="expression" dxfId="139" priority="119" stopIfTrue="1">
      <formula>AV14="0"</formula>
    </cfRule>
  </conditionalFormatting>
  <conditionalFormatting sqref="H14">
    <cfRule type="expression" dxfId="138" priority="116" stopIfTrue="1">
      <formula>AND(NOT($C14=""),H14="")</formula>
    </cfRule>
    <cfRule type="expression" dxfId="137" priority="117" stopIfTrue="1">
      <formula>BA14="0"</formula>
    </cfRule>
  </conditionalFormatting>
  <conditionalFormatting sqref="I14">
    <cfRule type="expression" dxfId="136" priority="114" stopIfTrue="1">
      <formula>AND(NOT($C14=""),I14="")</formula>
    </cfRule>
    <cfRule type="expression" dxfId="135" priority="115" stopIfTrue="1">
      <formula>BF14="0"</formula>
    </cfRule>
  </conditionalFormatting>
  <conditionalFormatting sqref="J14">
    <cfRule type="expression" dxfId="134" priority="112" stopIfTrue="1">
      <formula>AND(NOT($C14=""),J14="")</formula>
    </cfRule>
    <cfRule type="expression" dxfId="133" priority="113" stopIfTrue="1">
      <formula>BK14="0"</formula>
    </cfRule>
  </conditionalFormatting>
  <conditionalFormatting sqref="K14">
    <cfRule type="expression" dxfId="132" priority="110" stopIfTrue="1">
      <formula>AND(NOT($C14=""),K14="")</formula>
    </cfRule>
    <cfRule type="expression" dxfId="131" priority="111" stopIfTrue="1">
      <formula>BP14="0"</formula>
    </cfRule>
  </conditionalFormatting>
  <conditionalFormatting sqref="L14">
    <cfRule type="expression" dxfId="130" priority="108" stopIfTrue="1">
      <formula>AND(NOT($C14=""),L14="")</formula>
    </cfRule>
    <cfRule type="expression" dxfId="129" priority="109" stopIfTrue="1">
      <formula>BU14="0"</formula>
    </cfRule>
  </conditionalFormatting>
  <conditionalFormatting sqref="N14">
    <cfRule type="expression" dxfId="128" priority="106" stopIfTrue="1">
      <formula>AND(NOT($C14=""),N14="")</formula>
    </cfRule>
    <cfRule type="expression" dxfId="127" priority="107" stopIfTrue="1">
      <formula>CE14="0"</formula>
    </cfRule>
  </conditionalFormatting>
  <conditionalFormatting sqref="M14">
    <cfRule type="expression" dxfId="126" priority="105" stopIfTrue="1">
      <formula>BZ14="0"</formula>
    </cfRule>
  </conditionalFormatting>
  <conditionalFormatting sqref="D14">
    <cfRule type="expression" dxfId="125" priority="103" stopIfTrue="1">
      <formula>AND(NOT($C14=""),D14="")</formula>
    </cfRule>
    <cfRule type="expression" dxfId="124" priority="104" stopIfTrue="1">
      <formula>AG14="0"</formula>
    </cfRule>
  </conditionalFormatting>
  <conditionalFormatting sqref="E14">
    <cfRule type="expression" dxfId="123" priority="101" stopIfTrue="1">
      <formula>AND(NOT($C14=""),E14="")</formula>
    </cfRule>
    <cfRule type="expression" dxfId="122" priority="102" stopIfTrue="1">
      <formula>AL14="0"</formula>
    </cfRule>
  </conditionalFormatting>
  <conditionalFormatting sqref="F14">
    <cfRule type="expression" dxfId="121" priority="99" stopIfTrue="1">
      <formula>AND(NOT($C14=""),F14="")</formula>
    </cfRule>
    <cfRule type="expression" dxfId="120" priority="100" stopIfTrue="1">
      <formula>AQ14="0"</formula>
    </cfRule>
  </conditionalFormatting>
  <conditionalFormatting sqref="G14">
    <cfRule type="expression" dxfId="119" priority="97" stopIfTrue="1">
      <formula>AND(NOT($C14=""),G14="")</formula>
    </cfRule>
    <cfRule type="expression" dxfId="118" priority="98" stopIfTrue="1">
      <formula>AV14="0"</formula>
    </cfRule>
  </conditionalFormatting>
  <conditionalFormatting sqref="H14">
    <cfRule type="expression" dxfId="117" priority="95" stopIfTrue="1">
      <formula>AND(NOT($C14=""),H14="")</formula>
    </cfRule>
    <cfRule type="expression" dxfId="116" priority="96" stopIfTrue="1">
      <formula>BA14="0"</formula>
    </cfRule>
  </conditionalFormatting>
  <conditionalFormatting sqref="I14">
    <cfRule type="expression" dxfId="115" priority="93" stopIfTrue="1">
      <formula>AND(NOT($C14=""),I14="")</formula>
    </cfRule>
    <cfRule type="expression" dxfId="114" priority="94" stopIfTrue="1">
      <formula>BF14="0"</formula>
    </cfRule>
  </conditionalFormatting>
  <conditionalFormatting sqref="J14">
    <cfRule type="expression" dxfId="113" priority="91" stopIfTrue="1">
      <formula>AND(NOT($C14=""),J14="")</formula>
    </cfRule>
    <cfRule type="expression" dxfId="112" priority="92" stopIfTrue="1">
      <formula>BK14="0"</formula>
    </cfRule>
  </conditionalFormatting>
  <conditionalFormatting sqref="K14">
    <cfRule type="expression" dxfId="111" priority="89" stopIfTrue="1">
      <formula>AND(NOT($C14=""),K14="")</formula>
    </cfRule>
    <cfRule type="expression" dxfId="110" priority="90" stopIfTrue="1">
      <formula>BP14="0"</formula>
    </cfRule>
  </conditionalFormatting>
  <conditionalFormatting sqref="L14">
    <cfRule type="expression" dxfId="109" priority="87" stopIfTrue="1">
      <formula>AND(NOT($C14=""),L14="")</formula>
    </cfRule>
    <cfRule type="expression" dxfId="108" priority="88" stopIfTrue="1">
      <formula>BU14="0"</formula>
    </cfRule>
  </conditionalFormatting>
  <conditionalFormatting sqref="N14">
    <cfRule type="expression" dxfId="107" priority="85" stopIfTrue="1">
      <formula>AND(NOT($C14=""),N14="")</formula>
    </cfRule>
    <cfRule type="expression" dxfId="106" priority="86" stopIfTrue="1">
      <formula>CE14="0"</formula>
    </cfRule>
  </conditionalFormatting>
  <conditionalFormatting sqref="M14">
    <cfRule type="expression" dxfId="105" priority="84" stopIfTrue="1">
      <formula>BZ14="0"</formula>
    </cfRule>
  </conditionalFormatting>
  <conditionalFormatting sqref="D14">
    <cfRule type="expression" dxfId="104" priority="82" stopIfTrue="1">
      <formula>AND(NOT($C14=""),D14="")</formula>
    </cfRule>
    <cfRule type="expression" dxfId="103" priority="83" stopIfTrue="1">
      <formula>AG14="0"</formula>
    </cfRule>
  </conditionalFormatting>
  <conditionalFormatting sqref="E14">
    <cfRule type="expression" dxfId="102" priority="80" stopIfTrue="1">
      <formula>AND(NOT($C14=""),E14="")</formula>
    </cfRule>
    <cfRule type="expression" dxfId="101" priority="81" stopIfTrue="1">
      <formula>AL14="0"</formula>
    </cfRule>
  </conditionalFormatting>
  <conditionalFormatting sqref="F14">
    <cfRule type="expression" dxfId="100" priority="78" stopIfTrue="1">
      <formula>AND(NOT($C14=""),F14="")</formula>
    </cfRule>
    <cfRule type="expression" dxfId="99" priority="79" stopIfTrue="1">
      <formula>AQ14="0"</formula>
    </cfRule>
  </conditionalFormatting>
  <conditionalFormatting sqref="G14">
    <cfRule type="expression" dxfId="98" priority="76" stopIfTrue="1">
      <formula>AND(NOT($C14=""),G14="")</formula>
    </cfRule>
    <cfRule type="expression" dxfId="97" priority="77" stopIfTrue="1">
      <formula>AV14="0"</formula>
    </cfRule>
  </conditionalFormatting>
  <conditionalFormatting sqref="H14">
    <cfRule type="expression" dxfId="96" priority="74" stopIfTrue="1">
      <formula>AND(NOT($C14=""),H14="")</formula>
    </cfRule>
    <cfRule type="expression" dxfId="95" priority="75" stopIfTrue="1">
      <formula>BA14="0"</formula>
    </cfRule>
  </conditionalFormatting>
  <conditionalFormatting sqref="I14">
    <cfRule type="expression" dxfId="94" priority="72" stopIfTrue="1">
      <formula>AND(NOT($C14=""),I14="")</formula>
    </cfRule>
    <cfRule type="expression" dxfId="93" priority="73" stopIfTrue="1">
      <formula>BF14="0"</formula>
    </cfRule>
  </conditionalFormatting>
  <conditionalFormatting sqref="J14">
    <cfRule type="expression" dxfId="92" priority="70" stopIfTrue="1">
      <formula>AND(NOT($C14=""),J14="")</formula>
    </cfRule>
    <cfRule type="expression" dxfId="91" priority="71" stopIfTrue="1">
      <formula>BK14="0"</formula>
    </cfRule>
  </conditionalFormatting>
  <conditionalFormatting sqref="K14">
    <cfRule type="expression" dxfId="90" priority="68" stopIfTrue="1">
      <formula>AND(NOT($C14=""),K14="")</formula>
    </cfRule>
    <cfRule type="expression" dxfId="89" priority="69" stopIfTrue="1">
      <formula>BP14="0"</formula>
    </cfRule>
  </conditionalFormatting>
  <conditionalFormatting sqref="L14">
    <cfRule type="expression" dxfId="88" priority="66" stopIfTrue="1">
      <formula>AND(NOT($C14=""),L14="")</formula>
    </cfRule>
    <cfRule type="expression" dxfId="87" priority="67" stopIfTrue="1">
      <formula>BU14="0"</formula>
    </cfRule>
  </conditionalFormatting>
  <conditionalFormatting sqref="N14">
    <cfRule type="expression" dxfId="86" priority="64" stopIfTrue="1">
      <formula>AND(NOT($C14=""),N14="")</formula>
    </cfRule>
    <cfRule type="expression" dxfId="85" priority="65" stopIfTrue="1">
      <formula>CE14="0"</formula>
    </cfRule>
  </conditionalFormatting>
  <conditionalFormatting sqref="M14">
    <cfRule type="expression" dxfId="84" priority="63" stopIfTrue="1">
      <formula>BZ14="0"</formula>
    </cfRule>
  </conditionalFormatting>
  <conditionalFormatting sqref="D14">
    <cfRule type="expression" dxfId="83" priority="61" stopIfTrue="1">
      <formula>AND(NOT($C14=""),D14="")</formula>
    </cfRule>
    <cfRule type="expression" dxfId="82" priority="62" stopIfTrue="1">
      <formula>AG14="0"</formula>
    </cfRule>
  </conditionalFormatting>
  <conditionalFormatting sqref="E14">
    <cfRule type="expression" dxfId="81" priority="59" stopIfTrue="1">
      <formula>AND(NOT($C14=""),E14="")</formula>
    </cfRule>
    <cfRule type="expression" dxfId="80" priority="60" stopIfTrue="1">
      <formula>AL14="0"</formula>
    </cfRule>
  </conditionalFormatting>
  <conditionalFormatting sqref="F14">
    <cfRule type="expression" dxfId="79" priority="57" stopIfTrue="1">
      <formula>AND(NOT($C14=""),F14="")</formula>
    </cfRule>
    <cfRule type="expression" dxfId="78" priority="58" stopIfTrue="1">
      <formula>AQ14="0"</formula>
    </cfRule>
  </conditionalFormatting>
  <conditionalFormatting sqref="G14">
    <cfRule type="expression" dxfId="77" priority="55" stopIfTrue="1">
      <formula>AND(NOT($C14=""),G14="")</formula>
    </cfRule>
    <cfRule type="expression" dxfId="76" priority="56" stopIfTrue="1">
      <formula>AV14="0"</formula>
    </cfRule>
  </conditionalFormatting>
  <conditionalFormatting sqref="H14">
    <cfRule type="expression" dxfId="75" priority="53" stopIfTrue="1">
      <formula>AND(NOT($C14=""),H14="")</formula>
    </cfRule>
    <cfRule type="expression" dxfId="74" priority="54" stopIfTrue="1">
      <formula>BA14="0"</formula>
    </cfRule>
  </conditionalFormatting>
  <conditionalFormatting sqref="I14">
    <cfRule type="expression" dxfId="73" priority="51" stopIfTrue="1">
      <formula>AND(NOT($C14=""),I14="")</formula>
    </cfRule>
    <cfRule type="expression" dxfId="72" priority="52" stopIfTrue="1">
      <formula>BF14="0"</formula>
    </cfRule>
  </conditionalFormatting>
  <conditionalFormatting sqref="J14">
    <cfRule type="expression" dxfId="71" priority="49" stopIfTrue="1">
      <formula>AND(NOT($C14=""),J14="")</formula>
    </cfRule>
    <cfRule type="expression" dxfId="70" priority="50" stopIfTrue="1">
      <formula>BK14="0"</formula>
    </cfRule>
  </conditionalFormatting>
  <conditionalFormatting sqref="K14">
    <cfRule type="expression" dxfId="69" priority="47" stopIfTrue="1">
      <formula>AND(NOT($C14=""),K14="")</formula>
    </cfRule>
    <cfRule type="expression" dxfId="68" priority="48" stopIfTrue="1">
      <formula>BP14="0"</formula>
    </cfRule>
  </conditionalFormatting>
  <conditionalFormatting sqref="L14">
    <cfRule type="expression" dxfId="67" priority="45" stopIfTrue="1">
      <formula>AND(NOT($C14=""),L14="")</formula>
    </cfRule>
    <cfRule type="expression" dxfId="66" priority="46" stopIfTrue="1">
      <formula>BU14="0"</formula>
    </cfRule>
  </conditionalFormatting>
  <conditionalFormatting sqref="N14">
    <cfRule type="expression" dxfId="65" priority="43" stopIfTrue="1">
      <formula>AND(NOT($C14=""),N14="")</formula>
    </cfRule>
    <cfRule type="expression" dxfId="64" priority="44" stopIfTrue="1">
      <formula>CE14="0"</formula>
    </cfRule>
  </conditionalFormatting>
  <conditionalFormatting sqref="M14">
    <cfRule type="expression" dxfId="63" priority="42" stopIfTrue="1">
      <formula>BZ14="0"</formula>
    </cfRule>
  </conditionalFormatting>
  <conditionalFormatting sqref="D14">
    <cfRule type="expression" dxfId="62" priority="40" stopIfTrue="1">
      <formula>AND(NOT($C14=""),D14="")</formula>
    </cfRule>
    <cfRule type="expression" dxfId="61" priority="41" stopIfTrue="1">
      <formula>AG14="0"</formula>
    </cfRule>
  </conditionalFormatting>
  <conditionalFormatting sqref="E14">
    <cfRule type="expression" dxfId="60" priority="38" stopIfTrue="1">
      <formula>AND(NOT($C14=""),E14="")</formula>
    </cfRule>
    <cfRule type="expression" dxfId="59" priority="39" stopIfTrue="1">
      <formula>AL14="0"</formula>
    </cfRule>
  </conditionalFormatting>
  <conditionalFormatting sqref="F14">
    <cfRule type="expression" dxfId="58" priority="36" stopIfTrue="1">
      <formula>AND(NOT($C14=""),F14="")</formula>
    </cfRule>
    <cfRule type="expression" dxfId="57" priority="37" stopIfTrue="1">
      <formula>AQ14="0"</formula>
    </cfRule>
  </conditionalFormatting>
  <conditionalFormatting sqref="G14">
    <cfRule type="expression" dxfId="56" priority="34" stopIfTrue="1">
      <formula>AND(NOT($C14=""),G14="")</formula>
    </cfRule>
    <cfRule type="expression" dxfId="55" priority="35" stopIfTrue="1">
      <formula>AV14="0"</formula>
    </cfRule>
  </conditionalFormatting>
  <conditionalFormatting sqref="H14">
    <cfRule type="expression" dxfId="54" priority="32" stopIfTrue="1">
      <formula>AND(NOT($C14=""),H14="")</formula>
    </cfRule>
    <cfRule type="expression" dxfId="53" priority="33" stopIfTrue="1">
      <formula>BA14="0"</formula>
    </cfRule>
  </conditionalFormatting>
  <conditionalFormatting sqref="I14">
    <cfRule type="expression" dxfId="52" priority="30" stopIfTrue="1">
      <formula>AND(NOT($C14=""),I14="")</formula>
    </cfRule>
    <cfRule type="expression" dxfId="51" priority="31" stopIfTrue="1">
      <formula>BF14="0"</formula>
    </cfRule>
  </conditionalFormatting>
  <conditionalFormatting sqref="J14">
    <cfRule type="expression" dxfId="50" priority="28" stopIfTrue="1">
      <formula>AND(NOT($C14=""),J14="")</formula>
    </cfRule>
    <cfRule type="expression" dxfId="49" priority="29" stopIfTrue="1">
      <formula>BK14="0"</formula>
    </cfRule>
  </conditionalFormatting>
  <conditionalFormatting sqref="K14">
    <cfRule type="expression" dxfId="48" priority="26" stopIfTrue="1">
      <formula>AND(NOT($C14=""),K14="")</formula>
    </cfRule>
    <cfRule type="expression" dxfId="47" priority="27" stopIfTrue="1">
      <formula>BP14="0"</formula>
    </cfRule>
  </conditionalFormatting>
  <conditionalFormatting sqref="L14">
    <cfRule type="expression" dxfId="46" priority="24" stopIfTrue="1">
      <formula>AND(NOT($C14=""),L14="")</formula>
    </cfRule>
    <cfRule type="expression" dxfId="45" priority="25" stopIfTrue="1">
      <formula>BU14="0"</formula>
    </cfRule>
  </conditionalFormatting>
  <conditionalFormatting sqref="N14">
    <cfRule type="expression" dxfId="44" priority="22" stopIfTrue="1">
      <formula>AND(NOT($C14=""),N14="")</formula>
    </cfRule>
    <cfRule type="expression" dxfId="43" priority="23" stopIfTrue="1">
      <formula>CE14="0"</formula>
    </cfRule>
  </conditionalFormatting>
  <conditionalFormatting sqref="M14">
    <cfRule type="expression" dxfId="42" priority="21" stopIfTrue="1">
      <formula>BZ14="0"</formula>
    </cfRule>
  </conditionalFormatting>
  <conditionalFormatting sqref="D14">
    <cfRule type="expression" dxfId="41" priority="19" stopIfTrue="1">
      <formula>AND(NOT($C14=""),D14="")</formula>
    </cfRule>
    <cfRule type="expression" dxfId="40" priority="20" stopIfTrue="1">
      <formula>AG14="0"</formula>
    </cfRule>
  </conditionalFormatting>
  <conditionalFormatting sqref="E14">
    <cfRule type="expression" dxfId="39" priority="17" stopIfTrue="1">
      <formula>AND(NOT($C14=""),E14="")</formula>
    </cfRule>
    <cfRule type="expression" dxfId="38" priority="18" stopIfTrue="1">
      <formula>AL14="0"</formula>
    </cfRule>
  </conditionalFormatting>
  <conditionalFormatting sqref="F14">
    <cfRule type="expression" dxfId="37" priority="15" stopIfTrue="1">
      <formula>AND(NOT($C14=""),F14="")</formula>
    </cfRule>
    <cfRule type="expression" dxfId="36" priority="16" stopIfTrue="1">
      <formula>AQ14="0"</formula>
    </cfRule>
  </conditionalFormatting>
  <conditionalFormatting sqref="G14">
    <cfRule type="expression" dxfId="35" priority="13" stopIfTrue="1">
      <formula>AND(NOT($C14=""),G14="")</formula>
    </cfRule>
    <cfRule type="expression" dxfId="34" priority="14" stopIfTrue="1">
      <formula>AV14="0"</formula>
    </cfRule>
  </conditionalFormatting>
  <conditionalFormatting sqref="H14">
    <cfRule type="expression" dxfId="33" priority="11" stopIfTrue="1">
      <formula>AND(NOT($C14=""),H14="")</formula>
    </cfRule>
    <cfRule type="expression" dxfId="32" priority="12" stopIfTrue="1">
      <formula>BA14="0"</formula>
    </cfRule>
  </conditionalFormatting>
  <conditionalFormatting sqref="I14">
    <cfRule type="expression" dxfId="31" priority="9" stopIfTrue="1">
      <formula>AND(NOT($C14=""),I14="")</formula>
    </cfRule>
    <cfRule type="expression" dxfId="30" priority="10" stopIfTrue="1">
      <formula>BF14="0"</formula>
    </cfRule>
  </conditionalFormatting>
  <conditionalFormatting sqref="J14">
    <cfRule type="expression" dxfId="29" priority="7" stopIfTrue="1">
      <formula>AND(NOT($C14=""),J14="")</formula>
    </cfRule>
    <cfRule type="expression" dxfId="28" priority="8" stopIfTrue="1">
      <formula>BK14="0"</formula>
    </cfRule>
  </conditionalFormatting>
  <conditionalFormatting sqref="K14">
    <cfRule type="expression" dxfId="27" priority="5" stopIfTrue="1">
      <formula>AND(NOT($C14=""),K14="")</formula>
    </cfRule>
    <cfRule type="expression" dxfId="26" priority="6" stopIfTrue="1">
      <formula>BP14="0"</formula>
    </cfRule>
  </conditionalFormatting>
  <conditionalFormatting sqref="L14">
    <cfRule type="expression" dxfId="25" priority="3" stopIfTrue="1">
      <formula>AND(NOT($C14=""),L14="")</formula>
    </cfRule>
    <cfRule type="expression" dxfId="24" priority="4" stopIfTrue="1">
      <formula>BU14="0"</formula>
    </cfRule>
  </conditionalFormatting>
  <conditionalFormatting sqref="N14">
    <cfRule type="expression" dxfId="23" priority="1" stopIfTrue="1">
      <formula>AND(NOT($C14=""),N14="")</formula>
    </cfRule>
    <cfRule type="expression" dxfId="22" priority="2" stopIfTrue="1">
      <formula>CE14="0"</formula>
    </cfRule>
  </conditionalFormatting>
  <dataValidations count="24">
    <dataValidation type="whole" allowBlank="1" showInputMessage="1" showErrorMessage="1" sqref="R65:R69 R84:R93 R73:R82 R47:R61 R11:R25 R29:R43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65:H69 H73:H82 H47:H61 H29:H43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47:D61 D65:D69 D29:D43">
      <formula1>models</formula1>
    </dataValidation>
    <dataValidation type="list" allowBlank="1" showInputMessage="1" showErrorMessage="1" sqref="E11:E25 E65:E69 E73:E82 E47:E61 E29:E43">
      <formula1>type</formula1>
    </dataValidation>
    <dataValidation type="list" allowBlank="1" showInputMessage="1" showErrorMessage="1" sqref="I11:I25 I65:I69 I73:I82 I47:I61 I29:I43">
      <formula1>color</formula1>
    </dataValidation>
    <dataValidation type="list" allowBlank="1" showInputMessage="1" showErrorMessage="1" sqref="F11:F25 F47:F61 F73:F82 F29:F43">
      <formula1>type_2</formula1>
    </dataValidation>
    <dataValidation type="list" allowBlank="1" showInputMessage="1" showErrorMessage="1" sqref="G11:G25 G47:G61 G73:G82 G29:G43">
      <formula1>dimentions</formula1>
    </dataValidation>
    <dataValidation type="list" allowBlank="1" showInputMessage="1" showErrorMessage="1" sqref="K65:K69 K11:K25 K29:K43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47:L61 L29:L43">
      <formula1>furniture</formula1>
    </dataValidation>
    <dataValidation type="list" allowBlank="1" showInputMessage="1" showErrorMessage="1" sqref="N11:N25 N47:N61 N29:N43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="115" zoomScaleNormal="115" workbookViewId="0">
      <pane ySplit="5" topLeftCell="A6" activePane="bottomLeft" state="frozen"/>
      <selection pane="bottomLeft" activeCell="D14" sqref="D14"/>
    </sheetView>
  </sheetViews>
  <sheetFormatPr defaultRowHeight="11.25" x14ac:dyDescent="0.2"/>
  <cols>
    <col min="1" max="1" width="0.5703125" style="377" customWidth="1"/>
    <col min="2" max="2" width="2.28515625" style="377" customWidth="1"/>
    <col min="3" max="3" width="35.7109375" style="377" customWidth="1"/>
    <col min="4" max="4" width="90.7109375" style="377" customWidth="1"/>
    <col min="5" max="5" width="4.7109375" style="377" customWidth="1"/>
    <col min="6" max="6" width="8.7109375" style="377" customWidth="1"/>
    <col min="7" max="7" width="4.7109375" style="377" customWidth="1"/>
    <col min="8" max="8" width="6.85546875" style="377" bestFit="1" customWidth="1"/>
    <col min="9" max="9" width="12.7109375" style="377" hidden="1" customWidth="1"/>
    <col min="10" max="10" width="5.28515625" style="377" hidden="1" customWidth="1"/>
    <col min="11" max="11" width="3.85546875" style="377" hidden="1" customWidth="1"/>
    <col min="12" max="12" width="11.140625" style="377" hidden="1" customWidth="1"/>
    <col min="13" max="13" width="64.5703125" style="377" hidden="1" customWidth="1"/>
    <col min="14" max="14" width="5.7109375" style="377" hidden="1" customWidth="1"/>
    <col min="15" max="15" width="7.85546875" style="377" hidden="1" customWidth="1"/>
    <col min="16" max="16" width="3.85546875" style="377" hidden="1" customWidth="1"/>
    <col min="17" max="17" width="3" style="377" hidden="1" customWidth="1"/>
    <col min="18" max="18" width="7.28515625" style="377" hidden="1" customWidth="1"/>
    <col min="19" max="19" width="5.85546875" style="377" hidden="1" customWidth="1"/>
    <col min="20" max="20" width="5.42578125" style="377" hidden="1" customWidth="1"/>
    <col min="21" max="21" width="3.85546875" style="377" hidden="1" customWidth="1"/>
    <col min="22" max="23" width="8.28515625" style="377" hidden="1" customWidth="1"/>
    <col min="24" max="24" width="7.85546875" style="377" hidden="1" customWidth="1"/>
    <col min="25" max="25" width="6" style="377" hidden="1" customWidth="1"/>
    <col min="26" max="26" width="3.28515625" style="377" hidden="1" customWidth="1"/>
    <col min="27" max="27" width="17" style="377" hidden="1" customWidth="1"/>
    <col min="28" max="28" width="5.85546875" style="377" hidden="1" customWidth="1"/>
    <col min="29" max="29" width="14.42578125" style="377" hidden="1" customWidth="1"/>
    <col min="30" max="30" width="9.5703125" style="377" hidden="1" customWidth="1"/>
    <col min="31" max="32" width="8.28515625" style="377" hidden="1" customWidth="1"/>
    <col min="33" max="33" width="28.85546875" style="377" hidden="1" customWidth="1"/>
    <col min="34" max="34" width="6.28515625" style="377" hidden="1" customWidth="1"/>
    <col min="35" max="35" width="9.140625" style="377" hidden="1" customWidth="1"/>
    <col min="36" max="36" width="5.140625" style="377" hidden="1" customWidth="1"/>
    <col min="37" max="37" width="5.28515625" style="377" hidden="1" customWidth="1"/>
    <col min="38" max="38" width="5.42578125" style="377" hidden="1" customWidth="1"/>
    <col min="39" max="39" width="5.7109375" style="377" hidden="1" customWidth="1"/>
    <col min="40" max="40" width="5.140625" style="377" hidden="1" customWidth="1"/>
    <col min="41" max="41" width="5" style="377" hidden="1" customWidth="1"/>
    <col min="42" max="42" width="5.5703125" style="377" hidden="1" customWidth="1"/>
    <col min="43" max="44" width="5.28515625" style="377" hidden="1" customWidth="1"/>
    <col min="45" max="45" width="6.140625" style="377" hidden="1" customWidth="1"/>
    <col min="46" max="46" width="9.140625" style="377" hidden="1" customWidth="1"/>
    <col min="47" max="47" width="7.42578125" style="259" hidden="1" customWidth="1"/>
    <col min="48" max="48" width="10.28515625" style="377" hidden="1" customWidth="1"/>
    <col min="49" max="50" width="9.140625" style="377" customWidth="1"/>
    <col min="51" max="16384" width="9.140625" style="377"/>
  </cols>
  <sheetData>
    <row r="1" spans="2:50" s="259" customFormat="1" x14ac:dyDescent="0.2">
      <c r="D1" s="260" t="str">
        <f>CONCATENATE("Клієнт: ",form!I4)</f>
        <v xml:space="preserve">Клієнт: </v>
      </c>
      <c r="E1" s="953" t="s">
        <v>5127</v>
      </c>
      <c r="F1" s="953"/>
      <c r="G1" s="955">
        <f>form!T5</f>
        <v>0</v>
      </c>
      <c r="H1" s="955"/>
    </row>
    <row r="2" spans="2:50" s="259" customFormat="1" ht="11.25" customHeight="1" x14ac:dyDescent="0.2">
      <c r="D2" s="261" t="str">
        <f>CONCATENATE("Контактна особа: ",form!I5,", тел: ",form!I6)</f>
        <v xml:space="preserve">Контактна особа: , тел: </v>
      </c>
      <c r="E2" s="954" t="s">
        <v>5128</v>
      </c>
      <c r="F2" s="954"/>
      <c r="G2" s="956">
        <f>form!R5</f>
        <v>0</v>
      </c>
      <c r="H2" s="956"/>
      <c r="L2" s="262"/>
      <c r="M2" s="262"/>
      <c r="N2" s="262"/>
    </row>
    <row r="3" spans="2:50" s="259" customFormat="1" x14ac:dyDescent="0.2">
      <c r="D3" s="263"/>
      <c r="E3" s="954" t="s">
        <v>392</v>
      </c>
      <c r="F3" s="954"/>
      <c r="G3" s="957">
        <f>form!N6</f>
        <v>1</v>
      </c>
      <c r="H3" s="957"/>
      <c r="L3" s="262"/>
      <c r="M3" s="264"/>
      <c r="N3" s="262"/>
    </row>
    <row r="4" spans="2:50" s="259" customFormat="1" ht="10.5" x14ac:dyDescent="0.2">
      <c r="D4" s="265"/>
      <c r="E4" s="266"/>
      <c r="F4" s="267"/>
      <c r="G4" s="267"/>
      <c r="H4" s="267"/>
      <c r="J4" s="268"/>
      <c r="K4" s="268"/>
      <c r="L4" s="268"/>
      <c r="M4" s="268"/>
      <c r="N4" s="268"/>
      <c r="O4" s="268"/>
      <c r="P4" s="268"/>
      <c r="Q4" s="268"/>
      <c r="AK4" s="262"/>
      <c r="AL4" s="262"/>
      <c r="AM4" s="262"/>
      <c r="AN4" s="262"/>
      <c r="AO4" s="262"/>
      <c r="AP4" s="262"/>
      <c r="AQ4" s="262"/>
      <c r="AR4" s="262"/>
      <c r="AS4" s="262"/>
    </row>
    <row r="5" spans="2:50" s="259" customFormat="1" ht="11.1" customHeight="1" x14ac:dyDescent="0.2">
      <c r="B5" s="951" t="s">
        <v>5034</v>
      </c>
      <c r="C5" s="951"/>
      <c r="D5" s="397"/>
      <c r="E5" s="397"/>
      <c r="F5" s="397" t="s">
        <v>151</v>
      </c>
      <c r="G5" s="952">
        <f>form!L2</f>
        <v>0</v>
      </c>
      <c r="H5" s="952"/>
      <c r="J5" s="269"/>
      <c r="K5" s="269"/>
      <c r="L5" s="269"/>
      <c r="M5" s="269"/>
      <c r="N5" s="269"/>
      <c r="O5" s="269"/>
      <c r="P5" s="269"/>
      <c r="Q5" s="269"/>
      <c r="R5" s="398" t="s">
        <v>705</v>
      </c>
      <c r="S5" s="398"/>
      <c r="T5" s="270"/>
      <c r="U5" s="270"/>
      <c r="V5" s="270"/>
      <c r="W5" s="270"/>
      <c r="X5" s="270"/>
      <c r="Y5" s="270"/>
      <c r="AA5" s="398" t="s">
        <v>706</v>
      </c>
      <c r="AB5" s="398"/>
      <c r="AC5" s="270"/>
      <c r="AD5" s="270"/>
      <c r="AE5" s="270"/>
      <c r="AF5" s="270"/>
      <c r="AG5" s="270"/>
      <c r="AH5" s="270"/>
      <c r="AJ5" s="271" t="s">
        <v>514</v>
      </c>
      <c r="AK5" s="271"/>
      <c r="AL5" s="271"/>
      <c r="AM5" s="271"/>
      <c r="AN5" s="271"/>
      <c r="AO5" s="271"/>
      <c r="AP5" s="271"/>
      <c r="AQ5" s="271"/>
      <c r="AR5" s="271"/>
      <c r="AS5" s="271"/>
    </row>
    <row r="6" spans="2:50" s="259" customFormat="1" ht="10.5" x14ac:dyDescent="0.2"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2:50" s="259" customFormat="1" ht="24.95" customHeight="1" x14ac:dyDescent="0.2">
      <c r="B7" s="606" t="s">
        <v>452</v>
      </c>
      <c r="C7" s="607" t="s">
        <v>5118</v>
      </c>
      <c r="D7" s="607" t="s">
        <v>5119</v>
      </c>
      <c r="E7" s="608" t="s">
        <v>5120</v>
      </c>
      <c r="F7" s="609" t="s">
        <v>5121</v>
      </c>
      <c r="G7" s="609" t="s">
        <v>5052</v>
      </c>
      <c r="H7" s="610" t="s">
        <v>5054</v>
      </c>
      <c r="J7" s="274" t="s">
        <v>513</v>
      </c>
      <c r="L7" s="272" t="s">
        <v>511</v>
      </c>
      <c r="M7" s="272" t="s">
        <v>512</v>
      </c>
      <c r="N7" s="273" t="s">
        <v>515</v>
      </c>
      <c r="O7" s="275" t="s">
        <v>517</v>
      </c>
      <c r="Q7" s="276"/>
      <c r="R7" s="276"/>
      <c r="S7" s="276"/>
      <c r="T7" s="276"/>
      <c r="U7" s="277"/>
      <c r="V7" s="277"/>
      <c r="W7" s="277"/>
      <c r="X7" s="277"/>
      <c r="Y7" s="277"/>
      <c r="AA7" s="278"/>
      <c r="AB7" s="278"/>
      <c r="AC7" s="278"/>
      <c r="AD7" s="279"/>
      <c r="AE7" s="277"/>
      <c r="AF7" s="277"/>
      <c r="AG7" s="280"/>
      <c r="AH7" s="277"/>
      <c r="AJ7" s="276"/>
      <c r="AK7" s="276"/>
      <c r="AL7" s="276"/>
      <c r="AM7" s="276"/>
      <c r="AN7" s="281"/>
      <c r="AO7" s="280"/>
      <c r="AP7" s="281"/>
      <c r="AQ7" s="280"/>
      <c r="AR7" s="281"/>
      <c r="AS7" s="276"/>
      <c r="AU7" s="276"/>
      <c r="AV7" s="276"/>
    </row>
    <row r="8" spans="2:50" s="287" customFormat="1" ht="24.95" customHeight="1" x14ac:dyDescent="0.2">
      <c r="B8" s="605" t="str">
        <f>form!B9</f>
        <v>Розділ № 1: ДВЕРНІ БЛОКИ (тільки 1 стулкові)</v>
      </c>
      <c r="C8" s="282"/>
      <c r="D8" s="283"/>
      <c r="E8" s="284"/>
      <c r="F8" s="285" t="str">
        <f>IF(H8="","","ИТОГО:")</f>
        <v/>
      </c>
      <c r="G8" s="621" t="str">
        <f>IF(J8=0,"",SUM(G9:G53))</f>
        <v/>
      </c>
      <c r="H8" s="286" t="str">
        <f>IF(J8=0,"",SUM(H9:H53))</f>
        <v/>
      </c>
      <c r="J8" s="288">
        <f>SUM(J9:J53)</f>
        <v>0</v>
      </c>
      <c r="L8" s="289"/>
      <c r="M8" s="289"/>
      <c r="N8" s="289"/>
      <c r="O8" s="289"/>
      <c r="Q8" s="290"/>
      <c r="R8" s="291" t="s">
        <v>437</v>
      </c>
      <c r="S8" s="291" t="s">
        <v>436</v>
      </c>
      <c r="T8" s="291" t="s">
        <v>425</v>
      </c>
      <c r="U8" s="291" t="s">
        <v>435</v>
      </c>
      <c r="V8" s="291" t="s">
        <v>227</v>
      </c>
      <c r="W8" s="291" t="s">
        <v>229</v>
      </c>
      <c r="X8" s="291" t="s">
        <v>439</v>
      </c>
      <c r="Y8" s="291" t="s">
        <v>440</v>
      </c>
      <c r="AA8" s="291" t="s">
        <v>437</v>
      </c>
      <c r="AB8" s="291" t="s">
        <v>436</v>
      </c>
      <c r="AC8" s="291" t="s">
        <v>425</v>
      </c>
      <c r="AD8" s="291" t="s">
        <v>435</v>
      </c>
      <c r="AE8" s="291" t="s">
        <v>227</v>
      </c>
      <c r="AF8" s="291" t="s">
        <v>229</v>
      </c>
      <c r="AG8" s="291" t="s">
        <v>439</v>
      </c>
      <c r="AH8" s="291" t="s">
        <v>440</v>
      </c>
      <c r="AJ8" s="291" t="s">
        <v>332</v>
      </c>
      <c r="AK8" s="291" t="s">
        <v>711</v>
      </c>
      <c r="AL8" s="291" t="s">
        <v>438</v>
      </c>
      <c r="AM8" s="292"/>
      <c r="AN8" s="291" t="s">
        <v>516</v>
      </c>
      <c r="AO8" s="291" t="s">
        <v>245</v>
      </c>
      <c r="AP8" s="291" t="s">
        <v>107</v>
      </c>
      <c r="AQ8" s="293" t="s">
        <v>995</v>
      </c>
      <c r="AR8" s="667" t="s">
        <v>995</v>
      </c>
      <c r="AS8" s="291" t="s">
        <v>992</v>
      </c>
      <c r="AU8" s="658" t="s">
        <v>1662</v>
      </c>
      <c r="AV8" s="291" t="s">
        <v>550</v>
      </c>
    </row>
    <row r="9" spans="2:50" s="287" customFormat="1" ht="24.95" customHeight="1" x14ac:dyDescent="0.2">
      <c r="B9" s="389"/>
      <c r="C9" s="601" t="str">
        <f t="shared" ref="C9:C14" si="0">IF(ISNA(L9),"",L9)</f>
        <v/>
      </c>
      <c r="D9" s="603" t="str">
        <f t="shared" ref="D9:D14" si="1">IF(ISNA(M9),"",M9)</f>
        <v/>
      </c>
      <c r="E9" s="481" t="str">
        <f>IF(OR(J9=0,J9=""),"",VLOOKUP(R9,Лист1!$M:$O,3,0))</f>
        <v/>
      </c>
      <c r="F9" s="294" t="str">
        <f t="shared" ref="F9:F14" si="2">IF(ISNA(N9),"",N9)</f>
        <v/>
      </c>
      <c r="G9" s="622" t="str">
        <f t="shared" ref="G9:G14" si="3">IF(J9=0,"",J9)</f>
        <v/>
      </c>
      <c r="H9" s="295" t="str">
        <f t="shared" ref="H9:H14" si="4">IF(ISNA(O9),"",O9)</f>
        <v/>
      </c>
      <c r="J9" s="296">
        <f>form!$R$11</f>
        <v>0</v>
      </c>
      <c r="L9" s="297" t="str">
        <f>IF(G9="","",CONCATENATE(R9,".",S9,".",T9,".",U9,".",V9,".",W9,".",X9,".",Y9))</f>
        <v/>
      </c>
      <c r="M9" s="297" t="str">
        <f>IF(G9="","",CONCATENATE(AA9,", ",AB9,", ",AC9,", ",AD9,", ",AE9,", ",AF9,", ",AG9,", ",AH9))</f>
        <v/>
      </c>
      <c r="N9" s="297" t="str">
        <f t="shared" ref="N9:N32" si="5">IF(G9="","",AS9*(1-$G$1))</f>
        <v/>
      </c>
      <c r="O9" s="297" t="str">
        <f t="shared" ref="O9:O32" si="6">IF(F9="","",G9*F9)</f>
        <v/>
      </c>
      <c r="Q9" s="298" t="s">
        <v>804</v>
      </c>
      <c r="R9" s="299" t="e">
        <f>VLOOKUP(CONCATENATE(form!$C$11,".",form!$D$11),Лист1!$L:$N,2,0)</f>
        <v>#N/A</v>
      </c>
      <c r="S9" s="300" t="e">
        <f>VLOOKUP(CONCATENATE(form!$C$11,".",form!$D$11),Лист1!$Q:$S,2,0)</f>
        <v>#N/A</v>
      </c>
      <c r="T9" s="300" t="e">
        <f>VLOOKUP(CONCATENATE(form!$E$11,".",form!$F$11,".",form!$G$11),Лист1!$U:$W,2,0)</f>
        <v>#N/A</v>
      </c>
      <c r="U9" s="301" t="e">
        <f>VLOOKUP(form!$I$11,Лист1!$Y:$AA,2,0)</f>
        <v>#N/A</v>
      </c>
      <c r="V9" s="301" t="e">
        <f>VLOOKUP(form!$J$11,Лист1!$AC:$AE,2,0)</f>
        <v>#N/A</v>
      </c>
      <c r="W9" s="301" t="e">
        <f>VLOOKUP(form!$K$11,Лист1!$AG:$AI,2,0)</f>
        <v>#N/A</v>
      </c>
      <c r="X9" s="301" t="e">
        <f>VLOOKUP(CONCATENATE(form!$L$11,".",form!$M$11),Лист1!$AK$14:$AM$222,2,0)</f>
        <v>#N/A</v>
      </c>
      <c r="Y9" s="301" t="e">
        <f>VLOOKUP(CONCATENATE(form!$L$11,".",form!$N$11),Лист1!$AO$13:$AQ$147,2,0)</f>
        <v>#N/A</v>
      </c>
      <c r="AA9" s="302" t="e">
        <f>VLOOKUP(CONCATENATE(form!$C$11,".",form!$D$11),Лист1!$L:$N,3,0)</f>
        <v>#N/A</v>
      </c>
      <c r="AB9" s="302" t="e">
        <f>VLOOKUP(CONCATENATE(form!$C$11,".",form!$D$11),Лист1!$Q:$S,3,0)</f>
        <v>#N/A</v>
      </c>
      <c r="AC9" s="302" t="e">
        <f>VLOOKUP(CONCATENATE(form!$E$11,".",form!$F$11,".",form!$G$11),Лист1!$U:$W,3,0)</f>
        <v>#N/A</v>
      </c>
      <c r="AD9" s="302" t="e">
        <f>VLOOKUP(form!$I$11,Лист1!$Y:$AA,3,0)</f>
        <v>#N/A</v>
      </c>
      <c r="AE9" s="302" t="e">
        <f>VLOOKUP(form!$J$11,Лист1!$AC:$AE,3,0)</f>
        <v>#N/A</v>
      </c>
      <c r="AF9" s="303" t="e">
        <f>VLOOKUP(form!$K$11,Лист1!$AG:$AI,3,0)</f>
        <v>#N/A</v>
      </c>
      <c r="AG9" s="302" t="e">
        <f>VLOOKUP(CONCATENATE(form!$L$11,".",form!$M$11),Лист1!$AK$14:$AM$222,3,0)</f>
        <v>#N/A</v>
      </c>
      <c r="AH9" s="302" t="e">
        <f>VLOOKUP(CONCATENATE(form!$L$11,".",form!$N$11),Лист1!$AO$13:$AQ$147,3,0)</f>
        <v>#N/A</v>
      </c>
      <c r="AJ9" s="304" t="e">
        <f>VLOOKUP(CONCATENATE(form!$C$11,".",form!$D$11,".",form!$H$11),Лист1!$DD:$DH,5,0)</f>
        <v>#N/A</v>
      </c>
      <c r="AK9" s="304" t="e">
        <f>VLOOKUP(CONCATENATE(form!$C$11,".",form!$J$11),Лист1!$DJ:$DN,5,0)</f>
        <v>#N/A</v>
      </c>
      <c r="AL9" s="304" t="e">
        <f>VLOOKUP(CONCATENATE(form!$C$11,".",form!$D$11,".",form!$K$11),Лист1!$DP:$DT,5,0)</f>
        <v>#N/A</v>
      </c>
      <c r="AM9" s="305"/>
      <c r="AN9" s="304" t="e">
        <f>VLOOKUP(CONCATENATE(form!$C$11,".",form!$L$11),Лист1!$DV:$DZ,5,0)</f>
        <v>#N/A</v>
      </c>
      <c r="AO9" s="304" t="e">
        <f>VLOOKUP(CONCATENATE(form!$C$11,".",form!$M$11),Лист1!$EB:$EF,5,0)</f>
        <v>#N/A</v>
      </c>
      <c r="AP9" s="655"/>
      <c r="AQ9" s="306" t="str">
        <f>IF(ISNA(AR9),"0",AR9)</f>
        <v>0</v>
      </c>
      <c r="AR9" s="666" t="e">
        <f>VLOOKUP(CONCATENATE(form!$C$11,".",form!$G$11),Лист1!$EH:$EL,5,0)</f>
        <v>#N/A</v>
      </c>
      <c r="AS9" s="307" t="e">
        <f>SUM(AJ9:AQ9)</f>
        <v>#N/A</v>
      </c>
      <c r="AU9" s="659">
        <f>IF(ISNA(AV9),"0",AV9)</f>
        <v>0</v>
      </c>
      <c r="AV9" s="308">
        <f>IF(G9="",0,ROUND(AS9*G9,2))</f>
        <v>0</v>
      </c>
      <c r="AX9" s="308"/>
    </row>
    <row r="10" spans="2:50" s="287" customFormat="1" ht="24.95" customHeight="1" x14ac:dyDescent="0.2">
      <c r="B10" s="390">
        <v>1</v>
      </c>
      <c r="C10" s="601" t="str">
        <f t="shared" si="0"/>
        <v/>
      </c>
      <c r="D10" s="603" t="str">
        <f t="shared" si="1"/>
        <v/>
      </c>
      <c r="E10" s="481" t="str">
        <f>IF(OR(J10=0,J10=""),"",VLOOKUP(R10,Лист1!$M:$O,3,0))</f>
        <v/>
      </c>
      <c r="F10" s="294" t="str">
        <f t="shared" si="2"/>
        <v/>
      </c>
      <c r="G10" s="622" t="str">
        <f>IF(J10=0,"",J10)</f>
        <v/>
      </c>
      <c r="H10" s="295" t="str">
        <f t="shared" si="4"/>
        <v/>
      </c>
      <c r="J10" s="296" t="str">
        <f>form!$DE$11</f>
        <v/>
      </c>
      <c r="L10" s="309" t="str">
        <f>IF(G10="","",CONCATENATE(R10,".",T10,".",S10,".",U10,".",X10,".",Y10))</f>
        <v/>
      </c>
      <c r="M10" s="309" t="str">
        <f>IF(G10="","",CONCATENATE(AA10,", ",AB10,", ",AC10,", ",AD10,", ",AG10,", ",AH10))</f>
        <v/>
      </c>
      <c r="N10" s="309" t="str">
        <f t="shared" si="5"/>
        <v/>
      </c>
      <c r="O10" s="309" t="str">
        <f t="shared" si="6"/>
        <v/>
      </c>
      <c r="Q10" s="310" t="s">
        <v>805</v>
      </c>
      <c r="R10" s="299" t="e">
        <f>VLOOKUP(CONCATENATE(form!$CV$11,".",form!$CW$11),Лист1!$L:$N,2,0)</f>
        <v>#N/A</v>
      </c>
      <c r="S10" s="300" t="e">
        <f>VLOOKUP(CONCATENATE(form!$CV$11,".",form!$CW$11),Лист1!$Q:$S,2,0)</f>
        <v>#N/A</v>
      </c>
      <c r="T10" s="300" t="e">
        <f>VLOOKUP(CONCATENATE(form!$CV$11,".",form!$CX$11,".",form!$CY$11,".",form!$CZ$11),Лист1!$U:$W,2,0)</f>
        <v>#N/A</v>
      </c>
      <c r="U10" s="301" t="e">
        <f>VLOOKUP(form!$DB$11,Лист1!$Y:$AA,2,0)</f>
        <v>#N/A</v>
      </c>
      <c r="V10" s="311"/>
      <c r="W10" s="311"/>
      <c r="X10" s="301" t="e">
        <f>VLOOKUP(form!$DC$11,Лист1!$AK$226:$AM$262,2,0)</f>
        <v>#N/A</v>
      </c>
      <c r="Y10" s="301" t="e">
        <f>VLOOKUP(form!$DD$11,Лист1!$AO$150:$AQ$207,2,0)</f>
        <v>#N/A</v>
      </c>
      <c r="AA10" s="309" t="e">
        <f>VLOOKUP(CONCATENATE(form!$CV$11,".",form!$CW$11),Лист1!$L:$N,3,0)</f>
        <v>#N/A</v>
      </c>
      <c r="AB10" s="309" t="e">
        <f>VLOOKUP(CONCATENATE(form!$CV$11,".",form!$CW$11),Лист1!$Q:$S,3,0)</f>
        <v>#N/A</v>
      </c>
      <c r="AC10" s="309" t="e">
        <f>VLOOKUP(CONCATENATE(form!$CV$11,".",form!$CX$11,".",form!$CY$11,".",form!$CZ$11),Лист1!$U:$W,3,0)</f>
        <v>#N/A</v>
      </c>
      <c r="AD10" s="309" t="e">
        <f>VLOOKUP(form!$DB$11,Лист1!$Y:$AA,3,0)</f>
        <v>#N/A</v>
      </c>
      <c r="AE10" s="312"/>
      <c r="AF10" s="312"/>
      <c r="AG10" s="313" t="e">
        <f>VLOOKUP(form!$DC$11,Лист1!$AK$226:$AM$262,3,0)</f>
        <v>#N/A</v>
      </c>
      <c r="AH10" s="309" t="e">
        <f>VLOOKUP(form!$DD$11,Лист1!$AO$150:$AQ$207,3,0)</f>
        <v>#N/A</v>
      </c>
      <c r="AJ10" s="314" t="e">
        <f>VLOOKUP(CONCATENATE(form!$CV$11,".",form!$CW$11,".",form!$DA$11),Лист1!$DD:$DH,5,0)</f>
        <v>#N/A</v>
      </c>
      <c r="AK10" s="315"/>
      <c r="AL10" s="315"/>
      <c r="AM10" s="315"/>
      <c r="AN10" s="304" t="e">
        <f>VLOOKUP(CONCATENATE(form!$CV$11,".",form!$DC$11),Лист1!$DV:$DZ,5,0)</f>
        <v>#N/A</v>
      </c>
      <c r="AO10" s="315"/>
      <c r="AP10" s="314" t="e">
        <f>VLOOKUP(CONCATENATE(form!$CV$11,".",form!$CW$11,".",form!$DA$11,".",form!$CY$11),Лист1!$EH:$EL,5,0)</f>
        <v>#N/A</v>
      </c>
      <c r="AQ10" s="316"/>
      <c r="AR10" s="316"/>
      <c r="AS10" s="307" t="e">
        <f t="shared" ref="AS10:AS73" si="7">SUM(AJ10:AQ10)</f>
        <v>#N/A</v>
      </c>
      <c r="AU10" s="659">
        <f t="shared" ref="AU10:AU32" si="8">IF(ISNA(AV10),"0",AV10)</f>
        <v>0</v>
      </c>
      <c r="AV10" s="308">
        <f t="shared" ref="AV10:AV32" si="9">IF(G10="",0,ROUND(AS10*G10,2))</f>
        <v>0</v>
      </c>
      <c r="AX10" s="308"/>
    </row>
    <row r="11" spans="2:50" s="287" customFormat="1" ht="24.95" customHeight="1" x14ac:dyDescent="0.2">
      <c r="B11" s="391"/>
      <c r="C11" s="602" t="str">
        <f t="shared" si="0"/>
        <v/>
      </c>
      <c r="D11" s="604" t="str">
        <f t="shared" si="1"/>
        <v/>
      </c>
      <c r="E11" s="482" t="str">
        <f>IF(OR(J11=0,J11=""),"",VLOOKUP(R11,Лист1!$M:$O,3,0))</f>
        <v/>
      </c>
      <c r="F11" s="317" t="str">
        <f t="shared" si="2"/>
        <v/>
      </c>
      <c r="G11" s="623" t="str">
        <f t="shared" si="3"/>
        <v/>
      </c>
      <c r="H11" s="318" t="str">
        <f t="shared" si="4"/>
        <v/>
      </c>
      <c r="J11" s="296" t="str">
        <f>form!$DL$11</f>
        <v/>
      </c>
      <c r="L11" s="319" t="str">
        <f>IF(G11="","",CONCATENATE(R11,".",T11,".",S11,".",U11))</f>
        <v/>
      </c>
      <c r="M11" s="319" t="str">
        <f>IF(G11="","",CONCATENATE(AA11,", ",AC11,", ",AD11))</f>
        <v/>
      </c>
      <c r="N11" s="319" t="str">
        <f t="shared" si="5"/>
        <v/>
      </c>
      <c r="O11" s="319" t="str">
        <f t="shared" si="6"/>
        <v/>
      </c>
      <c r="Q11" s="320" t="s">
        <v>806</v>
      </c>
      <c r="R11" s="321" t="e">
        <f>VLOOKUP(form!$DG$11,Лист1!$L:$N,2,0)</f>
        <v>#N/A</v>
      </c>
      <c r="S11" s="322" t="e">
        <f>VLOOKUP(form!$DG$11,Лист1!$Q:$S,2,0)</f>
        <v>#N/A</v>
      </c>
      <c r="T11" s="322" t="e">
        <f>VLOOKUP(CONCATENATE(form!$DG$11,".",form!$DI$11),Лист1!$U:$W,2,0)</f>
        <v>#N/A</v>
      </c>
      <c r="U11" s="323" t="e">
        <f>VLOOKUP(form!$DK$11,Лист1!$Y:$AA,2,0)</f>
        <v>#N/A</v>
      </c>
      <c r="V11" s="324"/>
      <c r="W11" s="324"/>
      <c r="X11" s="324"/>
      <c r="Y11" s="324"/>
      <c r="AA11" s="319" t="e">
        <f>VLOOKUP(form!$DG$11,Лист1!$L:$N,3,0)</f>
        <v>#N/A</v>
      </c>
      <c r="AB11" s="324"/>
      <c r="AC11" s="319" t="e">
        <f>VLOOKUP(CONCATENATE(form!$DG$11,".",form!$DI$11),Лист1!$U:$W,3,0)</f>
        <v>#N/A</v>
      </c>
      <c r="AD11" s="319" t="e">
        <f>VLOOKUP(form!$DK$11,Лист1!$Y:$AA,3,0)</f>
        <v>#N/A</v>
      </c>
      <c r="AE11" s="324"/>
      <c r="AF11" s="324"/>
      <c r="AG11" s="324"/>
      <c r="AH11" s="324"/>
      <c r="AJ11" s="325" t="e">
        <f>VLOOKUP(CONCATENATE(form!$DG$11,".",form!$DJ$11),Лист1!$DD:$DH,5,0)</f>
        <v>#N/A</v>
      </c>
      <c r="AK11" s="324"/>
      <c r="AL11" s="324"/>
      <c r="AM11" s="324"/>
      <c r="AN11" s="324"/>
      <c r="AO11" s="324"/>
      <c r="AP11" s="325" t="e">
        <f>VLOOKUP(CONCATENATE(form!$DG$11,".",form!$DJ$11,".",form!$DH$11),Лист1!$EH:$EL,5,0)</f>
        <v>#N/A</v>
      </c>
      <c r="AQ11" s="326"/>
      <c r="AR11" s="326"/>
      <c r="AS11" s="327" t="e">
        <f t="shared" si="7"/>
        <v>#N/A</v>
      </c>
      <c r="AU11" s="660">
        <f t="shared" si="8"/>
        <v>0</v>
      </c>
      <c r="AV11" s="328">
        <f t="shared" si="9"/>
        <v>0</v>
      </c>
      <c r="AX11" s="308"/>
    </row>
    <row r="12" spans="2:50" s="287" customFormat="1" ht="24.95" customHeight="1" x14ac:dyDescent="0.2">
      <c r="B12" s="392"/>
      <c r="C12" s="601" t="str">
        <f t="shared" si="0"/>
        <v/>
      </c>
      <c r="D12" s="603" t="str">
        <f t="shared" si="1"/>
        <v/>
      </c>
      <c r="E12" s="481" t="str">
        <f>IF(OR(J12=0,J12=""),"",VLOOKUP(R12,Лист1!$M:$O,3,0))</f>
        <v/>
      </c>
      <c r="F12" s="294" t="str">
        <f t="shared" si="2"/>
        <v/>
      </c>
      <c r="G12" s="622" t="str">
        <f t="shared" si="3"/>
        <v/>
      </c>
      <c r="H12" s="295" t="str">
        <f t="shared" si="4"/>
        <v/>
      </c>
      <c r="J12" s="296">
        <f>form!$R$12</f>
        <v>0</v>
      </c>
      <c r="L12" s="297" t="str">
        <f>IF(G12="","",CONCATENATE(R12,".",S12,".",T12,".",U12,".",V12,".",W12,".",X12,".",Y12))</f>
        <v/>
      </c>
      <c r="M12" s="297" t="str">
        <f>IF(G12="","",CONCATENATE(AA12,", ",AB12,", ",AC12,", ",AD12,", ",AE12,", ",AF12,", ",AG12,", ",AH12))</f>
        <v/>
      </c>
      <c r="N12" s="297" t="str">
        <f t="shared" si="5"/>
        <v/>
      </c>
      <c r="O12" s="297" t="str">
        <f t="shared" si="6"/>
        <v/>
      </c>
      <c r="Q12" s="298" t="s">
        <v>804</v>
      </c>
      <c r="R12" s="299" t="e">
        <f>VLOOKUP(CONCATENATE(form!$C$12,".",form!$D$12),Лист1!$L:$N,2,0)</f>
        <v>#N/A</v>
      </c>
      <c r="S12" s="300" t="e">
        <f>VLOOKUP(CONCATENATE(form!$C$12,".",form!$D$12),Лист1!$Q:$S,2,0)</f>
        <v>#N/A</v>
      </c>
      <c r="T12" s="300" t="e">
        <f>VLOOKUP(CONCATENATE(form!$E$12,".",form!$F$12,".",form!$G$12),Лист1!$U:$W,2,0)</f>
        <v>#N/A</v>
      </c>
      <c r="U12" s="301" t="e">
        <f>VLOOKUP(form!$I$12,Лист1!$Y:$AA,2,0)</f>
        <v>#N/A</v>
      </c>
      <c r="V12" s="301" t="e">
        <f>VLOOKUP(form!$J$12,Лист1!$AC:$AE,2,0)</f>
        <v>#N/A</v>
      </c>
      <c r="W12" s="301" t="e">
        <f>VLOOKUP(form!$K$12,Лист1!$AG:$AI,2,0)</f>
        <v>#N/A</v>
      </c>
      <c r="X12" s="301" t="e">
        <f>VLOOKUP(CONCATENATE(form!$L$12,".",form!$M$12),Лист1!$AK$14:$AM$222,2,0)</f>
        <v>#N/A</v>
      </c>
      <c r="Y12" s="301" t="e">
        <f>VLOOKUP(CONCATENATE(form!$L$12,".",form!$N$12),Лист1!$AO$13:$AQ$147,2,0)</f>
        <v>#N/A</v>
      </c>
      <c r="AA12" s="302" t="e">
        <f>VLOOKUP(CONCATENATE(form!$C$12,".",form!$D$12),Лист1!$L:$N,3,0)</f>
        <v>#N/A</v>
      </c>
      <c r="AB12" s="302" t="e">
        <f>VLOOKUP(CONCATENATE(form!$C$12,".",form!$D$12),Лист1!$Q:$S,3,0)</f>
        <v>#N/A</v>
      </c>
      <c r="AC12" s="302" t="e">
        <f>VLOOKUP(CONCATENATE(form!$E$12,".",form!$F$12,".",form!$G$12),Лист1!$U:$W,3,0)</f>
        <v>#N/A</v>
      </c>
      <c r="AD12" s="302" t="e">
        <f>VLOOKUP(form!$I$12,Лист1!$Y:$AA,3,0)</f>
        <v>#N/A</v>
      </c>
      <c r="AE12" s="302" t="e">
        <f>VLOOKUP(form!$J$12,Лист1!$AC:$AE,3,0)</f>
        <v>#N/A</v>
      </c>
      <c r="AF12" s="303" t="e">
        <f>VLOOKUP(form!$K$12,Лист1!$AG:$AI,3,0)</f>
        <v>#N/A</v>
      </c>
      <c r="AG12" s="302" t="e">
        <f>VLOOKUP(CONCATENATE(form!$L$12,".",form!$M$12),Лист1!$AK$14:$AM$222,3,0)</f>
        <v>#N/A</v>
      </c>
      <c r="AH12" s="302" t="e">
        <f>VLOOKUP(CONCATENATE(form!$L$12,".",form!$N$12),Лист1!$AO$13:$AQ$147,3,0)</f>
        <v>#N/A</v>
      </c>
      <c r="AJ12" s="304" t="e">
        <f>VLOOKUP(CONCATENATE(form!$C$12,".",form!$D$12,".",form!$H$12),Лист1!$DD:$DH,5,0)</f>
        <v>#N/A</v>
      </c>
      <c r="AK12" s="304" t="e">
        <f>VLOOKUP(CONCATENATE(form!$C$12,".",form!$J$12),Лист1!$DJ:$DN,5,0)</f>
        <v>#N/A</v>
      </c>
      <c r="AL12" s="304" t="e">
        <f>VLOOKUP(CONCATENATE(form!$C$12,".",form!$D$12,".",form!$K$12),Лист1!$DP:$DT,5,0)</f>
        <v>#N/A</v>
      </c>
      <c r="AM12" s="305"/>
      <c r="AN12" s="304" t="e">
        <f>VLOOKUP(CONCATENATE(form!$C$12,".",form!$L$12),Лист1!$DV:$DZ,5,0)</f>
        <v>#N/A</v>
      </c>
      <c r="AO12" s="304" t="e">
        <f>VLOOKUP(CONCATENATE(form!$C$12,".",form!$M$12),Лист1!$EB:$EF,5,0)</f>
        <v>#N/A</v>
      </c>
      <c r="AP12" s="655"/>
      <c r="AQ12" s="306" t="str">
        <f>IF(ISNA(AR12),"0",AR12)</f>
        <v>0</v>
      </c>
      <c r="AR12" s="666" t="e">
        <f>VLOOKUP(CONCATENATE(form!$C$12,".",form!$G$12),Лист1!$EH:$EL,5,0)</f>
        <v>#N/A</v>
      </c>
      <c r="AS12" s="307" t="e">
        <f t="shared" si="7"/>
        <v>#N/A</v>
      </c>
      <c r="AU12" s="659">
        <f t="shared" si="8"/>
        <v>0</v>
      </c>
      <c r="AV12" s="308">
        <f t="shared" si="9"/>
        <v>0</v>
      </c>
      <c r="AX12" s="308"/>
    </row>
    <row r="13" spans="2:50" s="287" customFormat="1" ht="24.95" customHeight="1" x14ac:dyDescent="0.2">
      <c r="B13" s="390">
        <v>2</v>
      </c>
      <c r="C13" s="601" t="str">
        <f t="shared" si="0"/>
        <v/>
      </c>
      <c r="D13" s="603" t="str">
        <f t="shared" si="1"/>
        <v/>
      </c>
      <c r="E13" s="481" t="str">
        <f>IF(OR(J13=0,J13=""),"",VLOOKUP(R13,Лист1!$M:$O,3,0))</f>
        <v/>
      </c>
      <c r="F13" s="294" t="str">
        <f t="shared" si="2"/>
        <v/>
      </c>
      <c r="G13" s="622" t="str">
        <f t="shared" si="3"/>
        <v/>
      </c>
      <c r="H13" s="295" t="str">
        <f t="shared" si="4"/>
        <v/>
      </c>
      <c r="J13" s="296" t="str">
        <f>form!$DE$12</f>
        <v/>
      </c>
      <c r="L13" s="309" t="str">
        <f>IF(G13="","",CONCATENATE(R13,".",T13,".",S13,".",U13,".",X13,".",Y13))</f>
        <v/>
      </c>
      <c r="M13" s="309" t="str">
        <f>IF(G13="","",CONCATENATE(AA13,", ",AB13,", ",AC13,", ",AD13,", ",AG13,", ",AH13))</f>
        <v/>
      </c>
      <c r="N13" s="309" t="str">
        <f t="shared" si="5"/>
        <v/>
      </c>
      <c r="O13" s="309" t="str">
        <f t="shared" si="6"/>
        <v/>
      </c>
      <c r="Q13" s="310" t="s">
        <v>805</v>
      </c>
      <c r="R13" s="299" t="e">
        <f>VLOOKUP(CONCATENATE(form!$CV$12,".",form!$CW$12),Лист1!$L:$N,2,0)</f>
        <v>#N/A</v>
      </c>
      <c r="S13" s="300" t="e">
        <f>VLOOKUP(CONCATENATE(form!$CV$12,".",form!$CW$12),Лист1!$Q:$S,2,0)</f>
        <v>#N/A</v>
      </c>
      <c r="T13" s="300" t="e">
        <f>VLOOKUP(CONCATENATE(form!$CV$12,".",form!$CX$12,".",form!$CY$12,".",form!$CZ$12),Лист1!$U:$W,2,0)</f>
        <v>#N/A</v>
      </c>
      <c r="U13" s="301" t="e">
        <f>VLOOKUP(form!$DB$12,Лист1!$Y:$AA,2,0)</f>
        <v>#N/A</v>
      </c>
      <c r="V13" s="311"/>
      <c r="W13" s="311"/>
      <c r="X13" s="301" t="e">
        <f>VLOOKUP(form!$DC$12,Лист1!$AK$226:$AM$262,2,0)</f>
        <v>#N/A</v>
      </c>
      <c r="Y13" s="301" t="e">
        <f>VLOOKUP(form!$DD$12,Лист1!$AO$150:$AQ$207,2,0)</f>
        <v>#N/A</v>
      </c>
      <c r="AA13" s="309" t="e">
        <f>VLOOKUP(CONCATENATE(form!$CV$12,".",form!$CW$12),Лист1!$L:$N,3,0)</f>
        <v>#N/A</v>
      </c>
      <c r="AB13" s="309" t="e">
        <f>VLOOKUP(CONCATENATE(form!$CV$12,".",form!$CW$12),Лист1!$Q:$S,3,0)</f>
        <v>#N/A</v>
      </c>
      <c r="AC13" s="309" t="e">
        <f>VLOOKUP(CONCATENATE(form!$CV$12,".",form!$CX$12,".",form!$CY$12,".",form!$CZ$12),Лист1!$U:$W,3,0)</f>
        <v>#N/A</v>
      </c>
      <c r="AD13" s="309" t="e">
        <f>VLOOKUP(form!$DB$12,Лист1!$Y:$AA,3,0)</f>
        <v>#N/A</v>
      </c>
      <c r="AE13" s="312"/>
      <c r="AF13" s="312"/>
      <c r="AG13" s="313" t="e">
        <f>VLOOKUP(form!$DC$12,Лист1!$AK$226:$AM$262,3,0)</f>
        <v>#N/A</v>
      </c>
      <c r="AH13" s="309" t="e">
        <f>VLOOKUP(form!$DD$12,Лист1!$AO$150:$AQ$207,3,0)</f>
        <v>#N/A</v>
      </c>
      <c r="AJ13" s="314" t="e">
        <f>VLOOKUP(CONCATENATE(form!$CV$12,".",form!$CW$12,".",form!$DA$12),Лист1!$DD:$DH,5,0)</f>
        <v>#N/A</v>
      </c>
      <c r="AK13" s="315"/>
      <c r="AL13" s="315"/>
      <c r="AM13" s="315"/>
      <c r="AN13" s="304" t="e">
        <f>VLOOKUP(CONCATENATE(form!$CV$12,".",form!$DC$12),Лист1!$DV:$DZ,5,0)</f>
        <v>#N/A</v>
      </c>
      <c r="AO13" s="315"/>
      <c r="AP13" s="314" t="e">
        <f>VLOOKUP(CONCATENATE(form!$CV$12,".",form!$CW$12,".",form!$DA$12,".",form!$CY$12),Лист1!$EH:$EL,5,0)</f>
        <v>#N/A</v>
      </c>
      <c r="AQ13" s="316"/>
      <c r="AR13" s="316"/>
      <c r="AS13" s="307" t="e">
        <f t="shared" si="7"/>
        <v>#N/A</v>
      </c>
      <c r="AU13" s="659">
        <f t="shared" si="8"/>
        <v>0</v>
      </c>
      <c r="AV13" s="308">
        <f t="shared" si="9"/>
        <v>0</v>
      </c>
      <c r="AX13" s="308"/>
    </row>
    <row r="14" spans="2:50" s="287" customFormat="1" ht="24.95" customHeight="1" x14ac:dyDescent="0.2">
      <c r="B14" s="391"/>
      <c r="C14" s="602" t="str">
        <f t="shared" si="0"/>
        <v/>
      </c>
      <c r="D14" s="604" t="str">
        <f t="shared" si="1"/>
        <v/>
      </c>
      <c r="E14" s="482" t="str">
        <f>IF(OR(J14=0,J14=""),"",VLOOKUP(R14,Лист1!$M:$O,3,0))</f>
        <v/>
      </c>
      <c r="F14" s="317" t="str">
        <f t="shared" si="2"/>
        <v/>
      </c>
      <c r="G14" s="623" t="str">
        <f t="shared" si="3"/>
        <v/>
      </c>
      <c r="H14" s="318" t="str">
        <f t="shared" si="4"/>
        <v/>
      </c>
      <c r="J14" s="296" t="str">
        <f>form!$DL$12</f>
        <v/>
      </c>
      <c r="L14" s="319" t="str">
        <f>IF(G14="","",CONCATENATE(R14,".",T14,".",S14,".",U14))</f>
        <v/>
      </c>
      <c r="M14" s="319" t="str">
        <f>IF(G14="","",CONCATENATE(AA14,", ",AC14,", ",AD14))</f>
        <v/>
      </c>
      <c r="N14" s="319" t="str">
        <f t="shared" si="5"/>
        <v/>
      </c>
      <c r="O14" s="319" t="str">
        <f t="shared" si="6"/>
        <v/>
      </c>
      <c r="Q14" s="320" t="s">
        <v>806</v>
      </c>
      <c r="R14" s="321" t="e">
        <f>VLOOKUP(form!$DG$12,Лист1!$L:$N,2,0)</f>
        <v>#N/A</v>
      </c>
      <c r="S14" s="322" t="e">
        <f>VLOOKUP(form!$DG$12,Лист1!$Q:$S,2,0)</f>
        <v>#N/A</v>
      </c>
      <c r="T14" s="322" t="e">
        <f>VLOOKUP(CONCATENATE(form!$DG$12,".",form!$DI$12),Лист1!$U:$W,2,0)</f>
        <v>#N/A</v>
      </c>
      <c r="U14" s="323" t="e">
        <f>VLOOKUP(form!$DK$12,Лист1!$Y:$AA,2,0)</f>
        <v>#N/A</v>
      </c>
      <c r="V14" s="324"/>
      <c r="W14" s="324"/>
      <c r="X14" s="324"/>
      <c r="Y14" s="324"/>
      <c r="AA14" s="319" t="e">
        <f>VLOOKUP(form!$DG$12,Лист1!$L:$N,3,0)</f>
        <v>#N/A</v>
      </c>
      <c r="AB14" s="324"/>
      <c r="AC14" s="319" t="e">
        <f>VLOOKUP(CONCATENATE(form!$DG$12,".",form!$DI$12),Лист1!$U:$W,3,0)</f>
        <v>#N/A</v>
      </c>
      <c r="AD14" s="319" t="e">
        <f>VLOOKUP(form!$DK$12,Лист1!$Y:$AA,3,0)</f>
        <v>#N/A</v>
      </c>
      <c r="AE14" s="324"/>
      <c r="AF14" s="324"/>
      <c r="AG14" s="324"/>
      <c r="AH14" s="324"/>
      <c r="AJ14" s="325" t="e">
        <f>VLOOKUP(CONCATENATE(form!$DG$12,".",form!$DJ$12),Лист1!$DD:$DH,5,0)</f>
        <v>#N/A</v>
      </c>
      <c r="AK14" s="324"/>
      <c r="AL14" s="324"/>
      <c r="AM14" s="324"/>
      <c r="AN14" s="324"/>
      <c r="AO14" s="324"/>
      <c r="AP14" s="325" t="e">
        <f>VLOOKUP(CONCATENATE(form!$DG$12,".",form!$DJ$12,".",form!$DH$12),Лист1!$EH:$EL,5,0)</f>
        <v>#N/A</v>
      </c>
      <c r="AQ14" s="326"/>
      <c r="AR14" s="326"/>
      <c r="AS14" s="327" t="e">
        <f t="shared" si="7"/>
        <v>#N/A</v>
      </c>
      <c r="AU14" s="660">
        <f t="shared" si="8"/>
        <v>0</v>
      </c>
      <c r="AV14" s="328">
        <f t="shared" si="9"/>
        <v>0</v>
      </c>
      <c r="AX14" s="308"/>
    </row>
    <row r="15" spans="2:50" s="287" customFormat="1" ht="24.95" customHeight="1" x14ac:dyDescent="0.2">
      <c r="B15" s="392"/>
      <c r="C15" s="601" t="str">
        <f t="shared" ref="C15:C53" si="10">IF(ISNA(L15),"",L15)</f>
        <v/>
      </c>
      <c r="D15" s="603" t="str">
        <f t="shared" ref="D15:D53" si="11">IF(ISNA(M15),"",M15)</f>
        <v/>
      </c>
      <c r="E15" s="481" t="str">
        <f>IF(OR(J15=0,J15=""),"",VLOOKUP(R15,Лист1!$M:$O,3,0))</f>
        <v/>
      </c>
      <c r="F15" s="294" t="str">
        <f t="shared" ref="F15:F53" si="12">IF(ISNA(N15),"",N15)</f>
        <v/>
      </c>
      <c r="G15" s="622" t="str">
        <f t="shared" ref="G15:G53" si="13">IF(J15=0,"",J15)</f>
        <v/>
      </c>
      <c r="H15" s="295" t="str">
        <f t="shared" ref="H15:H53" si="14">IF(ISNA(O15),"",O15)</f>
        <v/>
      </c>
      <c r="J15" s="296">
        <f>form!$R$13</f>
        <v>0</v>
      </c>
      <c r="L15" s="297" t="str">
        <f>IF(G15="","",CONCATENATE(R15,".",S15,".",T15,".",U15,".",V15,".",W15,".",X15,".",Y15))</f>
        <v/>
      </c>
      <c r="M15" s="297" t="str">
        <f>IF(G15="","",CONCATENATE(AA15,", ",AB15,", ",AC15,", ",AD15,", ",AE15,", ",AF15,", ",AG15,", ",AH15))</f>
        <v/>
      </c>
      <c r="N15" s="297" t="str">
        <f t="shared" si="5"/>
        <v/>
      </c>
      <c r="O15" s="297" t="str">
        <f t="shared" si="6"/>
        <v/>
      </c>
      <c r="Q15" s="298" t="s">
        <v>804</v>
      </c>
      <c r="R15" s="299" t="e">
        <f>VLOOKUP(CONCATENATE(form!$C$13,".",form!$D$13),Лист1!$L:$N,2,0)</f>
        <v>#N/A</v>
      </c>
      <c r="S15" s="300" t="e">
        <f>VLOOKUP(CONCATENATE(form!$C$13,".",form!$D$13),Лист1!$Q:$S,2,0)</f>
        <v>#N/A</v>
      </c>
      <c r="T15" s="300" t="e">
        <f>VLOOKUP(CONCATENATE(form!$E$13,".",form!$F$13,".",form!$G$13),Лист1!$U:$W,2,0)</f>
        <v>#N/A</v>
      </c>
      <c r="U15" s="301" t="e">
        <f>VLOOKUP(form!$I$13,Лист1!$Y:$AA,2,0)</f>
        <v>#N/A</v>
      </c>
      <c r="V15" s="301" t="e">
        <f>VLOOKUP(form!$J$13,Лист1!$AC:$AE,2,0)</f>
        <v>#N/A</v>
      </c>
      <c r="W15" s="301" t="e">
        <f>VLOOKUP(form!$K$13,Лист1!$AG:$AI,2,0)</f>
        <v>#N/A</v>
      </c>
      <c r="X15" s="301" t="e">
        <f>VLOOKUP(CONCATENATE(form!$L$13,".",form!$M$13),Лист1!$AK$14:$AM$222,2,0)</f>
        <v>#N/A</v>
      </c>
      <c r="Y15" s="301" t="e">
        <f>VLOOKUP(CONCATENATE(form!$L$13,".",form!$N$13),Лист1!$AO$13:$AQ$147,2,0)</f>
        <v>#N/A</v>
      </c>
      <c r="AA15" s="302" t="e">
        <f>VLOOKUP(CONCATENATE(form!$C$13,".",form!$D$13),Лист1!$L:$N,3,0)</f>
        <v>#N/A</v>
      </c>
      <c r="AB15" s="302" t="e">
        <f>VLOOKUP(CONCATENATE(form!$C$13,".",form!$D$13),Лист1!$Q:$S,3,0)</f>
        <v>#N/A</v>
      </c>
      <c r="AC15" s="302" t="e">
        <f>VLOOKUP(CONCATENATE(form!$E$13,".",form!$F$13,".",form!$G$13),Лист1!$U:$W,3,0)</f>
        <v>#N/A</v>
      </c>
      <c r="AD15" s="302" t="e">
        <f>VLOOKUP(form!$I$13,Лист1!$Y:$AA,3,0)</f>
        <v>#N/A</v>
      </c>
      <c r="AE15" s="302" t="e">
        <f>VLOOKUP(form!$J$13,Лист1!$AC:$AE,3,0)</f>
        <v>#N/A</v>
      </c>
      <c r="AF15" s="303" t="e">
        <f>VLOOKUP(form!$K$13,Лист1!$AG:$AI,3,0)</f>
        <v>#N/A</v>
      </c>
      <c r="AG15" s="302" t="e">
        <f>VLOOKUP(CONCATENATE(form!$L$13,".",form!$M$13),Лист1!$AK$14:$AM$222,3,0)</f>
        <v>#N/A</v>
      </c>
      <c r="AH15" s="302" t="e">
        <f>VLOOKUP(CONCATENATE(form!$L$13,".",form!$N$13),Лист1!$AO$13:$AQ$147,3,0)</f>
        <v>#N/A</v>
      </c>
      <c r="AJ15" s="304" t="e">
        <f>VLOOKUP(CONCATENATE(form!$C$13,".",form!$D$13,".",form!$H$13),Лист1!$DD:$DH,5,0)</f>
        <v>#N/A</v>
      </c>
      <c r="AK15" s="304" t="e">
        <f>VLOOKUP(CONCATENATE(form!$C$13,".",form!$J$13),Лист1!$DJ:$DN,5,0)</f>
        <v>#N/A</v>
      </c>
      <c r="AL15" s="304" t="e">
        <f>VLOOKUP(CONCATENATE(form!$C$13,".",form!$D$13,".",form!$K$13),Лист1!$DP:$DT,5,0)</f>
        <v>#N/A</v>
      </c>
      <c r="AM15" s="305"/>
      <c r="AN15" s="304" t="e">
        <f>VLOOKUP(CONCATENATE(form!$C$13,".",form!$L$13),Лист1!$DV:$DZ,5,0)</f>
        <v>#N/A</v>
      </c>
      <c r="AO15" s="304" t="e">
        <f>VLOOKUP(CONCATENATE(form!$C$13,".",form!$M$13),Лист1!$EB:$EF,5,0)</f>
        <v>#N/A</v>
      </c>
      <c r="AP15" s="655"/>
      <c r="AQ15" s="306" t="str">
        <f>IF(ISNA(AR15),"0",AR15)</f>
        <v>0</v>
      </c>
      <c r="AR15" s="666" t="e">
        <f>VLOOKUP(CONCATENATE(form!$C$13,".",form!$G$13),Лист1!$EH:$EL,5,0)</f>
        <v>#N/A</v>
      </c>
      <c r="AS15" s="307" t="e">
        <f t="shared" si="7"/>
        <v>#N/A</v>
      </c>
      <c r="AU15" s="659">
        <f t="shared" si="8"/>
        <v>0</v>
      </c>
      <c r="AV15" s="308">
        <f t="shared" si="9"/>
        <v>0</v>
      </c>
      <c r="AX15" s="308"/>
    </row>
    <row r="16" spans="2:50" s="287" customFormat="1" ht="24.95" customHeight="1" x14ac:dyDescent="0.2">
      <c r="B16" s="390">
        <v>3</v>
      </c>
      <c r="C16" s="601" t="str">
        <f t="shared" si="10"/>
        <v/>
      </c>
      <c r="D16" s="603" t="str">
        <f t="shared" si="11"/>
        <v/>
      </c>
      <c r="E16" s="481" t="str">
        <f>IF(OR(J16=0,J16=""),"",VLOOKUP(R16,Лист1!$M:$O,3,0))</f>
        <v/>
      </c>
      <c r="F16" s="294" t="str">
        <f t="shared" si="12"/>
        <v/>
      </c>
      <c r="G16" s="622" t="str">
        <f t="shared" si="13"/>
        <v/>
      </c>
      <c r="H16" s="295" t="str">
        <f t="shared" si="14"/>
        <v/>
      </c>
      <c r="J16" s="296" t="str">
        <f>form!$DE$13</f>
        <v/>
      </c>
      <c r="L16" s="309" t="str">
        <f>IF(G16="","",CONCATENATE(R16,".",T16,".",S16,".",U16,".",X16,".",Y16))</f>
        <v/>
      </c>
      <c r="M16" s="309" t="str">
        <f>IF(G16="","",CONCATENATE(AA16,", ",AB16,", ",AC16,", ",AD16,", ",AG16,", ",AH16))</f>
        <v/>
      </c>
      <c r="N16" s="309" t="str">
        <f t="shared" si="5"/>
        <v/>
      </c>
      <c r="O16" s="309" t="str">
        <f t="shared" si="6"/>
        <v/>
      </c>
      <c r="Q16" s="310" t="s">
        <v>805</v>
      </c>
      <c r="R16" s="299" t="e">
        <f>VLOOKUP(CONCATENATE(form!$CV$13,".",form!$CW$13),Лист1!$L:$N,2,0)</f>
        <v>#N/A</v>
      </c>
      <c r="S16" s="300" t="e">
        <f>VLOOKUP(CONCATENATE(form!$CV$13,".",form!$CW$13),Лист1!$Q:$S,2,0)</f>
        <v>#N/A</v>
      </c>
      <c r="T16" s="300" t="e">
        <f>VLOOKUP(CONCATENATE(form!$CV$13,".",form!$CX$13,".",form!$CY$13,".",form!$CZ$13),Лист1!$U:$W,2,0)</f>
        <v>#N/A</v>
      </c>
      <c r="U16" s="301" t="e">
        <f>VLOOKUP(form!$DB$13,Лист1!$Y:$AA,2,0)</f>
        <v>#N/A</v>
      </c>
      <c r="V16" s="311"/>
      <c r="W16" s="311"/>
      <c r="X16" s="301" t="e">
        <f>VLOOKUP(form!$DC$13,Лист1!$AK$226:$AM$262,2,0)</f>
        <v>#N/A</v>
      </c>
      <c r="Y16" s="301" t="e">
        <f>VLOOKUP(form!$DD$13,Лист1!$AO$150:$AQ$207,2,0)</f>
        <v>#N/A</v>
      </c>
      <c r="AA16" s="309" t="e">
        <f>VLOOKUP(CONCATENATE(form!$CV$13,".",form!$CW$13),Лист1!$L:$N,3,0)</f>
        <v>#N/A</v>
      </c>
      <c r="AB16" s="309" t="e">
        <f>VLOOKUP(CONCATENATE(form!$CV$13,".",form!$CW$13),Лист1!$Q:$S,3,0)</f>
        <v>#N/A</v>
      </c>
      <c r="AC16" s="309" t="e">
        <f>VLOOKUP(CONCATENATE(form!$CV$13,".",form!$CX$13,".",form!$CY$13,".",form!$CZ$13),Лист1!$U:$W,3,0)</f>
        <v>#N/A</v>
      </c>
      <c r="AD16" s="309" t="e">
        <f>VLOOKUP(form!$DB$13,Лист1!$Y:$AA,3,0)</f>
        <v>#N/A</v>
      </c>
      <c r="AE16" s="312"/>
      <c r="AF16" s="312"/>
      <c r="AG16" s="313" t="e">
        <f>VLOOKUP(form!$DC$13,Лист1!$AK$226:$AM$262,3,0)</f>
        <v>#N/A</v>
      </c>
      <c r="AH16" s="309" t="e">
        <f>VLOOKUP(form!$DD$13,Лист1!$AO$150:$AQ$207,3,0)</f>
        <v>#N/A</v>
      </c>
      <c r="AJ16" s="314" t="e">
        <f>VLOOKUP(CONCATENATE(form!$CV$13,".",form!$CW$13,".",form!$DA$13),Лист1!$DD:$DH,5,0)</f>
        <v>#N/A</v>
      </c>
      <c r="AK16" s="315"/>
      <c r="AL16" s="315"/>
      <c r="AM16" s="315"/>
      <c r="AN16" s="304" t="e">
        <f>VLOOKUP(CONCATENATE(form!$CV$13,".",form!$DC$13),Лист1!$DV:$DZ,5,0)</f>
        <v>#N/A</v>
      </c>
      <c r="AO16" s="315"/>
      <c r="AP16" s="314" t="e">
        <f>VLOOKUP(CONCATENATE(form!$CV$13,".",form!$CW$13,".",form!$DA$13,".",form!$CY$13),Лист1!$EH:$EL,5,0)</f>
        <v>#N/A</v>
      </c>
      <c r="AQ16" s="316"/>
      <c r="AR16" s="316"/>
      <c r="AS16" s="307" t="e">
        <f t="shared" si="7"/>
        <v>#N/A</v>
      </c>
      <c r="AU16" s="659">
        <f t="shared" si="8"/>
        <v>0</v>
      </c>
      <c r="AV16" s="308">
        <f t="shared" si="9"/>
        <v>0</v>
      </c>
      <c r="AX16" s="308"/>
    </row>
    <row r="17" spans="2:50" s="287" customFormat="1" ht="24.95" customHeight="1" x14ac:dyDescent="0.2">
      <c r="B17" s="391"/>
      <c r="C17" s="602" t="str">
        <f t="shared" si="10"/>
        <v/>
      </c>
      <c r="D17" s="604" t="str">
        <f t="shared" si="11"/>
        <v/>
      </c>
      <c r="E17" s="482" t="str">
        <f>IF(OR(J17=0,J17=""),"",VLOOKUP(R17,Лист1!$M:$O,3,0))</f>
        <v/>
      </c>
      <c r="F17" s="317" t="str">
        <f t="shared" si="12"/>
        <v/>
      </c>
      <c r="G17" s="623" t="str">
        <f t="shared" si="13"/>
        <v/>
      </c>
      <c r="H17" s="318" t="str">
        <f t="shared" si="14"/>
        <v/>
      </c>
      <c r="J17" s="296" t="str">
        <f>form!$DL$13</f>
        <v/>
      </c>
      <c r="L17" s="319" t="str">
        <f>IF(G17="","",CONCATENATE(R17,".",T17,".",S17,".",U17))</f>
        <v/>
      </c>
      <c r="M17" s="319" t="str">
        <f>IF(G17="","",CONCATENATE(AA17,", ",AC17,", ",AD17))</f>
        <v/>
      </c>
      <c r="N17" s="319" t="str">
        <f t="shared" si="5"/>
        <v/>
      </c>
      <c r="O17" s="319" t="str">
        <f t="shared" si="6"/>
        <v/>
      </c>
      <c r="Q17" s="320" t="s">
        <v>806</v>
      </c>
      <c r="R17" s="321" t="e">
        <f>VLOOKUP(form!$DG$13,Лист1!$L:$N,2,0)</f>
        <v>#N/A</v>
      </c>
      <c r="S17" s="322" t="e">
        <f>VLOOKUP(form!$DG$13,Лист1!$Q:$S,2,0)</f>
        <v>#N/A</v>
      </c>
      <c r="T17" s="322" t="e">
        <f>VLOOKUP(CONCATENATE(form!$DG$13,".",form!$DI$13),Лист1!$U:$W,2,0)</f>
        <v>#N/A</v>
      </c>
      <c r="U17" s="323" t="e">
        <f>VLOOKUP(form!$DK$13,Лист1!$Y:$AA,2,0)</f>
        <v>#N/A</v>
      </c>
      <c r="V17" s="324"/>
      <c r="W17" s="324"/>
      <c r="X17" s="324"/>
      <c r="Y17" s="324"/>
      <c r="AA17" s="319" t="e">
        <f>VLOOKUP(form!$DG$13,Лист1!$L:$N,3,0)</f>
        <v>#N/A</v>
      </c>
      <c r="AB17" s="324"/>
      <c r="AC17" s="319" t="e">
        <f>VLOOKUP(CONCATENATE(form!$DG$13,".",form!$DI$13),Лист1!$U:$W,3,0)</f>
        <v>#N/A</v>
      </c>
      <c r="AD17" s="319" t="e">
        <f>VLOOKUP(form!$DK$13,Лист1!$Y:$AA,3,0)</f>
        <v>#N/A</v>
      </c>
      <c r="AE17" s="324"/>
      <c r="AF17" s="324"/>
      <c r="AG17" s="324"/>
      <c r="AH17" s="324"/>
      <c r="AJ17" s="325" t="e">
        <f>VLOOKUP(CONCATENATE(form!$DG$13,".",form!$DJ$13),Лист1!$DD:$DH,5,0)</f>
        <v>#N/A</v>
      </c>
      <c r="AK17" s="324"/>
      <c r="AL17" s="324"/>
      <c r="AM17" s="324"/>
      <c r="AN17" s="324"/>
      <c r="AO17" s="324"/>
      <c r="AP17" s="325" t="e">
        <f>VLOOKUP(CONCATENATE(form!$DG$13,".",form!$DJ$13,".",form!$DH$13),Лист1!$EH:$EL,5,0)</f>
        <v>#N/A</v>
      </c>
      <c r="AQ17" s="326"/>
      <c r="AR17" s="326"/>
      <c r="AS17" s="327" t="e">
        <f t="shared" si="7"/>
        <v>#N/A</v>
      </c>
      <c r="AU17" s="660">
        <f t="shared" si="8"/>
        <v>0</v>
      </c>
      <c r="AV17" s="328">
        <f t="shared" si="9"/>
        <v>0</v>
      </c>
      <c r="AX17" s="308"/>
    </row>
    <row r="18" spans="2:50" s="287" customFormat="1" ht="24.95" customHeight="1" x14ac:dyDescent="0.2">
      <c r="B18" s="392"/>
      <c r="C18" s="601" t="str">
        <f t="shared" si="10"/>
        <v/>
      </c>
      <c r="D18" s="603" t="str">
        <f t="shared" si="11"/>
        <v/>
      </c>
      <c r="E18" s="481" t="str">
        <f>IF(OR(J18=0,J18=""),"",VLOOKUP(R18,Лист1!$M:$O,3,0))</f>
        <v/>
      </c>
      <c r="F18" s="294" t="str">
        <f t="shared" si="12"/>
        <v/>
      </c>
      <c r="G18" s="622" t="str">
        <f t="shared" si="13"/>
        <v/>
      </c>
      <c r="H18" s="295" t="str">
        <f t="shared" si="14"/>
        <v/>
      </c>
      <c r="J18" s="296">
        <f>form!$R$14</f>
        <v>0</v>
      </c>
      <c r="L18" s="297" t="str">
        <f>IF(G18="","",CONCATENATE(R18,".",S18,".",T18,".",U18,".",V18,".",W18,".",X18,".",Y18))</f>
        <v/>
      </c>
      <c r="M18" s="297" t="str">
        <f>IF(G18="","",CONCATENATE(AA18,", ",AB18,", ",AC18,", ",AD18,", ",AE18,", ",AF18,", ",AG18,", ",AH18))</f>
        <v/>
      </c>
      <c r="N18" s="297" t="str">
        <f t="shared" si="5"/>
        <v/>
      </c>
      <c r="O18" s="297" t="str">
        <f t="shared" si="6"/>
        <v/>
      </c>
      <c r="Q18" s="298" t="s">
        <v>804</v>
      </c>
      <c r="R18" s="299" t="e">
        <f>VLOOKUP(CONCATENATE(form!$C$14,".",form!$D$14),Лист1!$L:$N,2,0)</f>
        <v>#N/A</v>
      </c>
      <c r="S18" s="300" t="e">
        <f>VLOOKUP(CONCATENATE(form!$C$14,".",form!$D$14),Лист1!$Q:$S,2,0)</f>
        <v>#N/A</v>
      </c>
      <c r="T18" s="300" t="e">
        <f>VLOOKUP(CONCATENATE(form!$E$14,".",form!$F$14,".",form!$G$14),Лист1!$U:$W,2,0)</f>
        <v>#N/A</v>
      </c>
      <c r="U18" s="301" t="e">
        <f>VLOOKUP(form!$I$14,Лист1!$Y:$AA,2,0)</f>
        <v>#N/A</v>
      </c>
      <c r="V18" s="301" t="e">
        <f>VLOOKUP(form!$J$14,Лист1!$AC:$AE,2,0)</f>
        <v>#N/A</v>
      </c>
      <c r="W18" s="301" t="e">
        <f>VLOOKUP(form!$K$14,Лист1!$AG:$AI,2,0)</f>
        <v>#N/A</v>
      </c>
      <c r="X18" s="301" t="e">
        <f>VLOOKUP(CONCATENATE(form!$L$14,".",form!$M$14),Лист1!$AK$14:$AM$222,2,0)</f>
        <v>#N/A</v>
      </c>
      <c r="Y18" s="301" t="e">
        <f>VLOOKUP(CONCATENATE(form!$L$14,".",form!$N$14),Лист1!$AO$13:$AQ$147,2,0)</f>
        <v>#N/A</v>
      </c>
      <c r="AA18" s="302" t="e">
        <f>VLOOKUP(CONCATENATE(form!$C$14,".",form!$D$14),Лист1!$L:$N,3,0)</f>
        <v>#N/A</v>
      </c>
      <c r="AB18" s="302" t="e">
        <f>VLOOKUP(CONCATENATE(form!$C$14,".",form!$D$14),Лист1!$Q:$S,3,0)</f>
        <v>#N/A</v>
      </c>
      <c r="AC18" s="302" t="e">
        <f>VLOOKUP(CONCATENATE(form!$E$14,".",form!$F$14,".",form!$G$14),Лист1!$U:$W,3,0)</f>
        <v>#N/A</v>
      </c>
      <c r="AD18" s="302" t="e">
        <f>VLOOKUP(form!$I$14,Лист1!$Y:$AA,3,0)</f>
        <v>#N/A</v>
      </c>
      <c r="AE18" s="302" t="e">
        <f>VLOOKUP(form!$J$14,Лист1!$AC:$AE,3,0)</f>
        <v>#N/A</v>
      </c>
      <c r="AF18" s="303" t="e">
        <f>VLOOKUP(form!$K$14,Лист1!$AG:$AI,3,0)</f>
        <v>#N/A</v>
      </c>
      <c r="AG18" s="302" t="e">
        <f>VLOOKUP(CONCATENATE(form!$L$14,".",form!$M$14),Лист1!$AK$14:$AM$222,3,0)</f>
        <v>#N/A</v>
      </c>
      <c r="AH18" s="302" t="e">
        <f>VLOOKUP(CONCATENATE(form!$L$14,".",form!$N$14),Лист1!$AO$13:$AQ$147,3,0)</f>
        <v>#N/A</v>
      </c>
      <c r="AJ18" s="304" t="e">
        <f>VLOOKUP(CONCATENATE(form!$C$14,".",form!$D$14,".",form!$H$14),Лист1!$DD:$DH,5,0)</f>
        <v>#N/A</v>
      </c>
      <c r="AK18" s="304" t="e">
        <f>VLOOKUP(CONCATENATE(form!$C$14,".",form!$J$14),Лист1!$DJ:$DN,5,0)</f>
        <v>#N/A</v>
      </c>
      <c r="AL18" s="304" t="e">
        <f>VLOOKUP(CONCATENATE(form!$C$14,".",form!$D$14,".",form!$K$14),Лист1!$DP:$DT,5,0)</f>
        <v>#N/A</v>
      </c>
      <c r="AM18" s="305"/>
      <c r="AN18" s="304" t="e">
        <f>VLOOKUP(CONCATENATE(form!$C$14,".",form!$L$14),Лист1!$DV:$DZ,5,0)</f>
        <v>#N/A</v>
      </c>
      <c r="AO18" s="304" t="e">
        <f>VLOOKUP(CONCATENATE(form!$C$14,".",form!$M$14),Лист1!$EB:$EF,5,0)</f>
        <v>#N/A</v>
      </c>
      <c r="AP18" s="655"/>
      <c r="AQ18" s="306" t="str">
        <f>IF(ISNA(AR18),"0",AR18)</f>
        <v>0</v>
      </c>
      <c r="AR18" s="666" t="e">
        <f>VLOOKUP(CONCATENATE(form!$C$14,".",form!$G$14),Лист1!$EH:$EL,5,0)</f>
        <v>#N/A</v>
      </c>
      <c r="AS18" s="307" t="e">
        <f t="shared" si="7"/>
        <v>#N/A</v>
      </c>
      <c r="AU18" s="659">
        <f t="shared" si="8"/>
        <v>0</v>
      </c>
      <c r="AV18" s="308">
        <f t="shared" si="9"/>
        <v>0</v>
      </c>
      <c r="AX18" s="308"/>
    </row>
    <row r="19" spans="2:50" s="287" customFormat="1" ht="24.95" customHeight="1" x14ac:dyDescent="0.2">
      <c r="B19" s="390">
        <v>4</v>
      </c>
      <c r="C19" s="601" t="str">
        <f t="shared" si="10"/>
        <v/>
      </c>
      <c r="D19" s="603" t="str">
        <f t="shared" si="11"/>
        <v/>
      </c>
      <c r="E19" s="481" t="str">
        <f>IF(OR(J19=0,J19=""),"",VLOOKUP(R19,Лист1!$M:$O,3,0))</f>
        <v/>
      </c>
      <c r="F19" s="294" t="str">
        <f t="shared" si="12"/>
        <v/>
      </c>
      <c r="G19" s="622" t="str">
        <f t="shared" si="13"/>
        <v/>
      </c>
      <c r="H19" s="295" t="str">
        <f t="shared" si="14"/>
        <v/>
      </c>
      <c r="J19" s="296" t="str">
        <f>form!$DE$14</f>
        <v/>
      </c>
      <c r="L19" s="309" t="str">
        <f>IF(G19="","",CONCATENATE(R19,".",T19,".",S19,".",U19,".",X19,".",Y19))</f>
        <v/>
      </c>
      <c r="M19" s="309" t="str">
        <f>IF(G19="","",CONCATENATE(AA19,", ",AB19,", ",AC19,", ",AD19,", ",AG19,", ",AH19))</f>
        <v/>
      </c>
      <c r="N19" s="309" t="str">
        <f t="shared" si="5"/>
        <v/>
      </c>
      <c r="O19" s="309" t="str">
        <f t="shared" si="6"/>
        <v/>
      </c>
      <c r="Q19" s="310" t="s">
        <v>805</v>
      </c>
      <c r="R19" s="299" t="e">
        <f>VLOOKUP(CONCATENATE(form!$CV$14,".",form!$CW$14),Лист1!$L:$N,2,0)</f>
        <v>#N/A</v>
      </c>
      <c r="S19" s="300" t="e">
        <f>VLOOKUP(CONCATENATE(form!$CV$14,".",form!$CW$14),Лист1!$Q:$S,2,0)</f>
        <v>#N/A</v>
      </c>
      <c r="T19" s="300" t="e">
        <f>VLOOKUP(CONCATENATE(form!$CV$14,".",form!$CX$14,".",form!$CY$14,".",form!$CZ$14),Лист1!$U:$W,2,0)</f>
        <v>#N/A</v>
      </c>
      <c r="U19" s="301" t="e">
        <f>VLOOKUP(form!$DB$14,Лист1!$Y:$AA,2,0)</f>
        <v>#N/A</v>
      </c>
      <c r="V19" s="311"/>
      <c r="W19" s="311"/>
      <c r="X19" s="301" t="e">
        <f>VLOOKUP(form!$DC$14,Лист1!$AK$226:$AM$262,2,0)</f>
        <v>#N/A</v>
      </c>
      <c r="Y19" s="301" t="e">
        <f>VLOOKUP(form!$DD$14,Лист1!$AO$150:$AQ$207,2,0)</f>
        <v>#N/A</v>
      </c>
      <c r="AA19" s="309" t="e">
        <f>VLOOKUP(CONCATENATE(form!$CV$14,".",form!$CW$14),Лист1!$L:$N,3,0)</f>
        <v>#N/A</v>
      </c>
      <c r="AB19" s="309" t="e">
        <f>VLOOKUP(CONCATENATE(form!$CV$14,".",form!$CW$14),Лист1!$Q:$S,3,0)</f>
        <v>#N/A</v>
      </c>
      <c r="AC19" s="309" t="e">
        <f>VLOOKUP(CONCATENATE(form!$CV$14,".",form!$CX$14,".",form!$CY$14,".",form!$CZ$14),Лист1!$U:$W,3,0)</f>
        <v>#N/A</v>
      </c>
      <c r="AD19" s="309" t="e">
        <f>VLOOKUP(form!$DB$14,Лист1!$Y:$AA,3,0)</f>
        <v>#N/A</v>
      </c>
      <c r="AE19" s="312"/>
      <c r="AF19" s="312"/>
      <c r="AG19" s="313" t="e">
        <f>VLOOKUP(form!$DC$14,Лист1!$AK$226:$AM$262,3,0)</f>
        <v>#N/A</v>
      </c>
      <c r="AH19" s="309" t="e">
        <f>VLOOKUP(form!$DD$14,Лист1!$AO$150:$AQ$207,3,0)</f>
        <v>#N/A</v>
      </c>
      <c r="AJ19" s="314" t="e">
        <f>VLOOKUP(CONCATENATE(form!$CV$14,".",form!$CW$14,".",form!$DA$14),Лист1!$DD:$DH,5,0)</f>
        <v>#N/A</v>
      </c>
      <c r="AK19" s="315"/>
      <c r="AL19" s="315"/>
      <c r="AM19" s="315"/>
      <c r="AN19" s="304" t="e">
        <f>VLOOKUP(CONCATENATE(form!$CV$14,".",form!$DC$14),Лист1!$DV:$DZ,5,0)</f>
        <v>#N/A</v>
      </c>
      <c r="AO19" s="315"/>
      <c r="AP19" s="314" t="e">
        <f>VLOOKUP(CONCATENATE(form!$CV$14,".",form!$CW$14,".",form!$DA$14,".",form!$CY$14),Лист1!$EH:$EL,5,0)</f>
        <v>#N/A</v>
      </c>
      <c r="AQ19" s="316"/>
      <c r="AR19" s="316"/>
      <c r="AS19" s="307" t="e">
        <f t="shared" si="7"/>
        <v>#N/A</v>
      </c>
      <c r="AU19" s="659">
        <f t="shared" si="8"/>
        <v>0</v>
      </c>
      <c r="AV19" s="308">
        <f t="shared" si="9"/>
        <v>0</v>
      </c>
      <c r="AX19" s="308"/>
    </row>
    <row r="20" spans="2:50" s="287" customFormat="1" ht="24.95" customHeight="1" x14ac:dyDescent="0.2">
      <c r="B20" s="391"/>
      <c r="C20" s="602" t="str">
        <f t="shared" si="10"/>
        <v/>
      </c>
      <c r="D20" s="604" t="str">
        <f t="shared" si="11"/>
        <v/>
      </c>
      <c r="E20" s="482" t="str">
        <f>IF(OR(J20=0,J20=""),"",VLOOKUP(R20,Лист1!$M:$O,3,0))</f>
        <v/>
      </c>
      <c r="F20" s="317" t="str">
        <f t="shared" si="12"/>
        <v/>
      </c>
      <c r="G20" s="623" t="str">
        <f t="shared" si="13"/>
        <v/>
      </c>
      <c r="H20" s="318" t="str">
        <f t="shared" si="14"/>
        <v/>
      </c>
      <c r="J20" s="296" t="str">
        <f>form!$DL$14</f>
        <v/>
      </c>
      <c r="L20" s="319" t="str">
        <f>IF(G20="","",CONCATENATE(R20,".",T20,".",S20,".",U20))</f>
        <v/>
      </c>
      <c r="M20" s="319" t="str">
        <f>IF(G20="","",CONCATENATE(AA20,", ",AC20,", ",AD20))</f>
        <v/>
      </c>
      <c r="N20" s="319" t="str">
        <f t="shared" si="5"/>
        <v/>
      </c>
      <c r="O20" s="319" t="str">
        <f t="shared" si="6"/>
        <v/>
      </c>
      <c r="Q20" s="320" t="s">
        <v>806</v>
      </c>
      <c r="R20" s="321" t="e">
        <f>VLOOKUP(form!$DG$14,Лист1!$L:$N,2,0)</f>
        <v>#N/A</v>
      </c>
      <c r="S20" s="322" t="e">
        <f>VLOOKUP(form!$DG$14,Лист1!$Q:$S,2,0)</f>
        <v>#N/A</v>
      </c>
      <c r="T20" s="322" t="e">
        <f>VLOOKUP(CONCATENATE(form!$DG$14,".",form!$DI$14),Лист1!$U:$W,2,0)</f>
        <v>#N/A</v>
      </c>
      <c r="U20" s="323" t="e">
        <f>VLOOKUP(form!$DK$14,Лист1!$Y:$AA,2,0)</f>
        <v>#N/A</v>
      </c>
      <c r="V20" s="324"/>
      <c r="W20" s="324"/>
      <c r="X20" s="324"/>
      <c r="Y20" s="324"/>
      <c r="AA20" s="319" t="e">
        <f>VLOOKUP(form!$DG$14,Лист1!$L:$N,3,0)</f>
        <v>#N/A</v>
      </c>
      <c r="AB20" s="324"/>
      <c r="AC20" s="319" t="e">
        <f>VLOOKUP(CONCATENATE(form!$DG$14,".",form!$DI$14),Лист1!$U:$W,3,0)</f>
        <v>#N/A</v>
      </c>
      <c r="AD20" s="319" t="e">
        <f>VLOOKUP(form!$DK$14,Лист1!$Y:$AA,3,0)</f>
        <v>#N/A</v>
      </c>
      <c r="AE20" s="324"/>
      <c r="AF20" s="324"/>
      <c r="AG20" s="324"/>
      <c r="AH20" s="324"/>
      <c r="AJ20" s="325" t="e">
        <f>VLOOKUP(CONCATENATE(form!$DG$14,".",form!$DJ$14),Лист1!$DD:$DH,5,0)</f>
        <v>#N/A</v>
      </c>
      <c r="AK20" s="324"/>
      <c r="AL20" s="324"/>
      <c r="AM20" s="324"/>
      <c r="AN20" s="324"/>
      <c r="AO20" s="324"/>
      <c r="AP20" s="325" t="e">
        <f>VLOOKUP(CONCATENATE(form!$DG$14,".",form!$DJ$14,".",form!$DH$14),Лист1!$EH:$EL,5,0)</f>
        <v>#N/A</v>
      </c>
      <c r="AQ20" s="326"/>
      <c r="AR20" s="326"/>
      <c r="AS20" s="327" t="e">
        <f t="shared" si="7"/>
        <v>#N/A</v>
      </c>
      <c r="AU20" s="660">
        <f t="shared" si="8"/>
        <v>0</v>
      </c>
      <c r="AV20" s="328">
        <f t="shared" si="9"/>
        <v>0</v>
      </c>
      <c r="AX20" s="308"/>
    </row>
    <row r="21" spans="2:50" s="287" customFormat="1" ht="24.95" customHeight="1" x14ac:dyDescent="0.2">
      <c r="B21" s="392"/>
      <c r="C21" s="601" t="str">
        <f t="shared" si="10"/>
        <v/>
      </c>
      <c r="D21" s="603" t="str">
        <f t="shared" si="11"/>
        <v/>
      </c>
      <c r="E21" s="481" t="str">
        <f>IF(OR(J21=0,J21=""),"",VLOOKUP(R21,Лист1!$M:$O,3,0))</f>
        <v/>
      </c>
      <c r="F21" s="294" t="str">
        <f t="shared" si="12"/>
        <v/>
      </c>
      <c r="G21" s="622" t="str">
        <f t="shared" si="13"/>
        <v/>
      </c>
      <c r="H21" s="295" t="str">
        <f t="shared" si="14"/>
        <v/>
      </c>
      <c r="J21" s="296">
        <f>form!$R$15</f>
        <v>0</v>
      </c>
      <c r="L21" s="297" t="str">
        <f>IF(G21="","",CONCATENATE(R21,".",S21,".",T21,".",U21,".",V21,".",W21,".",X21,".",Y21))</f>
        <v/>
      </c>
      <c r="M21" s="297" t="str">
        <f>IF(G21="","",CONCATENATE(AA21,", ",AB21,", ",AC21,", ",AD21,", ",AE21,", ",AF21,", ",AG21,", ",AH21))</f>
        <v/>
      </c>
      <c r="N21" s="297" t="str">
        <f t="shared" si="5"/>
        <v/>
      </c>
      <c r="O21" s="297" t="str">
        <f t="shared" si="6"/>
        <v/>
      </c>
      <c r="Q21" s="298" t="s">
        <v>804</v>
      </c>
      <c r="R21" s="299" t="e">
        <f>VLOOKUP(CONCATENATE(form!$C$15,".",form!$D$15),Лист1!$L:$N,2,0)</f>
        <v>#N/A</v>
      </c>
      <c r="S21" s="300" t="e">
        <f>VLOOKUP(CONCATENATE(form!$C$15,".",form!$D$15),Лист1!$Q:$S,2,0)</f>
        <v>#N/A</v>
      </c>
      <c r="T21" s="300" t="e">
        <f>VLOOKUP(CONCATENATE(form!$E$15,".",form!$F$15,".",form!$G$15),Лист1!$U:$W,2,0)</f>
        <v>#N/A</v>
      </c>
      <c r="U21" s="301" t="e">
        <f>VLOOKUP(form!$I$15,Лист1!$Y:$AA,2,0)</f>
        <v>#N/A</v>
      </c>
      <c r="V21" s="301" t="e">
        <f>VLOOKUP(form!$J$15,Лист1!$AC:$AE,2,0)</f>
        <v>#N/A</v>
      </c>
      <c r="W21" s="301" t="e">
        <f>VLOOKUP(form!$K$15,Лист1!$AG:$AI,2,0)</f>
        <v>#N/A</v>
      </c>
      <c r="X21" s="301" t="e">
        <f>VLOOKUP(CONCATENATE(form!$L$15,".",form!$M$15),Лист1!$AK$14:$AM$222,2,0)</f>
        <v>#N/A</v>
      </c>
      <c r="Y21" s="301" t="e">
        <f>VLOOKUP(CONCATENATE(form!$L$15,".",form!$N$15),Лист1!$AO$13:$AQ$147,2,0)</f>
        <v>#N/A</v>
      </c>
      <c r="AA21" s="302" t="e">
        <f>VLOOKUP(CONCATENATE(form!$C$15,".",form!$D$15),Лист1!$L:$N,3,0)</f>
        <v>#N/A</v>
      </c>
      <c r="AB21" s="302" t="e">
        <f>VLOOKUP(CONCATENATE(form!$C$15,".",form!$D$15),Лист1!$Q:$S,3,0)</f>
        <v>#N/A</v>
      </c>
      <c r="AC21" s="302" t="e">
        <f>VLOOKUP(CONCATENATE(form!$E$15,".",form!$F$15,".",form!$G$15),Лист1!$U:$W,3,0)</f>
        <v>#N/A</v>
      </c>
      <c r="AD21" s="302" t="e">
        <f>VLOOKUP(form!$I$15,Лист1!$Y:$AA,3,0)</f>
        <v>#N/A</v>
      </c>
      <c r="AE21" s="302" t="e">
        <f>VLOOKUP(form!$J$15,Лист1!$AC:$AE,3,0)</f>
        <v>#N/A</v>
      </c>
      <c r="AF21" s="303" t="e">
        <f>VLOOKUP(form!$K$15,Лист1!$AG:$AI,3,0)</f>
        <v>#N/A</v>
      </c>
      <c r="AG21" s="302" t="e">
        <f>VLOOKUP(CONCATENATE(form!$L$15,".",form!$M$15),Лист1!$AK$14:$AM$222,3,0)</f>
        <v>#N/A</v>
      </c>
      <c r="AH21" s="302" t="e">
        <f>VLOOKUP(CONCATENATE(form!$L$15,".",form!$N$15),Лист1!$AO$13:$AQ$147,3,0)</f>
        <v>#N/A</v>
      </c>
      <c r="AJ21" s="304" t="e">
        <f>VLOOKUP(CONCATENATE(form!$C$15,".",form!$D$15,".",form!$H$15),Лист1!$DD:$DH,5,0)</f>
        <v>#N/A</v>
      </c>
      <c r="AK21" s="304" t="e">
        <f>VLOOKUP(CONCATENATE(form!$C$15,".",form!$J$15),Лист1!$DJ:$DN,5,0)</f>
        <v>#N/A</v>
      </c>
      <c r="AL21" s="304" t="e">
        <f>VLOOKUP(CONCATENATE(form!$C$15,".",form!$D$15,".",form!$K$15),Лист1!$DP:$DT,5,0)</f>
        <v>#N/A</v>
      </c>
      <c r="AM21" s="305"/>
      <c r="AN21" s="304" t="e">
        <f>VLOOKUP(CONCATENATE(form!$C$15,".",form!$L$15),Лист1!$DV:$DZ,5,0)</f>
        <v>#N/A</v>
      </c>
      <c r="AO21" s="304" t="e">
        <f>VLOOKUP(CONCATENATE(form!$C$15,".",form!$M$15),Лист1!$EB:$EF,5,0)</f>
        <v>#N/A</v>
      </c>
      <c r="AP21" s="655"/>
      <c r="AQ21" s="306" t="str">
        <f>IF(ISNA(AR21),"0",AR21)</f>
        <v>0</v>
      </c>
      <c r="AR21" s="666" t="e">
        <f>VLOOKUP(CONCATENATE(form!$C$15,".",form!$G$15),Лист1!$EH:$EL,5,0)</f>
        <v>#N/A</v>
      </c>
      <c r="AS21" s="307" t="e">
        <f t="shared" si="7"/>
        <v>#N/A</v>
      </c>
      <c r="AU21" s="659">
        <f t="shared" si="8"/>
        <v>0</v>
      </c>
      <c r="AV21" s="308">
        <f t="shared" si="9"/>
        <v>0</v>
      </c>
      <c r="AX21" s="308"/>
    </row>
    <row r="22" spans="2:50" s="287" customFormat="1" ht="24.95" customHeight="1" x14ac:dyDescent="0.2">
      <c r="B22" s="390">
        <v>5</v>
      </c>
      <c r="C22" s="601" t="str">
        <f t="shared" si="10"/>
        <v/>
      </c>
      <c r="D22" s="603" t="str">
        <f t="shared" si="11"/>
        <v/>
      </c>
      <c r="E22" s="481" t="str">
        <f>IF(OR(J22=0,J22=""),"",VLOOKUP(R22,Лист1!$M:$O,3,0))</f>
        <v/>
      </c>
      <c r="F22" s="294" t="str">
        <f t="shared" si="12"/>
        <v/>
      </c>
      <c r="G22" s="622" t="str">
        <f t="shared" si="13"/>
        <v/>
      </c>
      <c r="H22" s="295" t="str">
        <f t="shared" si="14"/>
        <v/>
      </c>
      <c r="J22" s="296" t="str">
        <f>form!$DE$15</f>
        <v/>
      </c>
      <c r="L22" s="309" t="str">
        <f>IF(G22="","",CONCATENATE(R22,".",T22,".",S22,".",U22,".",X22,".",Y22))</f>
        <v/>
      </c>
      <c r="M22" s="309" t="str">
        <f>IF(G22="","",CONCATENATE(AA22,", ",AB22,", ",AC22,", ",AD22,", ",AG22,", ",AH22))</f>
        <v/>
      </c>
      <c r="N22" s="309" t="str">
        <f t="shared" si="5"/>
        <v/>
      </c>
      <c r="O22" s="309" t="str">
        <f t="shared" si="6"/>
        <v/>
      </c>
      <c r="Q22" s="310" t="s">
        <v>805</v>
      </c>
      <c r="R22" s="299" t="e">
        <f>VLOOKUP(CONCATENATE(form!$CV$15,".",form!$CW$15),Лист1!$L:$N,2,0)</f>
        <v>#N/A</v>
      </c>
      <c r="S22" s="300" t="e">
        <f>VLOOKUP(CONCATENATE(form!$CV$15,".",form!$CW$15),Лист1!$Q:$S,2,0)</f>
        <v>#N/A</v>
      </c>
      <c r="T22" s="300" t="e">
        <f>VLOOKUP(CONCATENATE(form!$CV$15,".",form!$CX$15,".",form!$CY$15,".",form!$CZ$15),Лист1!$U:$W,2,0)</f>
        <v>#N/A</v>
      </c>
      <c r="U22" s="301" t="e">
        <f>VLOOKUP(form!$DB$15,Лист1!$Y:$AA,2,0)</f>
        <v>#N/A</v>
      </c>
      <c r="V22" s="311"/>
      <c r="W22" s="311"/>
      <c r="X22" s="301" t="e">
        <f>VLOOKUP(form!$DC$15,Лист1!$AK$226:$AM$262,2,0)</f>
        <v>#N/A</v>
      </c>
      <c r="Y22" s="301" t="e">
        <f>VLOOKUP(form!$DD$15,Лист1!$AO$150:$AQ$207,2,0)</f>
        <v>#N/A</v>
      </c>
      <c r="AA22" s="309" t="e">
        <f>VLOOKUP(CONCATENATE(form!$CV$15,".",form!$CW$15),Лист1!$L:$N,3,0)</f>
        <v>#N/A</v>
      </c>
      <c r="AB22" s="309" t="e">
        <f>VLOOKUP(CONCATENATE(form!$CV$15,".",form!$CW$15),Лист1!$Q:$S,3,0)</f>
        <v>#N/A</v>
      </c>
      <c r="AC22" s="309" t="e">
        <f>VLOOKUP(CONCATENATE(form!$CV$15,".",form!$CX$15,".",form!$CY$15,".",form!$CZ$15),Лист1!$U:$W,3,0)</f>
        <v>#N/A</v>
      </c>
      <c r="AD22" s="309" t="e">
        <f>VLOOKUP(form!$DB$15,Лист1!$Y:$AA,3,0)</f>
        <v>#N/A</v>
      </c>
      <c r="AE22" s="312"/>
      <c r="AF22" s="312"/>
      <c r="AG22" s="313" t="e">
        <f>VLOOKUP(form!$DC$15,Лист1!$AK$226:$AM$262,3,0)</f>
        <v>#N/A</v>
      </c>
      <c r="AH22" s="309" t="e">
        <f>VLOOKUP(form!$DD$15,Лист1!$AO$150:$AQ$207,3,0)</f>
        <v>#N/A</v>
      </c>
      <c r="AJ22" s="314" t="e">
        <f>VLOOKUP(CONCATENATE(form!$CV$15,".",form!$CW$15,".",form!$DA$15),Лист1!$DD:$DH,5,0)</f>
        <v>#N/A</v>
      </c>
      <c r="AK22" s="315"/>
      <c r="AL22" s="315"/>
      <c r="AM22" s="315"/>
      <c r="AN22" s="304" t="e">
        <f>VLOOKUP(CONCATENATE(form!$CV$15,".",form!$DC$15),Лист1!$DV:$DZ,5,0)</f>
        <v>#N/A</v>
      </c>
      <c r="AO22" s="315"/>
      <c r="AP22" s="314" t="e">
        <f>VLOOKUP(CONCATENATE(form!$CV$15,".",form!$CW$15,".",form!$DA$15,".",form!$CY$15),Лист1!$EH:$EL,5,0)</f>
        <v>#N/A</v>
      </c>
      <c r="AQ22" s="316"/>
      <c r="AR22" s="316"/>
      <c r="AS22" s="307" t="e">
        <f t="shared" si="7"/>
        <v>#N/A</v>
      </c>
      <c r="AU22" s="659">
        <f t="shared" si="8"/>
        <v>0</v>
      </c>
      <c r="AV22" s="308">
        <f t="shared" si="9"/>
        <v>0</v>
      </c>
      <c r="AX22" s="308"/>
    </row>
    <row r="23" spans="2:50" s="287" customFormat="1" ht="24.95" customHeight="1" x14ac:dyDescent="0.2">
      <c r="B23" s="391"/>
      <c r="C23" s="602" t="str">
        <f t="shared" si="10"/>
        <v/>
      </c>
      <c r="D23" s="604" t="str">
        <f t="shared" si="11"/>
        <v/>
      </c>
      <c r="E23" s="482" t="str">
        <f>IF(OR(J23=0,J23=""),"",VLOOKUP(R23,Лист1!$M:$O,3,0))</f>
        <v/>
      </c>
      <c r="F23" s="317" t="str">
        <f t="shared" si="12"/>
        <v/>
      </c>
      <c r="G23" s="623" t="str">
        <f t="shared" si="13"/>
        <v/>
      </c>
      <c r="H23" s="318" t="str">
        <f t="shared" si="14"/>
        <v/>
      </c>
      <c r="J23" s="296" t="str">
        <f>form!$DL$15</f>
        <v/>
      </c>
      <c r="L23" s="319" t="str">
        <f>IF(G23="","",CONCATENATE(R23,".",T23,".",S23,".",U23))</f>
        <v/>
      </c>
      <c r="M23" s="319" t="str">
        <f>IF(G23="","",CONCATENATE(AA23,", ",AC23,", ",AD23))</f>
        <v/>
      </c>
      <c r="N23" s="319" t="str">
        <f t="shared" si="5"/>
        <v/>
      </c>
      <c r="O23" s="319" t="str">
        <f t="shared" si="6"/>
        <v/>
      </c>
      <c r="Q23" s="320" t="s">
        <v>806</v>
      </c>
      <c r="R23" s="321" t="e">
        <f>VLOOKUP(form!$DG$15,Лист1!$L:$N,2,0)</f>
        <v>#N/A</v>
      </c>
      <c r="S23" s="322" t="e">
        <f>VLOOKUP(form!$DG$15,Лист1!$Q:$S,2,0)</f>
        <v>#N/A</v>
      </c>
      <c r="T23" s="322" t="e">
        <f>VLOOKUP(CONCATENATE(form!$DG$15,".",form!$DI$15),Лист1!$U:$W,2,0)</f>
        <v>#N/A</v>
      </c>
      <c r="U23" s="323" t="e">
        <f>VLOOKUP(form!$DK$15,Лист1!$Y:$AA,2,0)</f>
        <v>#N/A</v>
      </c>
      <c r="V23" s="324"/>
      <c r="W23" s="324"/>
      <c r="X23" s="324"/>
      <c r="Y23" s="324"/>
      <c r="AA23" s="319" t="e">
        <f>VLOOKUP(form!$DG$15,Лист1!$L:$N,3,0)</f>
        <v>#N/A</v>
      </c>
      <c r="AB23" s="324"/>
      <c r="AC23" s="319" t="e">
        <f>VLOOKUP(CONCATENATE(form!$DG$15,".",form!$DI$15),Лист1!$U:$W,3,0)</f>
        <v>#N/A</v>
      </c>
      <c r="AD23" s="319" t="e">
        <f>VLOOKUP(form!$DK$15,Лист1!$Y:$AA,3,0)</f>
        <v>#N/A</v>
      </c>
      <c r="AE23" s="324"/>
      <c r="AF23" s="324"/>
      <c r="AG23" s="324"/>
      <c r="AH23" s="324"/>
      <c r="AJ23" s="325" t="e">
        <f>VLOOKUP(CONCATENATE(form!$DG$15,".",form!$DJ$15),Лист1!$DD:$DH,5,0)</f>
        <v>#N/A</v>
      </c>
      <c r="AK23" s="324"/>
      <c r="AL23" s="324"/>
      <c r="AM23" s="324"/>
      <c r="AN23" s="324"/>
      <c r="AO23" s="324"/>
      <c r="AP23" s="325" t="e">
        <f>VLOOKUP(CONCATENATE(form!$DG$15,".",form!$DJ$15,".",form!$DH$15),Лист1!$EH:$EL,5,0)</f>
        <v>#N/A</v>
      </c>
      <c r="AQ23" s="326"/>
      <c r="AR23" s="326"/>
      <c r="AS23" s="327" t="e">
        <f t="shared" si="7"/>
        <v>#N/A</v>
      </c>
      <c r="AU23" s="660">
        <f t="shared" si="8"/>
        <v>0</v>
      </c>
      <c r="AV23" s="328">
        <f t="shared" si="9"/>
        <v>0</v>
      </c>
      <c r="AX23" s="308"/>
    </row>
    <row r="24" spans="2:50" s="287" customFormat="1" ht="24.95" customHeight="1" x14ac:dyDescent="0.2">
      <c r="B24" s="392"/>
      <c r="C24" s="601" t="str">
        <f t="shared" si="10"/>
        <v/>
      </c>
      <c r="D24" s="603" t="str">
        <f t="shared" si="11"/>
        <v/>
      </c>
      <c r="E24" s="481" t="str">
        <f>IF(OR(J24=0,J24=""),"",VLOOKUP(R24,Лист1!$M:$O,3,0))</f>
        <v/>
      </c>
      <c r="F24" s="294" t="str">
        <f t="shared" si="12"/>
        <v/>
      </c>
      <c r="G24" s="622" t="str">
        <f t="shared" si="13"/>
        <v/>
      </c>
      <c r="H24" s="295" t="str">
        <f t="shared" si="14"/>
        <v/>
      </c>
      <c r="J24" s="296">
        <f>form!$R$16</f>
        <v>0</v>
      </c>
      <c r="L24" s="297" t="str">
        <f>IF(G24="","",CONCATENATE(R24,".",S24,".",T24,".",U24,".",V24,".",W24,".",X24,".",Y24))</f>
        <v/>
      </c>
      <c r="M24" s="297" t="str">
        <f>IF(G24="","",CONCATENATE(AA24,", ",AB24,", ",AC24,", ",AD24,", ",AE24,", ",AF24,", ",AG24,", ",AH24))</f>
        <v/>
      </c>
      <c r="N24" s="297" t="str">
        <f t="shared" si="5"/>
        <v/>
      </c>
      <c r="O24" s="297" t="str">
        <f t="shared" si="6"/>
        <v/>
      </c>
      <c r="Q24" s="298" t="s">
        <v>804</v>
      </c>
      <c r="R24" s="299" t="e">
        <f>VLOOKUP(CONCATENATE(form!$C$16,".",form!$D$16),Лист1!$L:$N,2,0)</f>
        <v>#N/A</v>
      </c>
      <c r="S24" s="300" t="e">
        <f>VLOOKUP(CONCATENATE(form!$C$16,".",form!$D$16),Лист1!$Q:$S,2,0)</f>
        <v>#N/A</v>
      </c>
      <c r="T24" s="300" t="e">
        <f>VLOOKUP(CONCATENATE(form!$E$16,".",form!$F$16,".",form!$G$16),Лист1!$U:$W,2,0)</f>
        <v>#N/A</v>
      </c>
      <c r="U24" s="301" t="e">
        <f>VLOOKUP(form!$I$16,Лист1!$Y:$AA,2,0)</f>
        <v>#N/A</v>
      </c>
      <c r="V24" s="301" t="e">
        <f>VLOOKUP(form!$J$16,Лист1!$AC:$AE,2,0)</f>
        <v>#N/A</v>
      </c>
      <c r="W24" s="301" t="e">
        <f>VLOOKUP(form!$K$16,Лист1!$AG:$AI,2,0)</f>
        <v>#N/A</v>
      </c>
      <c r="X24" s="301" t="e">
        <f>VLOOKUP(CONCATENATE(form!$L$16,".",form!$M$16),Лист1!$AK$14:$AM$222,2,0)</f>
        <v>#N/A</v>
      </c>
      <c r="Y24" s="301" t="e">
        <f>VLOOKUP(CONCATENATE(form!$L$16,".",form!$N$16),Лист1!$AO$13:$AQ$147,2,0)</f>
        <v>#N/A</v>
      </c>
      <c r="AA24" s="302" t="e">
        <f>VLOOKUP(CONCATENATE(form!$C$16,".",form!$D$16),Лист1!$L:$N,3,0)</f>
        <v>#N/A</v>
      </c>
      <c r="AB24" s="302" t="e">
        <f>VLOOKUP(CONCATENATE(form!$C$16,".",form!$D$16),Лист1!$Q:$S,3,0)</f>
        <v>#N/A</v>
      </c>
      <c r="AC24" s="302" t="e">
        <f>VLOOKUP(CONCATENATE(form!$E$16,".",form!$F$16,".",form!$G$16),Лист1!$U:$W,3,0)</f>
        <v>#N/A</v>
      </c>
      <c r="AD24" s="302" t="e">
        <f>VLOOKUP(form!$I$16,Лист1!$Y:$AA,3,0)</f>
        <v>#N/A</v>
      </c>
      <c r="AE24" s="302" t="e">
        <f>VLOOKUP(form!$J$16,Лист1!$AC:$AE,3,0)</f>
        <v>#N/A</v>
      </c>
      <c r="AF24" s="303" t="e">
        <f>VLOOKUP(form!$K$16,Лист1!$AG:$AI,3,0)</f>
        <v>#N/A</v>
      </c>
      <c r="AG24" s="302" t="e">
        <f>VLOOKUP(CONCATENATE(form!$L$16,".",form!$M$16),Лист1!$AK$14:$AM$222,3,0)</f>
        <v>#N/A</v>
      </c>
      <c r="AH24" s="302" t="e">
        <f>VLOOKUP(CONCATENATE(form!$L$16,".",form!$N$16),Лист1!$AO$13:$AQ$147,3,0)</f>
        <v>#N/A</v>
      </c>
      <c r="AJ24" s="304" t="e">
        <f>VLOOKUP(CONCATENATE(form!$C$16,".",form!$D$16,".",form!$H$16),Лист1!$DD:$DH,5,0)</f>
        <v>#N/A</v>
      </c>
      <c r="AK24" s="304" t="e">
        <f>VLOOKUP(CONCATENATE(form!$C$16,".",form!$J$16),Лист1!$DJ:$DN,5,0)</f>
        <v>#N/A</v>
      </c>
      <c r="AL24" s="304" t="e">
        <f>VLOOKUP(CONCATENATE(form!$C$16,".",form!$D$16,".",form!$K$16),Лист1!$DP:$DT,5,0)</f>
        <v>#N/A</v>
      </c>
      <c r="AM24" s="305"/>
      <c r="AN24" s="304" t="e">
        <f>VLOOKUP(CONCATENATE(form!$C$16,".",form!$L$16),Лист1!$DV:$DZ,5,0)</f>
        <v>#N/A</v>
      </c>
      <c r="AO24" s="304" t="e">
        <f>VLOOKUP(CONCATENATE(form!$C$16,".",form!$M$16),Лист1!$EB:$EF,5,0)</f>
        <v>#N/A</v>
      </c>
      <c r="AP24" s="655"/>
      <c r="AQ24" s="306" t="str">
        <f>IF(ISNA(AR24),"0",AR24)</f>
        <v>0</v>
      </c>
      <c r="AR24" s="666" t="e">
        <f>VLOOKUP(CONCATENATE(form!$C$16,".",form!$G$16),Лист1!$EH:$EL,5,0)</f>
        <v>#N/A</v>
      </c>
      <c r="AS24" s="307" t="e">
        <f t="shared" si="7"/>
        <v>#N/A</v>
      </c>
      <c r="AU24" s="659">
        <f t="shared" si="8"/>
        <v>0</v>
      </c>
      <c r="AV24" s="308">
        <f t="shared" si="9"/>
        <v>0</v>
      </c>
      <c r="AX24" s="308"/>
    </row>
    <row r="25" spans="2:50" s="287" customFormat="1" ht="24.95" customHeight="1" x14ac:dyDescent="0.2">
      <c r="B25" s="390">
        <v>6</v>
      </c>
      <c r="C25" s="601" t="str">
        <f t="shared" si="10"/>
        <v/>
      </c>
      <c r="D25" s="603" t="str">
        <f t="shared" si="11"/>
        <v/>
      </c>
      <c r="E25" s="481" t="str">
        <f>IF(OR(J25=0,J25=""),"",VLOOKUP(R25,Лист1!$M:$O,3,0))</f>
        <v/>
      </c>
      <c r="F25" s="294" t="str">
        <f t="shared" si="12"/>
        <v/>
      </c>
      <c r="G25" s="622" t="str">
        <f t="shared" si="13"/>
        <v/>
      </c>
      <c r="H25" s="295" t="str">
        <f t="shared" si="14"/>
        <v/>
      </c>
      <c r="J25" s="296" t="str">
        <f>form!$DE$16</f>
        <v/>
      </c>
      <c r="L25" s="309" t="str">
        <f>IF(G25="","",CONCATENATE(R25,".",T25,".",S25,".",U25,".",X25,".",Y25))</f>
        <v/>
      </c>
      <c r="M25" s="309" t="str">
        <f>IF(G25="","",CONCATENATE(AA25,", ",AB25,", ",AC25,", ",AD25,", ",AG25,", ",AH25))</f>
        <v/>
      </c>
      <c r="N25" s="309" t="str">
        <f t="shared" si="5"/>
        <v/>
      </c>
      <c r="O25" s="309" t="str">
        <f t="shared" si="6"/>
        <v/>
      </c>
      <c r="Q25" s="310" t="s">
        <v>805</v>
      </c>
      <c r="R25" s="299" t="e">
        <f>VLOOKUP(CONCATENATE(form!$CV$16,".",form!$CW$16),Лист1!$L:$N,2,0)</f>
        <v>#N/A</v>
      </c>
      <c r="S25" s="300" t="e">
        <f>VLOOKUP(CONCATENATE(form!$CV$16,".",form!$CW$16),Лист1!$Q:$S,2,0)</f>
        <v>#N/A</v>
      </c>
      <c r="T25" s="300" t="e">
        <f>VLOOKUP(CONCATENATE(form!$CV$16,".",form!$CX$16,".",form!$CY$16,".",form!$CZ$16),Лист1!$U:$W,2,0)</f>
        <v>#N/A</v>
      </c>
      <c r="U25" s="301" t="e">
        <f>VLOOKUP(form!$DB$16,Лист1!$Y:$AA,2,0)</f>
        <v>#N/A</v>
      </c>
      <c r="V25" s="311"/>
      <c r="W25" s="311"/>
      <c r="X25" s="301" t="e">
        <f>VLOOKUP(form!$DC$16,Лист1!$AK$226:$AM$262,2,0)</f>
        <v>#N/A</v>
      </c>
      <c r="Y25" s="301" t="e">
        <f>VLOOKUP(form!$DD$16,Лист1!$AO$150:$AQ$207,2,0)</f>
        <v>#N/A</v>
      </c>
      <c r="AA25" s="309" t="e">
        <f>VLOOKUP(CONCATENATE(form!$CV$16,".",form!$CW$16),Лист1!$L:$N,3,0)</f>
        <v>#N/A</v>
      </c>
      <c r="AB25" s="309" t="e">
        <f>VLOOKUP(CONCATENATE(form!$CV$16,".",form!$CW$16),Лист1!$Q:$S,3,0)</f>
        <v>#N/A</v>
      </c>
      <c r="AC25" s="309" t="e">
        <f>VLOOKUP(CONCATENATE(form!$CV$16,".",form!$CX$16,".",form!$CY$16,".",form!$CZ$16),Лист1!$U:$W,3,0)</f>
        <v>#N/A</v>
      </c>
      <c r="AD25" s="309" t="e">
        <f>VLOOKUP(form!$DB$16,Лист1!$Y:$AA,3,0)</f>
        <v>#N/A</v>
      </c>
      <c r="AE25" s="312"/>
      <c r="AF25" s="312"/>
      <c r="AG25" s="313" t="e">
        <f>VLOOKUP(form!$DC$16,Лист1!$AK$226:$AM$262,3,0)</f>
        <v>#N/A</v>
      </c>
      <c r="AH25" s="309" t="e">
        <f>VLOOKUP(form!$DD$16,Лист1!$AO$150:$AQ$207,3,0)</f>
        <v>#N/A</v>
      </c>
      <c r="AJ25" s="314" t="e">
        <f>VLOOKUP(CONCATENATE(form!$CV$16,".",form!$CW$16,".",form!$DA$16),Лист1!$DD:$DH,5,0)</f>
        <v>#N/A</v>
      </c>
      <c r="AK25" s="315"/>
      <c r="AL25" s="315"/>
      <c r="AM25" s="315"/>
      <c r="AN25" s="304" t="e">
        <f>VLOOKUP(CONCATENATE(form!$CV$16,".",form!$DC$16),Лист1!$DV:$DZ,5,0)</f>
        <v>#N/A</v>
      </c>
      <c r="AO25" s="315"/>
      <c r="AP25" s="314" t="e">
        <f>VLOOKUP(CONCATENATE(form!$CV$16,".",form!$CW$16,".",form!$DA$16,".",form!$CY$16),Лист1!$EH:$EL,5,0)</f>
        <v>#N/A</v>
      </c>
      <c r="AQ25" s="316"/>
      <c r="AR25" s="316"/>
      <c r="AS25" s="307" t="e">
        <f t="shared" si="7"/>
        <v>#N/A</v>
      </c>
      <c r="AU25" s="659">
        <f t="shared" si="8"/>
        <v>0</v>
      </c>
      <c r="AV25" s="308">
        <f t="shared" si="9"/>
        <v>0</v>
      </c>
      <c r="AX25" s="308"/>
    </row>
    <row r="26" spans="2:50" s="287" customFormat="1" ht="24.95" customHeight="1" x14ac:dyDescent="0.2">
      <c r="B26" s="391"/>
      <c r="C26" s="602" t="str">
        <f t="shared" si="10"/>
        <v/>
      </c>
      <c r="D26" s="604" t="str">
        <f t="shared" si="11"/>
        <v/>
      </c>
      <c r="E26" s="482" t="str">
        <f>IF(OR(J26=0,J26=""),"",VLOOKUP(R26,Лист1!$M:$O,3,0))</f>
        <v/>
      </c>
      <c r="F26" s="317" t="str">
        <f t="shared" si="12"/>
        <v/>
      </c>
      <c r="G26" s="623" t="str">
        <f t="shared" si="13"/>
        <v/>
      </c>
      <c r="H26" s="318" t="str">
        <f t="shared" si="14"/>
        <v/>
      </c>
      <c r="J26" s="296" t="str">
        <f>form!$DL$16</f>
        <v/>
      </c>
      <c r="L26" s="319" t="str">
        <f>IF(G26="","",CONCATENATE(R26,".",T26,".",S26,".",U26))</f>
        <v/>
      </c>
      <c r="M26" s="319" t="str">
        <f>IF(G26="","",CONCATENATE(AA26,", ",AC26,", ",AD26))</f>
        <v/>
      </c>
      <c r="N26" s="319" t="str">
        <f t="shared" si="5"/>
        <v/>
      </c>
      <c r="O26" s="319" t="str">
        <f t="shared" si="6"/>
        <v/>
      </c>
      <c r="Q26" s="320" t="s">
        <v>806</v>
      </c>
      <c r="R26" s="321" t="e">
        <f>VLOOKUP(form!$DG$16,Лист1!$L:$N,2,0)</f>
        <v>#N/A</v>
      </c>
      <c r="S26" s="322" t="e">
        <f>VLOOKUP(form!$DG$16,Лист1!$Q:$S,2,0)</f>
        <v>#N/A</v>
      </c>
      <c r="T26" s="322" t="e">
        <f>VLOOKUP(CONCATENATE(form!$DG$16,".",form!$DI$16),Лист1!$U:$W,2,0)</f>
        <v>#N/A</v>
      </c>
      <c r="U26" s="323" t="e">
        <f>VLOOKUP(form!$DK$16,Лист1!$Y:$AA,2,0)</f>
        <v>#N/A</v>
      </c>
      <c r="V26" s="324"/>
      <c r="W26" s="324"/>
      <c r="X26" s="324"/>
      <c r="Y26" s="324"/>
      <c r="AA26" s="319" t="e">
        <f>VLOOKUP(form!$DG$16,Лист1!$L:$N,3,0)</f>
        <v>#N/A</v>
      </c>
      <c r="AB26" s="324"/>
      <c r="AC26" s="319" t="e">
        <f>VLOOKUP(CONCATENATE(form!$DG$16,".",form!$DI$16),Лист1!$U:$W,3,0)</f>
        <v>#N/A</v>
      </c>
      <c r="AD26" s="319" t="e">
        <f>VLOOKUP(form!$DK$16,Лист1!$Y:$AA,3,0)</f>
        <v>#N/A</v>
      </c>
      <c r="AE26" s="324"/>
      <c r="AF26" s="324"/>
      <c r="AG26" s="324"/>
      <c r="AH26" s="324"/>
      <c r="AJ26" s="325" t="e">
        <f>VLOOKUP(CONCATENATE(form!$DG$16,".",form!$DJ$16),Лист1!$DD:$DH,5,0)</f>
        <v>#N/A</v>
      </c>
      <c r="AK26" s="324"/>
      <c r="AL26" s="324"/>
      <c r="AM26" s="324"/>
      <c r="AN26" s="324"/>
      <c r="AO26" s="324"/>
      <c r="AP26" s="325" t="e">
        <f>VLOOKUP(CONCATENATE(form!$DG$16,".",form!$DJ$16,".",form!$DH$16),Лист1!$EH:$EL,5,0)</f>
        <v>#N/A</v>
      </c>
      <c r="AQ26" s="326"/>
      <c r="AR26" s="326"/>
      <c r="AS26" s="327" t="e">
        <f t="shared" si="7"/>
        <v>#N/A</v>
      </c>
      <c r="AU26" s="660">
        <f t="shared" si="8"/>
        <v>0</v>
      </c>
      <c r="AV26" s="328">
        <f t="shared" si="9"/>
        <v>0</v>
      </c>
      <c r="AX26" s="308"/>
    </row>
    <row r="27" spans="2:50" s="287" customFormat="1" ht="24.95" customHeight="1" x14ac:dyDescent="0.2">
      <c r="B27" s="392"/>
      <c r="C27" s="601" t="str">
        <f t="shared" si="10"/>
        <v/>
      </c>
      <c r="D27" s="603" t="str">
        <f t="shared" si="11"/>
        <v/>
      </c>
      <c r="E27" s="481" t="str">
        <f>IF(OR(J27=0,J27=""),"",VLOOKUP(R27,Лист1!$M:$O,3,0))</f>
        <v/>
      </c>
      <c r="F27" s="294" t="str">
        <f t="shared" si="12"/>
        <v/>
      </c>
      <c r="G27" s="622" t="str">
        <f t="shared" si="13"/>
        <v/>
      </c>
      <c r="H27" s="295" t="str">
        <f t="shared" si="14"/>
        <v/>
      </c>
      <c r="J27" s="296">
        <f>form!$R$17</f>
        <v>0</v>
      </c>
      <c r="L27" s="297" t="str">
        <f>IF(G27="","",CONCATENATE(R27,".",S27,".",T27,".",U27,".",V27,".",W27,".",X27,".",Y27))</f>
        <v/>
      </c>
      <c r="M27" s="297" t="str">
        <f>IF(G27="","",CONCATENATE(AA27,", ",AB27,", ",AC27,", ",AD27,", ",AE27,", ",AF27,", ",AG27,", ",AH27))</f>
        <v/>
      </c>
      <c r="N27" s="297" t="str">
        <f t="shared" si="5"/>
        <v/>
      </c>
      <c r="O27" s="297" t="str">
        <f t="shared" si="6"/>
        <v/>
      </c>
      <c r="Q27" s="298" t="s">
        <v>804</v>
      </c>
      <c r="R27" s="299" t="e">
        <f>VLOOKUP(CONCATENATE(form!$C$17,".",form!$D$17),Лист1!$L:$N,2,0)</f>
        <v>#N/A</v>
      </c>
      <c r="S27" s="300" t="e">
        <f>VLOOKUP(CONCATENATE(form!$C$17,".",form!$D$17),Лист1!$Q:$S,2,0)</f>
        <v>#N/A</v>
      </c>
      <c r="T27" s="300" t="e">
        <f>VLOOKUP(CONCATENATE(form!$E$17,".",form!$F$17,".",form!$G$17),Лист1!$U:$W,2,0)</f>
        <v>#N/A</v>
      </c>
      <c r="U27" s="301" t="e">
        <f>VLOOKUP(form!$I$17,Лист1!$Y:$AA,2,0)</f>
        <v>#N/A</v>
      </c>
      <c r="V27" s="301" t="e">
        <f>VLOOKUP(form!$J$17,Лист1!$AC:$AE,2,0)</f>
        <v>#N/A</v>
      </c>
      <c r="W27" s="301" t="e">
        <f>VLOOKUP(form!$K$17,Лист1!$AG:$AI,2,0)</f>
        <v>#N/A</v>
      </c>
      <c r="X27" s="301" t="e">
        <f>VLOOKUP(CONCATENATE(form!$L$17,".",form!$M$17),Лист1!$AK$14:$AM$222,2,0)</f>
        <v>#N/A</v>
      </c>
      <c r="Y27" s="301" t="e">
        <f>VLOOKUP(CONCATENATE(form!$L$17,".",form!$N$17),Лист1!$AO$13:$AQ$147,2,0)</f>
        <v>#N/A</v>
      </c>
      <c r="AA27" s="302" t="e">
        <f>VLOOKUP(CONCATENATE(form!$C$17,".",form!$D$17),Лист1!$L:$N,3,0)</f>
        <v>#N/A</v>
      </c>
      <c r="AB27" s="302" t="e">
        <f>VLOOKUP(CONCATENATE(form!$C$17,".",form!$D$17),Лист1!$Q:$S,3,0)</f>
        <v>#N/A</v>
      </c>
      <c r="AC27" s="302" t="e">
        <f>VLOOKUP(CONCATENATE(form!$E$17,".",form!$F$17,".",form!$G$17),Лист1!$U:$W,3,0)</f>
        <v>#N/A</v>
      </c>
      <c r="AD27" s="302" t="e">
        <f>VLOOKUP(form!$I$17,Лист1!$Y:$AA,3,0)</f>
        <v>#N/A</v>
      </c>
      <c r="AE27" s="302" t="e">
        <f>VLOOKUP(form!$J$17,Лист1!$AC:$AE,3,0)</f>
        <v>#N/A</v>
      </c>
      <c r="AF27" s="303" t="e">
        <f>VLOOKUP(form!$K$17,Лист1!$AG:$AI,3,0)</f>
        <v>#N/A</v>
      </c>
      <c r="AG27" s="302" t="e">
        <f>VLOOKUP(CONCATENATE(form!$L$17,".",form!$M$17),Лист1!$AK$14:$AM$222,3,0)</f>
        <v>#N/A</v>
      </c>
      <c r="AH27" s="302" t="e">
        <f>VLOOKUP(CONCATENATE(form!$L$17,".",form!$N$17),Лист1!$AO$13:$AQ$147,3,0)</f>
        <v>#N/A</v>
      </c>
      <c r="AJ27" s="304" t="e">
        <f>VLOOKUP(CONCATENATE(form!$C$17,".",form!$D$17,".",form!$H$17),Лист1!$DD:$DH,5,0)</f>
        <v>#N/A</v>
      </c>
      <c r="AK27" s="304" t="e">
        <f>VLOOKUP(CONCATENATE(form!$C$17,".",form!$J$17),Лист1!$DJ:$DN,5,0)</f>
        <v>#N/A</v>
      </c>
      <c r="AL27" s="304" t="e">
        <f>VLOOKUP(CONCATENATE(form!$C$17,".",form!$D$17,".",form!$K$17),Лист1!$DP:$DT,5,0)</f>
        <v>#N/A</v>
      </c>
      <c r="AM27" s="305"/>
      <c r="AN27" s="304" t="e">
        <f>VLOOKUP(CONCATENATE(form!$C$17,".",form!$L$17),Лист1!$DV:$DZ,5,0)</f>
        <v>#N/A</v>
      </c>
      <c r="AO27" s="304" t="e">
        <f>VLOOKUP(CONCATENATE(form!$C$17,".",form!$M$17),Лист1!$EB:$EF,5,0)</f>
        <v>#N/A</v>
      </c>
      <c r="AP27" s="655"/>
      <c r="AQ27" s="306" t="str">
        <f>IF(ISNA(AR27),"0",AR27)</f>
        <v>0</v>
      </c>
      <c r="AR27" s="666" t="e">
        <f>VLOOKUP(CONCATENATE(form!$C$17,".",form!$G$17),Лист1!$EH:$EL,5,0)</f>
        <v>#N/A</v>
      </c>
      <c r="AS27" s="307" t="e">
        <f t="shared" si="7"/>
        <v>#N/A</v>
      </c>
      <c r="AU27" s="659">
        <f t="shared" si="8"/>
        <v>0</v>
      </c>
      <c r="AV27" s="308">
        <f t="shared" si="9"/>
        <v>0</v>
      </c>
      <c r="AX27" s="308"/>
    </row>
    <row r="28" spans="2:50" s="287" customFormat="1" ht="24.95" customHeight="1" x14ac:dyDescent="0.2">
      <c r="B28" s="390">
        <v>7</v>
      </c>
      <c r="C28" s="601" t="str">
        <f t="shared" si="10"/>
        <v/>
      </c>
      <c r="D28" s="603" t="str">
        <f t="shared" si="11"/>
        <v/>
      </c>
      <c r="E28" s="481" t="str">
        <f>IF(OR(J28=0,J28=""),"",VLOOKUP(R28,Лист1!$M:$O,3,0))</f>
        <v/>
      </c>
      <c r="F28" s="294" t="str">
        <f t="shared" si="12"/>
        <v/>
      </c>
      <c r="G28" s="622" t="str">
        <f t="shared" si="13"/>
        <v/>
      </c>
      <c r="H28" s="295" t="str">
        <f t="shared" si="14"/>
        <v/>
      </c>
      <c r="J28" s="296" t="str">
        <f>form!$DE$17</f>
        <v/>
      </c>
      <c r="L28" s="309" t="str">
        <f>IF(G28="","",CONCATENATE(R28,".",T28,".",S28,".",U28,".",X28,".",Y28))</f>
        <v/>
      </c>
      <c r="M28" s="309" t="str">
        <f>IF(G28="","",CONCATENATE(AA28,", ",AB28,", ",AC28,", ",AD28,", ",AG28,", ",AH28))</f>
        <v/>
      </c>
      <c r="N28" s="309" t="str">
        <f t="shared" si="5"/>
        <v/>
      </c>
      <c r="O28" s="309" t="str">
        <f t="shared" si="6"/>
        <v/>
      </c>
      <c r="Q28" s="310" t="s">
        <v>805</v>
      </c>
      <c r="R28" s="299" t="e">
        <f>VLOOKUP(CONCATENATE(form!$CV$17,".",form!$CW$17),Лист1!$L:$N,2,0)</f>
        <v>#N/A</v>
      </c>
      <c r="S28" s="300" t="e">
        <f>VLOOKUP(CONCATENATE(form!$CV$17,".",form!$CW$17),Лист1!$Q:$S,2,0)</f>
        <v>#N/A</v>
      </c>
      <c r="T28" s="300" t="e">
        <f>VLOOKUP(CONCATENATE(form!$CV$17,".",form!$CX$17,".",form!$CY$17,".",form!$CZ$17),Лист1!$U:$W,2,0)</f>
        <v>#N/A</v>
      </c>
      <c r="U28" s="301" t="e">
        <f>VLOOKUP(form!$DB$17,Лист1!$Y:$AA,2,0)</f>
        <v>#N/A</v>
      </c>
      <c r="V28" s="311"/>
      <c r="W28" s="311"/>
      <c r="X28" s="301" t="e">
        <f>VLOOKUP(form!$DC$17,Лист1!$AK$226:$AM$262,2,0)</f>
        <v>#N/A</v>
      </c>
      <c r="Y28" s="301" t="e">
        <f>VLOOKUP(form!$DD$17,Лист1!$AO$150:$AQ$207,2,0)</f>
        <v>#N/A</v>
      </c>
      <c r="AA28" s="309" t="e">
        <f>VLOOKUP(CONCATENATE(form!$CV$17,".",form!$CW$17),Лист1!$L:$N,3,0)</f>
        <v>#N/A</v>
      </c>
      <c r="AB28" s="309" t="e">
        <f>VLOOKUP(CONCATENATE(form!$CV$17,".",form!$CW$17),Лист1!$Q:$S,3,0)</f>
        <v>#N/A</v>
      </c>
      <c r="AC28" s="309" t="e">
        <f>VLOOKUP(CONCATENATE(form!$CV$17,".",form!$CX$17,".",form!$CY$17,".",form!$CZ$17),Лист1!$U:$W,3,0)</f>
        <v>#N/A</v>
      </c>
      <c r="AD28" s="309" t="e">
        <f>VLOOKUP(form!$DB$17,Лист1!$Y:$AA,3,0)</f>
        <v>#N/A</v>
      </c>
      <c r="AE28" s="312"/>
      <c r="AF28" s="312"/>
      <c r="AG28" s="313" t="e">
        <f>VLOOKUP(form!$DC$17,Лист1!$AK$226:$AM$262,3,0)</f>
        <v>#N/A</v>
      </c>
      <c r="AH28" s="309" t="e">
        <f>VLOOKUP(form!$DD$17,Лист1!$AO$150:$AQ$207,3,0)</f>
        <v>#N/A</v>
      </c>
      <c r="AJ28" s="314" t="e">
        <f>VLOOKUP(CONCATENATE(form!$CV$17,".",form!$CW$17,".",form!$DA$17),Лист1!$DD:$DH,5,0)</f>
        <v>#N/A</v>
      </c>
      <c r="AK28" s="315"/>
      <c r="AL28" s="315"/>
      <c r="AM28" s="315"/>
      <c r="AN28" s="304" t="e">
        <f>VLOOKUP(CONCATENATE(form!$CV$17,".",form!$DC$17),Лист1!$DV:$DZ,5,0)</f>
        <v>#N/A</v>
      </c>
      <c r="AO28" s="315"/>
      <c r="AP28" s="314" t="e">
        <f>VLOOKUP(CONCATENATE(form!$CV$17,".",form!$CW$17,".",form!$DA$17,".",form!$CY$17),Лист1!$EH:$EL,5,0)</f>
        <v>#N/A</v>
      </c>
      <c r="AQ28" s="316"/>
      <c r="AR28" s="316"/>
      <c r="AS28" s="307" t="e">
        <f t="shared" si="7"/>
        <v>#N/A</v>
      </c>
      <c r="AU28" s="659">
        <f t="shared" si="8"/>
        <v>0</v>
      </c>
      <c r="AV28" s="308">
        <f t="shared" si="9"/>
        <v>0</v>
      </c>
      <c r="AX28" s="308"/>
    </row>
    <row r="29" spans="2:50" s="287" customFormat="1" ht="24.95" customHeight="1" x14ac:dyDescent="0.2">
      <c r="B29" s="391"/>
      <c r="C29" s="602" t="str">
        <f t="shared" si="10"/>
        <v/>
      </c>
      <c r="D29" s="604" t="str">
        <f t="shared" si="11"/>
        <v/>
      </c>
      <c r="E29" s="482" t="str">
        <f>IF(OR(J29=0,J29=""),"",VLOOKUP(R29,Лист1!$M:$O,3,0))</f>
        <v/>
      </c>
      <c r="F29" s="317" t="str">
        <f t="shared" si="12"/>
        <v/>
      </c>
      <c r="G29" s="623" t="str">
        <f t="shared" si="13"/>
        <v/>
      </c>
      <c r="H29" s="318" t="str">
        <f t="shared" si="14"/>
        <v/>
      </c>
      <c r="J29" s="296" t="str">
        <f>form!$DL$17</f>
        <v/>
      </c>
      <c r="L29" s="319" t="str">
        <f>IF(G29="","",CONCATENATE(R29,".",T29,".",S29,".",U29))</f>
        <v/>
      </c>
      <c r="M29" s="319" t="str">
        <f>IF(G29="","",CONCATENATE(AA29,", ",AC29,", ",AD29))</f>
        <v/>
      </c>
      <c r="N29" s="319" t="str">
        <f t="shared" si="5"/>
        <v/>
      </c>
      <c r="O29" s="319" t="str">
        <f t="shared" si="6"/>
        <v/>
      </c>
      <c r="Q29" s="320" t="s">
        <v>806</v>
      </c>
      <c r="R29" s="321" t="e">
        <f>VLOOKUP(form!$DG$17,Лист1!$L:$N,2,0)</f>
        <v>#N/A</v>
      </c>
      <c r="S29" s="322" t="e">
        <f>VLOOKUP(form!$DG$17,Лист1!$Q:$S,2,0)</f>
        <v>#N/A</v>
      </c>
      <c r="T29" s="322" t="e">
        <f>VLOOKUP(CONCATENATE(form!$DG$17,".",form!$DI$17),Лист1!$U:$W,2,0)</f>
        <v>#N/A</v>
      </c>
      <c r="U29" s="323" t="e">
        <f>VLOOKUP(form!$DK$17,Лист1!$Y:$AA,2,0)</f>
        <v>#N/A</v>
      </c>
      <c r="V29" s="324"/>
      <c r="W29" s="324"/>
      <c r="X29" s="324"/>
      <c r="Y29" s="324"/>
      <c r="AA29" s="319" t="e">
        <f>VLOOKUP(form!$DG$17,Лист1!$L:$N,3,0)</f>
        <v>#N/A</v>
      </c>
      <c r="AB29" s="324"/>
      <c r="AC29" s="319" t="e">
        <f>VLOOKUP(CONCATENATE(form!$DG$17,".",form!$DI$17),Лист1!$U:$W,3,0)</f>
        <v>#N/A</v>
      </c>
      <c r="AD29" s="319" t="e">
        <f>VLOOKUP(form!$DK$17,Лист1!$Y:$AA,3,0)</f>
        <v>#N/A</v>
      </c>
      <c r="AE29" s="324"/>
      <c r="AF29" s="324"/>
      <c r="AG29" s="324"/>
      <c r="AH29" s="324"/>
      <c r="AJ29" s="325" t="e">
        <f>VLOOKUP(CONCATENATE(form!$DG$17,".",form!$DJ$17),Лист1!$DD:$DH,5,0)</f>
        <v>#N/A</v>
      </c>
      <c r="AK29" s="324"/>
      <c r="AL29" s="324"/>
      <c r="AM29" s="324"/>
      <c r="AN29" s="324"/>
      <c r="AO29" s="324"/>
      <c r="AP29" s="325" t="e">
        <f>VLOOKUP(CONCATENATE(form!$DG$17,".",form!$DJ$17,".",form!$DH$17),Лист1!$EH:$EL,5,0)</f>
        <v>#N/A</v>
      </c>
      <c r="AQ29" s="326"/>
      <c r="AR29" s="326"/>
      <c r="AS29" s="327" t="e">
        <f t="shared" si="7"/>
        <v>#N/A</v>
      </c>
      <c r="AU29" s="660">
        <f t="shared" si="8"/>
        <v>0</v>
      </c>
      <c r="AV29" s="328">
        <f t="shared" si="9"/>
        <v>0</v>
      </c>
      <c r="AX29" s="308"/>
    </row>
    <row r="30" spans="2:50" s="287" customFormat="1" ht="24.95" customHeight="1" x14ac:dyDescent="0.2">
      <c r="B30" s="392"/>
      <c r="C30" s="601" t="str">
        <f t="shared" si="10"/>
        <v/>
      </c>
      <c r="D30" s="603" t="str">
        <f t="shared" si="11"/>
        <v/>
      </c>
      <c r="E30" s="481" t="str">
        <f>IF(OR(J30=0,J30=""),"",VLOOKUP(R30,Лист1!$M:$O,3,0))</f>
        <v/>
      </c>
      <c r="F30" s="294" t="str">
        <f t="shared" si="12"/>
        <v/>
      </c>
      <c r="G30" s="622" t="str">
        <f t="shared" si="13"/>
        <v/>
      </c>
      <c r="H30" s="295" t="str">
        <f t="shared" si="14"/>
        <v/>
      </c>
      <c r="J30" s="296">
        <f>form!$R$18</f>
        <v>0</v>
      </c>
      <c r="L30" s="297" t="str">
        <f>IF(G30="","",CONCATENATE(R30,".",S30,".",T30,".",U30,".",V30,".",W30,".",X30,".",Y30))</f>
        <v/>
      </c>
      <c r="M30" s="297" t="str">
        <f>IF(G30="","",CONCATENATE(AA30,", ",AB30,", ",AC30,", ",AD30,", ",AE30,", ",AF30,", ",AG30,", ",AH30))</f>
        <v/>
      </c>
      <c r="N30" s="297" t="str">
        <f t="shared" si="5"/>
        <v/>
      </c>
      <c r="O30" s="297" t="str">
        <f t="shared" si="6"/>
        <v/>
      </c>
      <c r="Q30" s="298" t="s">
        <v>804</v>
      </c>
      <c r="R30" s="299" t="e">
        <f>VLOOKUP(CONCATENATE(form!$C$18,".",form!$D$18),Лист1!$L:$N,2,0)</f>
        <v>#N/A</v>
      </c>
      <c r="S30" s="300" t="e">
        <f>VLOOKUP(CONCATENATE(form!$C$18,".",form!$D$18),Лист1!$Q:$S,2,0)</f>
        <v>#N/A</v>
      </c>
      <c r="T30" s="300" t="e">
        <f>VLOOKUP(CONCATENATE(form!$E$18,".",form!$F$18,".",form!$G$18),Лист1!$U:$W,2,0)</f>
        <v>#N/A</v>
      </c>
      <c r="U30" s="301" t="e">
        <f>VLOOKUP(form!$I$18,Лист1!$Y:$AA,2,0)</f>
        <v>#N/A</v>
      </c>
      <c r="V30" s="301" t="e">
        <f>VLOOKUP(form!$J$18,Лист1!$AC:$AE,2,0)</f>
        <v>#N/A</v>
      </c>
      <c r="W30" s="301" t="e">
        <f>VLOOKUP(form!$K$18,Лист1!$AG:$AI,2,0)</f>
        <v>#N/A</v>
      </c>
      <c r="X30" s="301" t="e">
        <f>VLOOKUP(CONCATENATE(form!$L$18,".",form!$M$18),Лист1!$AK$14:$AM$222,2,0)</f>
        <v>#N/A</v>
      </c>
      <c r="Y30" s="301" t="e">
        <f>VLOOKUP(CONCATENATE(form!$L$18,".",form!$N$18),Лист1!$AO$13:$AQ$147,2,0)</f>
        <v>#N/A</v>
      </c>
      <c r="AA30" s="302" t="e">
        <f>VLOOKUP(CONCATENATE(form!$C$18,".",form!$D$18),Лист1!$L:$N,3,0)</f>
        <v>#N/A</v>
      </c>
      <c r="AB30" s="302" t="e">
        <f>VLOOKUP(CONCATENATE(form!$C$18,".",form!$D$18),Лист1!$Q:$S,3,0)</f>
        <v>#N/A</v>
      </c>
      <c r="AC30" s="302" t="e">
        <f>VLOOKUP(CONCATENATE(form!$E$18,".",form!$F$18,".",form!$G$18),Лист1!$U:$W,3,0)</f>
        <v>#N/A</v>
      </c>
      <c r="AD30" s="302" t="e">
        <f>VLOOKUP(form!$I$18,Лист1!$Y:$AA,3,0)</f>
        <v>#N/A</v>
      </c>
      <c r="AE30" s="302" t="e">
        <f>VLOOKUP(form!$J$18,Лист1!$AC:$AE,3,0)</f>
        <v>#N/A</v>
      </c>
      <c r="AF30" s="303" t="e">
        <f>VLOOKUP(form!$K$18,Лист1!$AG:$AI,3,0)</f>
        <v>#N/A</v>
      </c>
      <c r="AG30" s="302" t="e">
        <f>VLOOKUP(CONCATENATE(form!$L$18,".",form!$M$18),Лист1!$AK$14:$AM$222,3,0)</f>
        <v>#N/A</v>
      </c>
      <c r="AH30" s="302" t="e">
        <f>VLOOKUP(CONCATENATE(form!$L$18,".",form!$N$18),Лист1!$AO$13:$AQ$147,3,0)</f>
        <v>#N/A</v>
      </c>
      <c r="AJ30" s="304" t="e">
        <f>VLOOKUP(CONCATENATE(form!$C$18,".",form!$D$18,".",form!$H$18),Лист1!$DD:$DH,5,0)</f>
        <v>#N/A</v>
      </c>
      <c r="AK30" s="304" t="e">
        <f>VLOOKUP(CONCATENATE(form!$C$18,".",form!$J$18),Лист1!$DJ:$DN,5,0)</f>
        <v>#N/A</v>
      </c>
      <c r="AL30" s="304" t="e">
        <f>VLOOKUP(CONCATENATE(form!$C$18,".",form!$D$18,".",form!$K$18),Лист1!$DP:$DT,5,0)</f>
        <v>#N/A</v>
      </c>
      <c r="AM30" s="305"/>
      <c r="AN30" s="304" t="e">
        <f>VLOOKUP(CONCATENATE(form!$C$18,".",form!$L$18),Лист1!$DV:$DZ,5,0)</f>
        <v>#N/A</v>
      </c>
      <c r="AO30" s="304" t="e">
        <f>VLOOKUP(CONCATENATE(form!$C$18,".",form!$M$18),Лист1!$EB:$EF,5,0)</f>
        <v>#N/A</v>
      </c>
      <c r="AP30" s="655"/>
      <c r="AQ30" s="306" t="str">
        <f>IF(ISNA(AR30),"0",AR30)</f>
        <v>0</v>
      </c>
      <c r="AR30" s="666" t="e">
        <f>VLOOKUP(CONCATENATE(form!$C$18,".",form!$G$18),Лист1!$EH:$EL,5,0)</f>
        <v>#N/A</v>
      </c>
      <c r="AS30" s="307" t="e">
        <f t="shared" si="7"/>
        <v>#N/A</v>
      </c>
      <c r="AU30" s="659">
        <f t="shared" si="8"/>
        <v>0</v>
      </c>
      <c r="AV30" s="308">
        <f t="shared" si="9"/>
        <v>0</v>
      </c>
      <c r="AX30" s="308"/>
    </row>
    <row r="31" spans="2:50" s="287" customFormat="1" ht="24.95" customHeight="1" x14ac:dyDescent="0.2">
      <c r="B31" s="390">
        <v>8</v>
      </c>
      <c r="C31" s="601" t="str">
        <f t="shared" si="10"/>
        <v/>
      </c>
      <c r="D31" s="603" t="str">
        <f t="shared" si="11"/>
        <v/>
      </c>
      <c r="E31" s="481" t="str">
        <f>IF(OR(J31=0,J31=""),"",VLOOKUP(R31,Лист1!$M:$O,3,0))</f>
        <v/>
      </c>
      <c r="F31" s="294" t="str">
        <f t="shared" si="12"/>
        <v/>
      </c>
      <c r="G31" s="622" t="str">
        <f t="shared" si="13"/>
        <v/>
      </c>
      <c r="H31" s="295" t="str">
        <f t="shared" si="14"/>
        <v/>
      </c>
      <c r="J31" s="296" t="str">
        <f>form!$DE$18</f>
        <v/>
      </c>
      <c r="L31" s="309" t="str">
        <f>IF(G31="","",CONCATENATE(R31,".",T31,".",S31,".",U31,".",X31,".",Y31))</f>
        <v/>
      </c>
      <c r="M31" s="309" t="str">
        <f>IF(G31="","",CONCATENATE(AA31,", ",AB31,", ",AC31,", ",AD31,", ",AG31,", ",AH31))</f>
        <v/>
      </c>
      <c r="N31" s="309" t="str">
        <f t="shared" si="5"/>
        <v/>
      </c>
      <c r="O31" s="309" t="str">
        <f t="shared" si="6"/>
        <v/>
      </c>
      <c r="Q31" s="310" t="s">
        <v>805</v>
      </c>
      <c r="R31" s="299" t="e">
        <f>VLOOKUP(CONCATENATE(form!$CV$18,".",form!$CW$18),Лист1!$L:$N,2,0)</f>
        <v>#N/A</v>
      </c>
      <c r="S31" s="300" t="e">
        <f>VLOOKUP(CONCATENATE(form!$CV$18,".",form!$CW$18),Лист1!$Q:$S,2,0)</f>
        <v>#N/A</v>
      </c>
      <c r="T31" s="300" t="e">
        <f>VLOOKUP(CONCATENATE(form!$CV$18,".",form!$CX$18,".",form!$CY$18,".",form!$CZ$18),Лист1!$U:$W,2,0)</f>
        <v>#N/A</v>
      </c>
      <c r="U31" s="301" t="e">
        <f>VLOOKUP(form!$DB$18,Лист1!$Y:$AA,2,0)</f>
        <v>#N/A</v>
      </c>
      <c r="V31" s="311"/>
      <c r="W31" s="311"/>
      <c r="X31" s="301" t="e">
        <f>VLOOKUP(form!$DC$18,Лист1!$AK$226:$AM$262,2,0)</f>
        <v>#N/A</v>
      </c>
      <c r="Y31" s="301" t="e">
        <f>VLOOKUP(form!$DD$18,Лист1!$AO$150:$AQ$207,2,0)</f>
        <v>#N/A</v>
      </c>
      <c r="AA31" s="309" t="e">
        <f>VLOOKUP(CONCATENATE(form!$CV$18,".",form!$CW$18),Лист1!$L:$N,3,0)</f>
        <v>#N/A</v>
      </c>
      <c r="AB31" s="309" t="e">
        <f>VLOOKUP(CONCATENATE(form!$CV$18,".",form!$CW$18),Лист1!$Q:$S,3,0)</f>
        <v>#N/A</v>
      </c>
      <c r="AC31" s="309" t="e">
        <f>VLOOKUP(CONCATENATE(form!$CV$18,".",form!$CX$18,".",form!$CY$18,".",form!$CZ$18),Лист1!$U:$W,3,0)</f>
        <v>#N/A</v>
      </c>
      <c r="AD31" s="309" t="e">
        <f>VLOOKUP(form!$DB$18,Лист1!$Y:$AA,3,0)</f>
        <v>#N/A</v>
      </c>
      <c r="AE31" s="312"/>
      <c r="AF31" s="312"/>
      <c r="AG31" s="313" t="e">
        <f>VLOOKUP(form!$DC$18,Лист1!$AK$226:$AM$262,3,0)</f>
        <v>#N/A</v>
      </c>
      <c r="AH31" s="309" t="e">
        <f>VLOOKUP(form!$DD$18,Лист1!$AO$150:$AQ$207,3,0)</f>
        <v>#N/A</v>
      </c>
      <c r="AJ31" s="314" t="e">
        <f>VLOOKUP(CONCATENATE(form!$CV$18,".",form!$CW$18,".",form!$DA$18),Лист1!$DD:$DH,5,0)</f>
        <v>#N/A</v>
      </c>
      <c r="AK31" s="315"/>
      <c r="AL31" s="315"/>
      <c r="AM31" s="315"/>
      <c r="AN31" s="304" t="e">
        <f>VLOOKUP(CONCATENATE(form!$CV$18,".",form!$DC$18),Лист1!$DV:$DZ,5,0)</f>
        <v>#N/A</v>
      </c>
      <c r="AO31" s="315"/>
      <c r="AP31" s="314" t="e">
        <f>VLOOKUP(CONCATENATE(form!$CV$18,".",form!$CW$18,".",form!$DA$18,".",form!$CY$18),Лист1!$EH:$EL,5,0)</f>
        <v>#N/A</v>
      </c>
      <c r="AQ31" s="316"/>
      <c r="AR31" s="316"/>
      <c r="AS31" s="307" t="e">
        <f t="shared" si="7"/>
        <v>#N/A</v>
      </c>
      <c r="AU31" s="659">
        <f t="shared" si="8"/>
        <v>0</v>
      </c>
      <c r="AV31" s="308">
        <f t="shared" si="9"/>
        <v>0</v>
      </c>
      <c r="AX31" s="308"/>
    </row>
    <row r="32" spans="2:50" s="287" customFormat="1" ht="24.95" customHeight="1" x14ac:dyDescent="0.2">
      <c r="B32" s="391"/>
      <c r="C32" s="602" t="str">
        <f t="shared" si="10"/>
        <v/>
      </c>
      <c r="D32" s="604" t="str">
        <f t="shared" si="11"/>
        <v/>
      </c>
      <c r="E32" s="482" t="str">
        <f>IF(OR(J32=0,J32=""),"",VLOOKUP(R32,Лист1!$M:$O,3,0))</f>
        <v/>
      </c>
      <c r="F32" s="317" t="str">
        <f t="shared" si="12"/>
        <v/>
      </c>
      <c r="G32" s="623" t="str">
        <f t="shared" si="13"/>
        <v/>
      </c>
      <c r="H32" s="318" t="str">
        <f t="shared" si="14"/>
        <v/>
      </c>
      <c r="J32" s="296" t="str">
        <f>form!$DL$18</f>
        <v/>
      </c>
      <c r="L32" s="319" t="str">
        <f>IF(G32="","",CONCATENATE(R32,".",T32,".",S32,".",U32))</f>
        <v/>
      </c>
      <c r="M32" s="319" t="str">
        <f>IF(G32="","",CONCATENATE(AA32,", ",AC32,", ",AD32))</f>
        <v/>
      </c>
      <c r="N32" s="319" t="str">
        <f t="shared" si="5"/>
        <v/>
      </c>
      <c r="O32" s="319" t="str">
        <f t="shared" si="6"/>
        <v/>
      </c>
      <c r="Q32" s="320" t="s">
        <v>806</v>
      </c>
      <c r="R32" s="321" t="e">
        <f>VLOOKUP(form!$DG$18,Лист1!$L:$N,2,0)</f>
        <v>#N/A</v>
      </c>
      <c r="S32" s="322" t="e">
        <f>VLOOKUP(form!$DG$18,Лист1!$Q:$S,2,0)</f>
        <v>#N/A</v>
      </c>
      <c r="T32" s="322" t="e">
        <f>VLOOKUP(CONCATENATE(form!$DG$18,".",form!$DI$18),Лист1!$U:$W,2,0)</f>
        <v>#N/A</v>
      </c>
      <c r="U32" s="323" t="e">
        <f>VLOOKUP(form!$DK$18,Лист1!$Y:$AA,2,0)</f>
        <v>#N/A</v>
      </c>
      <c r="V32" s="324"/>
      <c r="W32" s="324"/>
      <c r="X32" s="324"/>
      <c r="Y32" s="324"/>
      <c r="AA32" s="319" t="e">
        <f>VLOOKUP(form!$DG$18,Лист1!$L:$N,3,0)</f>
        <v>#N/A</v>
      </c>
      <c r="AB32" s="324"/>
      <c r="AC32" s="319" t="e">
        <f>VLOOKUP(CONCATENATE(form!$DG$18,".",form!$DI$18),Лист1!$U:$W,3,0)</f>
        <v>#N/A</v>
      </c>
      <c r="AD32" s="319" t="e">
        <f>VLOOKUP(form!$DK$18,Лист1!$Y:$AA,3,0)</f>
        <v>#N/A</v>
      </c>
      <c r="AE32" s="324"/>
      <c r="AF32" s="324"/>
      <c r="AG32" s="324"/>
      <c r="AH32" s="324"/>
      <c r="AJ32" s="325" t="e">
        <f>VLOOKUP(CONCATENATE(form!$DG$18,".",form!$DJ$18),Лист1!$DD:$DH,5,0)</f>
        <v>#N/A</v>
      </c>
      <c r="AK32" s="324"/>
      <c r="AL32" s="324"/>
      <c r="AM32" s="324"/>
      <c r="AN32" s="324"/>
      <c r="AO32" s="324"/>
      <c r="AP32" s="325" t="e">
        <f>VLOOKUP(CONCATENATE(form!$DG$18,".",form!$DJ$18,".",form!$DH$18),Лист1!$EH:$EL,5,0)</f>
        <v>#N/A</v>
      </c>
      <c r="AQ32" s="326"/>
      <c r="AR32" s="326"/>
      <c r="AS32" s="327" t="e">
        <f t="shared" si="7"/>
        <v>#N/A</v>
      </c>
      <c r="AU32" s="660">
        <f t="shared" si="8"/>
        <v>0</v>
      </c>
      <c r="AV32" s="328">
        <f t="shared" si="9"/>
        <v>0</v>
      </c>
      <c r="AX32" s="308"/>
    </row>
    <row r="33" spans="2:50" s="287" customFormat="1" ht="24.95" customHeight="1" x14ac:dyDescent="0.2">
      <c r="B33" s="392"/>
      <c r="C33" s="601" t="str">
        <f t="shared" si="10"/>
        <v/>
      </c>
      <c r="D33" s="603" t="str">
        <f t="shared" si="11"/>
        <v/>
      </c>
      <c r="E33" s="481" t="str">
        <f>IF(OR(J33=0,J33=""),"",VLOOKUP(R33,Лист1!$M:$O,3,0))</f>
        <v/>
      </c>
      <c r="F33" s="294" t="str">
        <f t="shared" si="12"/>
        <v/>
      </c>
      <c r="G33" s="622" t="str">
        <f t="shared" si="13"/>
        <v/>
      </c>
      <c r="H33" s="295" t="str">
        <f t="shared" si="14"/>
        <v/>
      </c>
      <c r="J33" s="296">
        <f>form!$R$19</f>
        <v>0</v>
      </c>
      <c r="L33" s="297" t="str">
        <f>IF(G33="","",CONCATENATE(R33,".",S33,".",T33,".",U33,".",V33,".",W33,".",X33,".",Y33))</f>
        <v/>
      </c>
      <c r="M33" s="297" t="str">
        <f>IF(G33="","",CONCATENATE(AA33,", ",AB33,", ",AC33,", ",AD33,", ",AE33,", ",AF33,", ",AG33,", ",AH33))</f>
        <v/>
      </c>
      <c r="N33" s="297" t="str">
        <f t="shared" ref="N33:N53" si="15">IF(G33="","",AS33*(1-$G$1))</f>
        <v/>
      </c>
      <c r="O33" s="297" t="str">
        <f t="shared" ref="O33:O53" si="16">IF(F33="","",G33*F33)</f>
        <v/>
      </c>
      <c r="Q33" s="298" t="s">
        <v>804</v>
      </c>
      <c r="R33" s="299" t="e">
        <f>VLOOKUP(CONCATENATE(form!$C$19,".",form!$D$19),Лист1!$L:$N,2,0)</f>
        <v>#N/A</v>
      </c>
      <c r="S33" s="300" t="e">
        <f>VLOOKUP(CONCATENATE(form!$C$19,".",form!$D$19),Лист1!$Q:$S,2,0)</f>
        <v>#N/A</v>
      </c>
      <c r="T33" s="300" t="e">
        <f>VLOOKUP(CONCATENATE(form!$E$19,".",form!$F$19,".",form!$G$19),Лист1!$U:$W,2,0)</f>
        <v>#N/A</v>
      </c>
      <c r="U33" s="301" t="e">
        <f>VLOOKUP(form!$I$19,Лист1!$Y:$AA,2,0)</f>
        <v>#N/A</v>
      </c>
      <c r="V33" s="301" t="e">
        <f>VLOOKUP(form!$J$19,Лист1!$AC:$AE,2,0)</f>
        <v>#N/A</v>
      </c>
      <c r="W33" s="301" t="e">
        <f>VLOOKUP(form!$K$19,Лист1!$AG:$AI,2,0)</f>
        <v>#N/A</v>
      </c>
      <c r="X33" s="301" t="e">
        <f>VLOOKUP(CONCATENATE(form!$L$19,".",form!$M$19),Лист1!$AK$14:$AM$222,2,0)</f>
        <v>#N/A</v>
      </c>
      <c r="Y33" s="301" t="e">
        <f>VLOOKUP(CONCATENATE(form!$L$19,".",form!$N$19),Лист1!$AO$13:$AQ$147,2,0)</f>
        <v>#N/A</v>
      </c>
      <c r="AA33" s="302" t="e">
        <f>VLOOKUP(CONCATENATE(form!$C$19,".",form!$D$19),Лист1!$L:$N,3,0)</f>
        <v>#N/A</v>
      </c>
      <c r="AB33" s="302" t="e">
        <f>VLOOKUP(CONCATENATE(form!$C$19,".",form!$D$19),Лист1!$Q:$S,3,0)</f>
        <v>#N/A</v>
      </c>
      <c r="AC33" s="302" t="e">
        <f>VLOOKUP(CONCATENATE(form!$E$19,".",form!$F$19,".",form!$G$19),Лист1!$U:$W,3,0)</f>
        <v>#N/A</v>
      </c>
      <c r="AD33" s="302" t="e">
        <f>VLOOKUP(form!$I$19,Лист1!$Y:$AA,3,0)</f>
        <v>#N/A</v>
      </c>
      <c r="AE33" s="302" t="e">
        <f>VLOOKUP(form!$J$19,Лист1!$AC:$AE,3,0)</f>
        <v>#N/A</v>
      </c>
      <c r="AF33" s="303" t="e">
        <f>VLOOKUP(form!$K$19,Лист1!$AG:$AI,3,0)</f>
        <v>#N/A</v>
      </c>
      <c r="AG33" s="302" t="e">
        <f>VLOOKUP(CONCATENATE(form!$L$19,".",form!$M$19),Лист1!$AK$14:$AM$222,3,0)</f>
        <v>#N/A</v>
      </c>
      <c r="AH33" s="302" t="e">
        <f>VLOOKUP(CONCATENATE(form!$L$19,".",form!$N$19),Лист1!$AO$13:$AQ$147,3,0)</f>
        <v>#N/A</v>
      </c>
      <c r="AJ33" s="304" t="e">
        <f>VLOOKUP(CONCATENATE(form!$C$19,".",form!$D$19,".",form!$H$19),Лист1!$DD:$DH,5,0)</f>
        <v>#N/A</v>
      </c>
      <c r="AK33" s="304" t="e">
        <f>VLOOKUP(CONCATENATE(form!$C$19,".",form!$J$19),Лист1!$DJ:$DN,5,0)</f>
        <v>#N/A</v>
      </c>
      <c r="AL33" s="304" t="e">
        <f>VLOOKUP(CONCATENATE(form!$C$19,".",form!$D$19,".",form!$K$19),Лист1!$DP:$DT,5,0)</f>
        <v>#N/A</v>
      </c>
      <c r="AM33" s="305"/>
      <c r="AN33" s="304" t="e">
        <f>VLOOKUP(CONCATENATE(form!$C$19,".",form!$L$19),Лист1!$DV:$DZ,5,0)</f>
        <v>#N/A</v>
      </c>
      <c r="AO33" s="304" t="e">
        <f>VLOOKUP(CONCATENATE(form!$C$19,".",form!$M$19),Лист1!$EB:$EF,5,0)</f>
        <v>#N/A</v>
      </c>
      <c r="AP33" s="655"/>
      <c r="AQ33" s="306" t="str">
        <f>IF(ISNA(AR33),"0",AR33)</f>
        <v>0</v>
      </c>
      <c r="AR33" s="666" t="e">
        <f>VLOOKUP(CONCATENATE(form!$C$19,".",form!$G$19),Лист1!$EH:$EL,5,0)</f>
        <v>#N/A</v>
      </c>
      <c r="AS33" s="307" t="e">
        <f t="shared" si="7"/>
        <v>#N/A</v>
      </c>
      <c r="AU33" s="659">
        <f t="shared" ref="AU33:AU53" si="17">IF(ISNA(AV33),"0",AV33)</f>
        <v>0</v>
      </c>
      <c r="AV33" s="308">
        <f t="shared" ref="AV33:AV53" si="18">IF(G33="",0,ROUND(AS33*G33,2))</f>
        <v>0</v>
      </c>
      <c r="AX33" s="308"/>
    </row>
    <row r="34" spans="2:50" s="287" customFormat="1" ht="24.95" customHeight="1" x14ac:dyDescent="0.2">
      <c r="B34" s="390">
        <v>9</v>
      </c>
      <c r="C34" s="601" t="str">
        <f t="shared" si="10"/>
        <v/>
      </c>
      <c r="D34" s="603" t="str">
        <f t="shared" si="11"/>
        <v/>
      </c>
      <c r="E34" s="481" t="str">
        <f>IF(OR(J34=0,J34=""),"",VLOOKUP(R34,Лист1!$M:$O,3,0))</f>
        <v/>
      </c>
      <c r="F34" s="294" t="str">
        <f t="shared" si="12"/>
        <v/>
      </c>
      <c r="G34" s="622" t="str">
        <f t="shared" si="13"/>
        <v/>
      </c>
      <c r="H34" s="295" t="str">
        <f t="shared" si="14"/>
        <v/>
      </c>
      <c r="J34" s="296" t="str">
        <f>form!$DE$19</f>
        <v/>
      </c>
      <c r="L34" s="309" t="str">
        <f>IF(G34="","",CONCATENATE(R34,".",T34,".",S34,".",U34,".",X34,".",Y34))</f>
        <v/>
      </c>
      <c r="M34" s="309" t="str">
        <f>IF(G34="","",CONCATENATE(AA34,", ",AB34,", ",AC34,", ",AD34,", ",AG34,", ",AH34))</f>
        <v/>
      </c>
      <c r="N34" s="309" t="str">
        <f t="shared" si="15"/>
        <v/>
      </c>
      <c r="O34" s="309" t="str">
        <f t="shared" si="16"/>
        <v/>
      </c>
      <c r="Q34" s="310" t="s">
        <v>805</v>
      </c>
      <c r="R34" s="299" t="e">
        <f>VLOOKUP(CONCATENATE(form!$CV$19,".",form!$CW$19),Лист1!$L:$N,2,0)</f>
        <v>#N/A</v>
      </c>
      <c r="S34" s="300" t="e">
        <f>VLOOKUP(CONCATENATE(form!$CV$19,".",form!$CW$19),Лист1!$Q:$S,2,0)</f>
        <v>#N/A</v>
      </c>
      <c r="T34" s="300" t="e">
        <f>VLOOKUP(CONCATENATE(form!$CV$19,".",form!$CX$19,".",form!$CY$19,".",form!$CZ$19),Лист1!$U:$W,2,0)</f>
        <v>#N/A</v>
      </c>
      <c r="U34" s="301" t="e">
        <f>VLOOKUP(form!$DB$19,Лист1!$Y:$AA,2,0)</f>
        <v>#N/A</v>
      </c>
      <c r="V34" s="311"/>
      <c r="W34" s="311"/>
      <c r="X34" s="301" t="e">
        <f>VLOOKUP(form!$DC$19,Лист1!$AK$226:$AM$262,2,0)</f>
        <v>#N/A</v>
      </c>
      <c r="Y34" s="301" t="e">
        <f>VLOOKUP(form!$DD$19,Лист1!$AO$150:$AQ$207,2,0)</f>
        <v>#N/A</v>
      </c>
      <c r="AA34" s="309" t="e">
        <f>VLOOKUP(CONCATENATE(form!$CV$19,".",form!$CW$19),Лист1!$L:$N,3,0)</f>
        <v>#N/A</v>
      </c>
      <c r="AB34" s="309" t="e">
        <f>VLOOKUP(CONCATENATE(form!$CV$19,".",form!$CW$19),Лист1!$Q:$S,3,0)</f>
        <v>#N/A</v>
      </c>
      <c r="AC34" s="309" t="e">
        <f>VLOOKUP(CONCATENATE(form!$CV$19,".",form!$CX$19,".",form!$CY$19,".",form!$CZ$19),Лист1!$U:$W,3,0)</f>
        <v>#N/A</v>
      </c>
      <c r="AD34" s="309" t="e">
        <f>VLOOKUP(form!$DB$19,Лист1!$Y:$AA,3,0)</f>
        <v>#N/A</v>
      </c>
      <c r="AE34" s="312"/>
      <c r="AF34" s="312"/>
      <c r="AG34" s="313" t="e">
        <f>VLOOKUP(form!$DC$19,Лист1!$AK$226:$AM$262,3,0)</f>
        <v>#N/A</v>
      </c>
      <c r="AH34" s="309" t="e">
        <f>VLOOKUP(form!$DD$19,Лист1!$AO$150:$AQ$207,3,0)</f>
        <v>#N/A</v>
      </c>
      <c r="AJ34" s="314" t="e">
        <f>VLOOKUP(CONCATENATE(form!$CV$19,".",form!$CW$19,".",form!$DA$19),Лист1!$DD:$DH,5,0)</f>
        <v>#N/A</v>
      </c>
      <c r="AK34" s="315"/>
      <c r="AL34" s="315"/>
      <c r="AM34" s="315"/>
      <c r="AN34" s="304" t="e">
        <f>VLOOKUP(CONCATENATE(form!$CV$19,".",form!$DC$19),Лист1!$DV:$DZ,5,0)</f>
        <v>#N/A</v>
      </c>
      <c r="AO34" s="315"/>
      <c r="AP34" s="314" t="e">
        <f>VLOOKUP(CONCATENATE(form!$CV$19,".",form!$CW$19,".",form!$DA$19,".",form!$CY$19),Лист1!$EH:$EL,5,0)</f>
        <v>#N/A</v>
      </c>
      <c r="AQ34" s="316"/>
      <c r="AR34" s="316"/>
      <c r="AS34" s="307" t="e">
        <f t="shared" si="7"/>
        <v>#N/A</v>
      </c>
      <c r="AU34" s="659">
        <f t="shared" si="17"/>
        <v>0</v>
      </c>
      <c r="AV34" s="308">
        <f t="shared" si="18"/>
        <v>0</v>
      </c>
      <c r="AX34" s="308"/>
    </row>
    <row r="35" spans="2:50" s="287" customFormat="1" ht="24.95" customHeight="1" x14ac:dyDescent="0.2">
      <c r="B35" s="391"/>
      <c r="C35" s="602" t="str">
        <f t="shared" si="10"/>
        <v/>
      </c>
      <c r="D35" s="604" t="str">
        <f t="shared" si="11"/>
        <v/>
      </c>
      <c r="E35" s="482" t="str">
        <f>IF(OR(J35=0,J35=""),"",VLOOKUP(R35,Лист1!$M:$O,3,0))</f>
        <v/>
      </c>
      <c r="F35" s="317" t="str">
        <f t="shared" si="12"/>
        <v/>
      </c>
      <c r="G35" s="623" t="str">
        <f t="shared" si="13"/>
        <v/>
      </c>
      <c r="H35" s="318" t="str">
        <f t="shared" si="14"/>
        <v/>
      </c>
      <c r="J35" s="296" t="str">
        <f>form!$DL$19</f>
        <v/>
      </c>
      <c r="L35" s="319" t="str">
        <f>IF(G35="","",CONCATENATE(R35,".",T35,".",S35,".",U35))</f>
        <v/>
      </c>
      <c r="M35" s="319" t="str">
        <f>IF(G35="","",CONCATENATE(AA35,", ",AC35,", ",AD35))</f>
        <v/>
      </c>
      <c r="N35" s="319" t="str">
        <f t="shared" si="15"/>
        <v/>
      </c>
      <c r="O35" s="319" t="str">
        <f t="shared" si="16"/>
        <v/>
      </c>
      <c r="Q35" s="320" t="s">
        <v>806</v>
      </c>
      <c r="R35" s="321" t="e">
        <f>VLOOKUP(form!$DG$19,Лист1!$L:$N,2,0)</f>
        <v>#N/A</v>
      </c>
      <c r="S35" s="322" t="e">
        <f>VLOOKUP(form!$DG$19,Лист1!$Q:$S,2,0)</f>
        <v>#N/A</v>
      </c>
      <c r="T35" s="322" t="e">
        <f>VLOOKUP(CONCATENATE(form!$DG$19,".",form!$DI$19),Лист1!$U:$W,2,0)</f>
        <v>#N/A</v>
      </c>
      <c r="U35" s="323" t="e">
        <f>VLOOKUP(form!$DK$19,Лист1!$Y:$AA,2,0)</f>
        <v>#N/A</v>
      </c>
      <c r="V35" s="324"/>
      <c r="W35" s="324"/>
      <c r="X35" s="324"/>
      <c r="Y35" s="324"/>
      <c r="AA35" s="319" t="e">
        <f>VLOOKUP(form!$DG$19,Лист1!$L:$N,3,0)</f>
        <v>#N/A</v>
      </c>
      <c r="AB35" s="324"/>
      <c r="AC35" s="319" t="e">
        <f>VLOOKUP(CONCATENATE(form!$DG$19,".",form!$DI$19),Лист1!$U:$W,3,0)</f>
        <v>#N/A</v>
      </c>
      <c r="AD35" s="319" t="e">
        <f>VLOOKUP(form!$DK$19,Лист1!$Y:$AA,3,0)</f>
        <v>#N/A</v>
      </c>
      <c r="AE35" s="324"/>
      <c r="AF35" s="324"/>
      <c r="AG35" s="324"/>
      <c r="AH35" s="324"/>
      <c r="AJ35" s="325" t="e">
        <f>VLOOKUP(CONCATENATE(form!$DG$19,".",form!$DJ$19),Лист1!$DD:$DH,5,0)</f>
        <v>#N/A</v>
      </c>
      <c r="AK35" s="324"/>
      <c r="AL35" s="324"/>
      <c r="AM35" s="324"/>
      <c r="AN35" s="324"/>
      <c r="AO35" s="324"/>
      <c r="AP35" s="325" t="e">
        <f>VLOOKUP(CONCATENATE(form!$DG$19,".",form!$DJ$19,".",form!$DH$19),Лист1!$EH:$EL,5,0)</f>
        <v>#N/A</v>
      </c>
      <c r="AQ35" s="326"/>
      <c r="AR35" s="326"/>
      <c r="AS35" s="327" t="e">
        <f t="shared" si="7"/>
        <v>#N/A</v>
      </c>
      <c r="AU35" s="660">
        <f t="shared" si="17"/>
        <v>0</v>
      </c>
      <c r="AV35" s="328">
        <f t="shared" si="18"/>
        <v>0</v>
      </c>
      <c r="AX35" s="308"/>
    </row>
    <row r="36" spans="2:50" s="287" customFormat="1" ht="24.95" customHeight="1" x14ac:dyDescent="0.2">
      <c r="B36" s="392"/>
      <c r="C36" s="601" t="str">
        <f t="shared" si="10"/>
        <v/>
      </c>
      <c r="D36" s="603" t="str">
        <f t="shared" si="11"/>
        <v/>
      </c>
      <c r="E36" s="481" t="str">
        <f>IF(OR(J36=0,J36=""),"",VLOOKUP(R36,Лист1!$M:$O,3,0))</f>
        <v/>
      </c>
      <c r="F36" s="294" t="str">
        <f t="shared" si="12"/>
        <v/>
      </c>
      <c r="G36" s="622" t="str">
        <f t="shared" si="13"/>
        <v/>
      </c>
      <c r="H36" s="295" t="str">
        <f t="shared" si="14"/>
        <v/>
      </c>
      <c r="J36" s="296">
        <f>form!$R$20</f>
        <v>0</v>
      </c>
      <c r="L36" s="297" t="str">
        <f>IF(G36="","",CONCATENATE(R36,".",S36,".",T36,".",U36,".",V36,".",W36,".",X36,".",Y36))</f>
        <v/>
      </c>
      <c r="M36" s="297" t="str">
        <f>IF(G36="","",CONCATENATE(AA36,", ",AB36,", ",AC36,", ",AD36,", ",AE36,", ",AF36,", ",AG36,", ",AH36))</f>
        <v/>
      </c>
      <c r="N36" s="297" t="str">
        <f t="shared" si="15"/>
        <v/>
      </c>
      <c r="O36" s="297" t="str">
        <f t="shared" si="16"/>
        <v/>
      </c>
      <c r="Q36" s="298" t="s">
        <v>804</v>
      </c>
      <c r="R36" s="299" t="e">
        <f>VLOOKUP(CONCATENATE(form!$C$20,".",form!$D$20),Лист1!$L:$N,2,0)</f>
        <v>#N/A</v>
      </c>
      <c r="S36" s="300" t="e">
        <f>VLOOKUP(CONCATENATE(form!$C$20,".",form!$D$20),Лист1!$Q:$S,2,0)</f>
        <v>#N/A</v>
      </c>
      <c r="T36" s="300" t="e">
        <f>VLOOKUP(CONCATENATE(form!$E$20,".",form!$F$20,".",form!$G$20),Лист1!$U:$W,2,0)</f>
        <v>#N/A</v>
      </c>
      <c r="U36" s="301" t="e">
        <f>VLOOKUP(form!$I$20,Лист1!$Y:$AA,2,0)</f>
        <v>#N/A</v>
      </c>
      <c r="V36" s="301" t="e">
        <f>VLOOKUP(form!$J$20,Лист1!$AC:$AE,2,0)</f>
        <v>#N/A</v>
      </c>
      <c r="W36" s="301" t="e">
        <f>VLOOKUP(form!$K$20,Лист1!$AG:$AI,2,0)</f>
        <v>#N/A</v>
      </c>
      <c r="X36" s="301" t="e">
        <f>VLOOKUP(CONCATENATE(form!$L$20,".",form!$M$20),Лист1!$AK$14:$AM$222,2,0)</f>
        <v>#N/A</v>
      </c>
      <c r="Y36" s="301" t="e">
        <f>VLOOKUP(CONCATENATE(form!$L$20,".",form!$N$20),Лист1!$AO$13:$AQ$147,2,0)</f>
        <v>#N/A</v>
      </c>
      <c r="AA36" s="302" t="e">
        <f>VLOOKUP(CONCATENATE(form!$C$20,".",form!$D$20),Лист1!$L:$N,3,0)</f>
        <v>#N/A</v>
      </c>
      <c r="AB36" s="302" t="e">
        <f>VLOOKUP(CONCATENATE(form!$C$20,".",form!$D$20),Лист1!$Q:$S,3,0)</f>
        <v>#N/A</v>
      </c>
      <c r="AC36" s="302" t="e">
        <f>VLOOKUP(CONCATENATE(form!$E$20,".",form!$F$20,".",form!$G$20),Лист1!$U:$W,3,0)</f>
        <v>#N/A</v>
      </c>
      <c r="AD36" s="302" t="e">
        <f>VLOOKUP(form!$I$20,Лист1!$Y:$AA,3,0)</f>
        <v>#N/A</v>
      </c>
      <c r="AE36" s="302" t="e">
        <f>VLOOKUP(form!$J$20,Лист1!$AC:$AE,3,0)</f>
        <v>#N/A</v>
      </c>
      <c r="AF36" s="303" t="e">
        <f>VLOOKUP(form!$K$20,Лист1!$AG:$AI,3,0)</f>
        <v>#N/A</v>
      </c>
      <c r="AG36" s="302" t="e">
        <f>VLOOKUP(CONCATENATE(form!$L$20,".",form!$M$20),Лист1!$AK$14:$AM$222,3,0)</f>
        <v>#N/A</v>
      </c>
      <c r="AH36" s="302" t="e">
        <f>VLOOKUP(CONCATENATE(form!$L$20,".",form!$N$20),Лист1!$AO$13:$AQ$147,3,0)</f>
        <v>#N/A</v>
      </c>
      <c r="AJ36" s="304" t="e">
        <f>VLOOKUP(CONCATENATE(form!$C$20,".",form!$D$20,".",form!$H$20),Лист1!$DD:$DH,5,0)</f>
        <v>#N/A</v>
      </c>
      <c r="AK36" s="304" t="e">
        <f>VLOOKUP(CONCATENATE(form!$C$20,".",form!$J$20),Лист1!$DJ:$DN,5,0)</f>
        <v>#N/A</v>
      </c>
      <c r="AL36" s="304" t="e">
        <f>VLOOKUP(CONCATENATE(form!$C$20,".",form!$D$20,".",form!$K$20),Лист1!$DP:$DT,5,0)</f>
        <v>#N/A</v>
      </c>
      <c r="AM36" s="305"/>
      <c r="AN36" s="304" t="e">
        <f>VLOOKUP(CONCATENATE(form!$C$20,".",form!$L$20),Лист1!$DV:$DZ,5,0)</f>
        <v>#N/A</v>
      </c>
      <c r="AO36" s="304" t="e">
        <f>VLOOKUP(CONCATENATE(form!$C$20,".",form!$M$20),Лист1!$EB:$EF,5,0)</f>
        <v>#N/A</v>
      </c>
      <c r="AP36" s="655"/>
      <c r="AQ36" s="306" t="str">
        <f>IF(ISNA(AR36),"0",AR36)</f>
        <v>0</v>
      </c>
      <c r="AR36" s="666" t="e">
        <f>VLOOKUP(CONCATENATE(form!$C$20,".",form!$G$20),Лист1!$EH:$EL,5,0)</f>
        <v>#N/A</v>
      </c>
      <c r="AS36" s="307" t="e">
        <f t="shared" si="7"/>
        <v>#N/A</v>
      </c>
      <c r="AU36" s="659">
        <f t="shared" si="17"/>
        <v>0</v>
      </c>
      <c r="AV36" s="308">
        <f t="shared" si="18"/>
        <v>0</v>
      </c>
      <c r="AX36" s="308"/>
    </row>
    <row r="37" spans="2:50" s="287" customFormat="1" ht="24.95" customHeight="1" x14ac:dyDescent="0.2">
      <c r="B37" s="390">
        <v>10</v>
      </c>
      <c r="C37" s="601" t="str">
        <f t="shared" si="10"/>
        <v/>
      </c>
      <c r="D37" s="603" t="str">
        <f t="shared" si="11"/>
        <v/>
      </c>
      <c r="E37" s="481" t="str">
        <f>IF(OR(J37=0,J37=""),"",VLOOKUP(R37,Лист1!$M:$O,3,0))</f>
        <v/>
      </c>
      <c r="F37" s="294" t="str">
        <f t="shared" si="12"/>
        <v/>
      </c>
      <c r="G37" s="622" t="str">
        <f t="shared" si="13"/>
        <v/>
      </c>
      <c r="H37" s="295" t="str">
        <f t="shared" si="14"/>
        <v/>
      </c>
      <c r="J37" s="296" t="str">
        <f>form!$DE$20</f>
        <v/>
      </c>
      <c r="L37" s="309" t="str">
        <f>IF(G37="","",CONCATENATE(R37,".",T37,".",S37,".",U37,".",X37,".",Y37))</f>
        <v/>
      </c>
      <c r="M37" s="309" t="str">
        <f>IF(G37="","",CONCATENATE(AA37,", ",AB37,", ",AC37,", ",AD37,", ",AG37,", ",AH37))</f>
        <v/>
      </c>
      <c r="N37" s="309" t="str">
        <f t="shared" si="15"/>
        <v/>
      </c>
      <c r="O37" s="309" t="str">
        <f t="shared" si="16"/>
        <v/>
      </c>
      <c r="Q37" s="310" t="s">
        <v>805</v>
      </c>
      <c r="R37" s="299" t="e">
        <f>VLOOKUP(CONCATENATE(form!$CV$20,".",form!$CW$20),Лист1!$L:$N,2,0)</f>
        <v>#N/A</v>
      </c>
      <c r="S37" s="300" t="e">
        <f>VLOOKUP(CONCATENATE(form!$CV$20,".",form!$CW$20),Лист1!$Q:$S,2,0)</f>
        <v>#N/A</v>
      </c>
      <c r="T37" s="300" t="e">
        <f>VLOOKUP(CONCATENATE(form!$CV$20,".",form!$CX$20,".",form!$CY$20,".",form!$CZ$20),Лист1!$U:$W,2,0)</f>
        <v>#N/A</v>
      </c>
      <c r="U37" s="301" t="e">
        <f>VLOOKUP(form!$DB$20,Лист1!$Y:$AA,2,0)</f>
        <v>#N/A</v>
      </c>
      <c r="V37" s="311"/>
      <c r="W37" s="311"/>
      <c r="X37" s="301" t="e">
        <f>VLOOKUP(form!$DC$20,Лист1!$AK$226:$AM$262,2,0)</f>
        <v>#N/A</v>
      </c>
      <c r="Y37" s="301" t="e">
        <f>VLOOKUP(form!$DD$20,Лист1!$AO$150:$AQ$207,2,0)</f>
        <v>#N/A</v>
      </c>
      <c r="AA37" s="309" t="e">
        <f>VLOOKUP(CONCATENATE(form!$CV$20,".",form!$CW$20),Лист1!$L:$N,3,0)</f>
        <v>#N/A</v>
      </c>
      <c r="AB37" s="309" t="e">
        <f>VLOOKUP(CONCATENATE(form!$CV$20,".",form!$CW$20),Лист1!$Q:$S,3,0)</f>
        <v>#N/A</v>
      </c>
      <c r="AC37" s="309" t="e">
        <f>VLOOKUP(CONCATENATE(form!$CV$20,".",form!$CX$20,".",form!$CY$20,".",form!$CZ$20),Лист1!$U:$W,3,0)</f>
        <v>#N/A</v>
      </c>
      <c r="AD37" s="309" t="e">
        <f>VLOOKUP(form!$DB$20,Лист1!$Y:$AA,3,0)</f>
        <v>#N/A</v>
      </c>
      <c r="AE37" s="312"/>
      <c r="AF37" s="312"/>
      <c r="AG37" s="313" t="e">
        <f>VLOOKUP(form!$DC$20,Лист1!$AK$226:$AM$262,3,0)</f>
        <v>#N/A</v>
      </c>
      <c r="AH37" s="309" t="e">
        <f>VLOOKUP(form!$DD$20,Лист1!$AO$150:$AQ$207,3,0)</f>
        <v>#N/A</v>
      </c>
      <c r="AJ37" s="314" t="e">
        <f>VLOOKUP(CONCATENATE(form!$CV$20,".",form!$CW$20,".",form!$DA$20),Лист1!$DD:$DH,5,0)</f>
        <v>#N/A</v>
      </c>
      <c r="AK37" s="315"/>
      <c r="AL37" s="315"/>
      <c r="AM37" s="315"/>
      <c r="AN37" s="304" t="e">
        <f>VLOOKUP(CONCATENATE(form!$CV$20,".",form!$DC$20),Лист1!$DV:$DZ,5,0)</f>
        <v>#N/A</v>
      </c>
      <c r="AO37" s="315"/>
      <c r="AP37" s="314" t="e">
        <f>VLOOKUP(CONCATENATE(form!$CV$20,".",form!$CW$20,".",form!$DA$20,".",form!$CY$20),Лист1!$EH:$EL,5,0)</f>
        <v>#N/A</v>
      </c>
      <c r="AQ37" s="316"/>
      <c r="AR37" s="316"/>
      <c r="AS37" s="307" t="e">
        <f t="shared" si="7"/>
        <v>#N/A</v>
      </c>
      <c r="AU37" s="659">
        <f t="shared" si="17"/>
        <v>0</v>
      </c>
      <c r="AV37" s="308">
        <f t="shared" si="18"/>
        <v>0</v>
      </c>
      <c r="AX37" s="308"/>
    </row>
    <row r="38" spans="2:50" s="287" customFormat="1" ht="24.95" customHeight="1" x14ac:dyDescent="0.2">
      <c r="B38" s="391"/>
      <c r="C38" s="602" t="str">
        <f t="shared" si="10"/>
        <v/>
      </c>
      <c r="D38" s="604" t="str">
        <f t="shared" si="11"/>
        <v/>
      </c>
      <c r="E38" s="482" t="str">
        <f>IF(OR(J38=0,J38=""),"",VLOOKUP(R38,Лист1!$M:$O,3,0))</f>
        <v/>
      </c>
      <c r="F38" s="317" t="str">
        <f t="shared" si="12"/>
        <v/>
      </c>
      <c r="G38" s="623" t="str">
        <f t="shared" si="13"/>
        <v/>
      </c>
      <c r="H38" s="318" t="str">
        <f t="shared" si="14"/>
        <v/>
      </c>
      <c r="J38" s="296" t="str">
        <f>form!$DL$20</f>
        <v/>
      </c>
      <c r="L38" s="319" t="str">
        <f>IF(G38="","",CONCATENATE(R38,".",T38,".",S38,".",U38))</f>
        <v/>
      </c>
      <c r="M38" s="319" t="str">
        <f>IF(G38="","",CONCATENATE(AA38,", ",AC38,", ",AD38))</f>
        <v/>
      </c>
      <c r="N38" s="319" t="str">
        <f t="shared" si="15"/>
        <v/>
      </c>
      <c r="O38" s="319" t="str">
        <f t="shared" si="16"/>
        <v/>
      </c>
      <c r="Q38" s="320" t="s">
        <v>806</v>
      </c>
      <c r="R38" s="321" t="e">
        <f>VLOOKUP(form!$DG$20,Лист1!$L:$N,2,0)</f>
        <v>#N/A</v>
      </c>
      <c r="S38" s="322" t="e">
        <f>VLOOKUP(form!$DG$20,Лист1!$Q:$S,2,0)</f>
        <v>#N/A</v>
      </c>
      <c r="T38" s="322" t="e">
        <f>VLOOKUP(CONCATENATE(form!$DG$20,".",form!$DI$20),Лист1!$U:$W,2,0)</f>
        <v>#N/A</v>
      </c>
      <c r="U38" s="323" t="e">
        <f>VLOOKUP(form!$DK$20,Лист1!$Y:$AA,2,0)</f>
        <v>#N/A</v>
      </c>
      <c r="V38" s="324"/>
      <c r="W38" s="324"/>
      <c r="X38" s="324"/>
      <c r="Y38" s="324"/>
      <c r="AA38" s="319" t="e">
        <f>VLOOKUP(form!$DG$20,Лист1!$L:$N,3,0)</f>
        <v>#N/A</v>
      </c>
      <c r="AB38" s="324"/>
      <c r="AC38" s="319" t="e">
        <f>VLOOKUP(CONCATENATE(form!$DG$20,".",form!$DI$20),Лист1!$U:$W,3,0)</f>
        <v>#N/A</v>
      </c>
      <c r="AD38" s="319" t="e">
        <f>VLOOKUP(form!$DK$20,Лист1!$Y:$AA,3,0)</f>
        <v>#N/A</v>
      </c>
      <c r="AE38" s="324"/>
      <c r="AF38" s="324"/>
      <c r="AG38" s="324"/>
      <c r="AH38" s="324"/>
      <c r="AJ38" s="325" t="e">
        <f>VLOOKUP(CONCATENATE(form!$DG$20,".",form!$DJ$20),Лист1!$DD:$DH,5,0)</f>
        <v>#N/A</v>
      </c>
      <c r="AK38" s="324"/>
      <c r="AL38" s="324"/>
      <c r="AM38" s="324"/>
      <c r="AN38" s="324"/>
      <c r="AO38" s="324"/>
      <c r="AP38" s="325" t="e">
        <f>VLOOKUP(CONCATENATE(form!$DG$20,".",form!$DJ$20,".",form!$DH$20),Лист1!$EH:$EL,5,0)</f>
        <v>#N/A</v>
      </c>
      <c r="AQ38" s="326"/>
      <c r="AR38" s="326"/>
      <c r="AS38" s="327" t="e">
        <f t="shared" si="7"/>
        <v>#N/A</v>
      </c>
      <c r="AU38" s="660">
        <f t="shared" si="17"/>
        <v>0</v>
      </c>
      <c r="AV38" s="328">
        <f t="shared" si="18"/>
        <v>0</v>
      </c>
      <c r="AX38" s="308"/>
    </row>
    <row r="39" spans="2:50" s="287" customFormat="1" ht="24.95" customHeight="1" x14ac:dyDescent="0.2">
      <c r="B39" s="392"/>
      <c r="C39" s="601" t="str">
        <f t="shared" si="10"/>
        <v/>
      </c>
      <c r="D39" s="603" t="str">
        <f t="shared" si="11"/>
        <v/>
      </c>
      <c r="E39" s="481" t="str">
        <f>IF(OR(J39=0,J39=""),"",VLOOKUP(R39,Лист1!$M:$O,3,0))</f>
        <v/>
      </c>
      <c r="F39" s="294" t="str">
        <f t="shared" si="12"/>
        <v/>
      </c>
      <c r="G39" s="622" t="str">
        <f t="shared" si="13"/>
        <v/>
      </c>
      <c r="H39" s="295" t="str">
        <f t="shared" si="14"/>
        <v/>
      </c>
      <c r="J39" s="296">
        <f>form!$R$21</f>
        <v>0</v>
      </c>
      <c r="L39" s="297" t="str">
        <f>IF(G39="","",CONCATENATE(R39,".",S39,".",T39,".",U39,".",V39,".",W39,".",X39,".",Y39))</f>
        <v/>
      </c>
      <c r="M39" s="297" t="str">
        <f>IF(G39="","",CONCATENATE(AA39,", ",AB39,", ",AC39,", ",AD39,", ",AE39,", ",AF39,", ",AG39,", ",AH39))</f>
        <v/>
      </c>
      <c r="N39" s="297" t="str">
        <f t="shared" si="15"/>
        <v/>
      </c>
      <c r="O39" s="297" t="str">
        <f t="shared" si="16"/>
        <v/>
      </c>
      <c r="Q39" s="298" t="s">
        <v>804</v>
      </c>
      <c r="R39" s="299" t="e">
        <f>VLOOKUP(CONCATENATE(form!$C$21,".",form!$D$21),Лист1!$L:$N,2,0)</f>
        <v>#N/A</v>
      </c>
      <c r="S39" s="300" t="e">
        <f>VLOOKUP(CONCATENATE(form!$C$21,".",form!$D$21),Лист1!$Q:$S,2,0)</f>
        <v>#N/A</v>
      </c>
      <c r="T39" s="300" t="e">
        <f>VLOOKUP(CONCATENATE(form!$E$21,".",form!$F$21,".",form!$G$21),Лист1!$U:$W,2,0)</f>
        <v>#N/A</v>
      </c>
      <c r="U39" s="301" t="e">
        <f>VLOOKUP(form!$I$21,Лист1!$Y:$AA,2,0)</f>
        <v>#N/A</v>
      </c>
      <c r="V39" s="301" t="e">
        <f>VLOOKUP(form!$J$21,Лист1!$AC:$AE,2,0)</f>
        <v>#N/A</v>
      </c>
      <c r="W39" s="301" t="e">
        <f>VLOOKUP(form!$K$21,Лист1!$AG:$AI,2,0)</f>
        <v>#N/A</v>
      </c>
      <c r="X39" s="301" t="e">
        <f>VLOOKUP(CONCATENATE(form!$L$21,".",form!$M$21),Лист1!$AK$14:$AM$222,2,0)</f>
        <v>#N/A</v>
      </c>
      <c r="Y39" s="301" t="e">
        <f>VLOOKUP(CONCATENATE(form!$L$21,".",form!$N$21),Лист1!$AO$13:$AQ$147,2,0)</f>
        <v>#N/A</v>
      </c>
      <c r="AA39" s="302" t="e">
        <f>VLOOKUP(CONCATENATE(form!$C$21,".",form!$D$21),Лист1!$L:$N,3,0)</f>
        <v>#N/A</v>
      </c>
      <c r="AB39" s="302" t="e">
        <f>VLOOKUP(CONCATENATE(form!$C$21,".",form!$D$21),Лист1!$Q:$S,3,0)</f>
        <v>#N/A</v>
      </c>
      <c r="AC39" s="302" t="e">
        <f>VLOOKUP(CONCATENATE(form!$E$21,".",form!$F$21,".",form!$G$21),Лист1!$U:$W,3,0)</f>
        <v>#N/A</v>
      </c>
      <c r="AD39" s="302" t="e">
        <f>VLOOKUP(form!$I$21,Лист1!$Y:$AA,3,0)</f>
        <v>#N/A</v>
      </c>
      <c r="AE39" s="302" t="e">
        <f>VLOOKUP(form!$J$21,Лист1!$AC:$AE,3,0)</f>
        <v>#N/A</v>
      </c>
      <c r="AF39" s="303" t="e">
        <f>VLOOKUP(form!$K$21,Лист1!$AG:$AI,3,0)</f>
        <v>#N/A</v>
      </c>
      <c r="AG39" s="302" t="e">
        <f>VLOOKUP(CONCATENATE(form!$L$21,".",form!$M$21),Лист1!$AK$14:$AM$222,3,0)</f>
        <v>#N/A</v>
      </c>
      <c r="AH39" s="302" t="e">
        <f>VLOOKUP(CONCATENATE(form!$L$21,".",form!$N$21),Лист1!$AO$13:$AQ$147,3,0)</f>
        <v>#N/A</v>
      </c>
      <c r="AJ39" s="304" t="e">
        <f>VLOOKUP(CONCATENATE(form!$C$21,".",form!$D$21,".",form!$H$21),Лист1!$DD:$DH,5,0)</f>
        <v>#N/A</v>
      </c>
      <c r="AK39" s="304" t="e">
        <f>VLOOKUP(CONCATENATE(form!$C$21,".",form!$J$21),Лист1!$DJ:$DN,5,0)</f>
        <v>#N/A</v>
      </c>
      <c r="AL39" s="304" t="e">
        <f>VLOOKUP(CONCATENATE(form!$C$21,".",form!$D$21,".",form!$K$21),Лист1!$DP:$DT,5,0)</f>
        <v>#N/A</v>
      </c>
      <c r="AM39" s="305"/>
      <c r="AN39" s="304" t="e">
        <f>VLOOKUP(CONCATENATE(form!$C$21,".",form!$L$21),Лист1!$DV:$DZ,5,0)</f>
        <v>#N/A</v>
      </c>
      <c r="AO39" s="304" t="e">
        <f>VLOOKUP(CONCATENATE(form!$C$21,".",form!$M$21),Лист1!$EB:$EF,5,0)</f>
        <v>#N/A</v>
      </c>
      <c r="AP39" s="655"/>
      <c r="AQ39" s="306" t="str">
        <f>IF(ISNA(AR39),"0",AR39)</f>
        <v>0</v>
      </c>
      <c r="AR39" s="666" t="e">
        <f>VLOOKUP(CONCATENATE(form!$C$21,".",form!$G$21),Лист1!$EH:$EL,5,0)</f>
        <v>#N/A</v>
      </c>
      <c r="AS39" s="307" t="e">
        <f t="shared" si="7"/>
        <v>#N/A</v>
      </c>
      <c r="AU39" s="659">
        <f t="shared" si="17"/>
        <v>0</v>
      </c>
      <c r="AV39" s="308">
        <f t="shared" si="18"/>
        <v>0</v>
      </c>
      <c r="AX39" s="308"/>
    </row>
    <row r="40" spans="2:50" s="287" customFormat="1" ht="24.95" customHeight="1" x14ac:dyDescent="0.2">
      <c r="B40" s="390">
        <v>11</v>
      </c>
      <c r="C40" s="601" t="str">
        <f t="shared" si="10"/>
        <v/>
      </c>
      <c r="D40" s="603" t="str">
        <f t="shared" si="11"/>
        <v/>
      </c>
      <c r="E40" s="481" t="str">
        <f>IF(OR(J40=0,J40=""),"",VLOOKUP(R40,Лист1!$M:$O,3,0))</f>
        <v/>
      </c>
      <c r="F40" s="294" t="str">
        <f t="shared" si="12"/>
        <v/>
      </c>
      <c r="G40" s="622" t="str">
        <f t="shared" si="13"/>
        <v/>
      </c>
      <c r="H40" s="295" t="str">
        <f t="shared" si="14"/>
        <v/>
      </c>
      <c r="J40" s="296" t="str">
        <f>form!$DE$21</f>
        <v/>
      </c>
      <c r="L40" s="309" t="str">
        <f>IF(G40="","",CONCATENATE(R40,".",T40,".",S40,".",U40,".",X40,".",Y40))</f>
        <v/>
      </c>
      <c r="M40" s="309" t="str">
        <f>IF(G40="","",CONCATENATE(AA40,", ",AB40,", ",AC40,", ",AD40,", ",AG40,", ",AH40))</f>
        <v/>
      </c>
      <c r="N40" s="309" t="str">
        <f t="shared" si="15"/>
        <v/>
      </c>
      <c r="O40" s="309" t="str">
        <f t="shared" si="16"/>
        <v/>
      </c>
      <c r="Q40" s="310" t="s">
        <v>805</v>
      </c>
      <c r="R40" s="299" t="e">
        <f>VLOOKUP(CONCATENATE(form!$CV$21,".",form!$CW$21),Лист1!$L:$N,2,0)</f>
        <v>#N/A</v>
      </c>
      <c r="S40" s="300" t="e">
        <f>VLOOKUP(CONCATENATE(form!$CV$21,".",form!$CW$21),Лист1!$Q:$S,2,0)</f>
        <v>#N/A</v>
      </c>
      <c r="T40" s="300" t="e">
        <f>VLOOKUP(CONCATENATE(form!$CV$21,".",form!$CX$21,".",form!$CY$21,".",form!$CZ$21),Лист1!$U:$W,2,0)</f>
        <v>#N/A</v>
      </c>
      <c r="U40" s="301" t="e">
        <f>VLOOKUP(form!$DB$21,Лист1!$Y:$AA,2,0)</f>
        <v>#N/A</v>
      </c>
      <c r="V40" s="311"/>
      <c r="W40" s="311"/>
      <c r="X40" s="301" t="e">
        <f>VLOOKUP(form!$DC$21,Лист1!$AK$226:$AM$262,2,0)</f>
        <v>#N/A</v>
      </c>
      <c r="Y40" s="301" t="e">
        <f>VLOOKUP(form!$DD$21,Лист1!$AO$150:$AQ$207,2,0)</f>
        <v>#N/A</v>
      </c>
      <c r="AA40" s="309" t="e">
        <f>VLOOKUP(CONCATENATE(form!$CV$21,".",form!$CW$21),Лист1!$L:$N,3,0)</f>
        <v>#N/A</v>
      </c>
      <c r="AB40" s="309" t="e">
        <f>VLOOKUP(CONCATENATE(form!$CV$21,".",form!$CW$21),Лист1!$Q:$S,3,0)</f>
        <v>#N/A</v>
      </c>
      <c r="AC40" s="309" t="e">
        <f>VLOOKUP(CONCATENATE(form!$CV$21,".",form!$CX$21,".",form!$CY$21,".",form!$CZ$21),Лист1!$U:$W,3,0)</f>
        <v>#N/A</v>
      </c>
      <c r="AD40" s="309" t="e">
        <f>VLOOKUP(form!$DB$21,Лист1!$Y:$AA,3,0)</f>
        <v>#N/A</v>
      </c>
      <c r="AE40" s="312"/>
      <c r="AF40" s="312"/>
      <c r="AG40" s="313" t="e">
        <f>VLOOKUP(form!$DC$21,Лист1!$AK$226:$AM$262,3,0)</f>
        <v>#N/A</v>
      </c>
      <c r="AH40" s="309" t="e">
        <f>VLOOKUP(form!$DD$21,Лист1!$AO$150:$AQ$207,3,0)</f>
        <v>#N/A</v>
      </c>
      <c r="AJ40" s="314" t="e">
        <f>VLOOKUP(CONCATENATE(form!$CV$21,".",form!$CW$21,".",form!$DA$21),Лист1!$DD:$DH,5,0)</f>
        <v>#N/A</v>
      </c>
      <c r="AK40" s="315"/>
      <c r="AL40" s="315"/>
      <c r="AM40" s="315"/>
      <c r="AN40" s="304" t="e">
        <f>VLOOKUP(CONCATENATE(form!$CV$21,".",form!$DC$21),Лист1!$DV:$DZ,5,0)</f>
        <v>#N/A</v>
      </c>
      <c r="AO40" s="315"/>
      <c r="AP40" s="314" t="e">
        <f>VLOOKUP(CONCATENATE(form!$CV$21,".",form!$CW$21,".",form!$DA$21,".",form!$CY$21),Лист1!$EH:$EL,5,0)</f>
        <v>#N/A</v>
      </c>
      <c r="AQ40" s="316"/>
      <c r="AR40" s="316"/>
      <c r="AS40" s="307" t="e">
        <f t="shared" si="7"/>
        <v>#N/A</v>
      </c>
      <c r="AU40" s="659">
        <f t="shared" si="17"/>
        <v>0</v>
      </c>
      <c r="AV40" s="308">
        <f t="shared" si="18"/>
        <v>0</v>
      </c>
      <c r="AX40" s="308"/>
    </row>
    <row r="41" spans="2:50" s="287" customFormat="1" ht="24.95" customHeight="1" x14ac:dyDescent="0.2">
      <c r="B41" s="391"/>
      <c r="C41" s="602" t="str">
        <f t="shared" si="10"/>
        <v/>
      </c>
      <c r="D41" s="604" t="str">
        <f t="shared" si="11"/>
        <v/>
      </c>
      <c r="E41" s="482" t="str">
        <f>IF(OR(J41=0,J41=""),"",VLOOKUP(R41,Лист1!$M:$O,3,0))</f>
        <v/>
      </c>
      <c r="F41" s="317" t="str">
        <f t="shared" si="12"/>
        <v/>
      </c>
      <c r="G41" s="623" t="str">
        <f t="shared" si="13"/>
        <v/>
      </c>
      <c r="H41" s="318" t="str">
        <f t="shared" si="14"/>
        <v/>
      </c>
      <c r="J41" s="296" t="str">
        <f>form!$DL$21</f>
        <v/>
      </c>
      <c r="L41" s="319" t="str">
        <f>IF(G41="","",CONCATENATE(R41,".",T41,".",S41,".",U41))</f>
        <v/>
      </c>
      <c r="M41" s="319" t="str">
        <f>IF(G41="","",CONCATENATE(AA41,", ",AC41,", ",AD41))</f>
        <v/>
      </c>
      <c r="N41" s="319" t="str">
        <f t="shared" si="15"/>
        <v/>
      </c>
      <c r="O41" s="319" t="str">
        <f t="shared" si="16"/>
        <v/>
      </c>
      <c r="Q41" s="320" t="s">
        <v>806</v>
      </c>
      <c r="R41" s="321" t="e">
        <f>VLOOKUP(form!$DG$21,Лист1!$L:$N,2,0)</f>
        <v>#N/A</v>
      </c>
      <c r="S41" s="322" t="e">
        <f>VLOOKUP(form!$DG$21,Лист1!$Q:$S,2,0)</f>
        <v>#N/A</v>
      </c>
      <c r="T41" s="322" t="e">
        <f>VLOOKUP(CONCATENATE(form!$DG$21,".",form!$DI$21),Лист1!$U:$W,2,0)</f>
        <v>#N/A</v>
      </c>
      <c r="U41" s="323" t="e">
        <f>VLOOKUP(form!$DK$21,Лист1!$Y:$AA,2,0)</f>
        <v>#N/A</v>
      </c>
      <c r="V41" s="324"/>
      <c r="W41" s="324"/>
      <c r="X41" s="324"/>
      <c r="Y41" s="324"/>
      <c r="AA41" s="319" t="e">
        <f>VLOOKUP(form!$DG$21,Лист1!$L:$N,3,0)</f>
        <v>#N/A</v>
      </c>
      <c r="AB41" s="324"/>
      <c r="AC41" s="319" t="e">
        <f>VLOOKUP(CONCATENATE(form!$DG$21,".",form!$DI$21),Лист1!$U:$W,3,0)</f>
        <v>#N/A</v>
      </c>
      <c r="AD41" s="319" t="e">
        <f>VLOOKUP(form!$DK$21,Лист1!$Y:$AA,3,0)</f>
        <v>#N/A</v>
      </c>
      <c r="AE41" s="324"/>
      <c r="AF41" s="324"/>
      <c r="AG41" s="324"/>
      <c r="AH41" s="324"/>
      <c r="AJ41" s="325" t="e">
        <f>VLOOKUP(CONCATENATE(form!$DG$21,".",form!$DJ$21),Лист1!$DD:$DH,5,0)</f>
        <v>#N/A</v>
      </c>
      <c r="AK41" s="324"/>
      <c r="AL41" s="324"/>
      <c r="AM41" s="324"/>
      <c r="AN41" s="324"/>
      <c r="AO41" s="324"/>
      <c r="AP41" s="325" t="e">
        <f>VLOOKUP(CONCATENATE(form!$DG$21,".",form!$DJ$21,".",form!$DH$21),Лист1!$EH:$EL,5,0)</f>
        <v>#N/A</v>
      </c>
      <c r="AQ41" s="326"/>
      <c r="AR41" s="326"/>
      <c r="AS41" s="327" t="e">
        <f t="shared" si="7"/>
        <v>#N/A</v>
      </c>
      <c r="AU41" s="660">
        <f t="shared" si="17"/>
        <v>0</v>
      </c>
      <c r="AV41" s="328">
        <f t="shared" si="18"/>
        <v>0</v>
      </c>
      <c r="AX41" s="308"/>
    </row>
    <row r="42" spans="2:50" s="287" customFormat="1" ht="24.95" customHeight="1" x14ac:dyDescent="0.2">
      <c r="B42" s="392"/>
      <c r="C42" s="601" t="str">
        <f t="shared" si="10"/>
        <v/>
      </c>
      <c r="D42" s="603" t="str">
        <f t="shared" si="11"/>
        <v/>
      </c>
      <c r="E42" s="481" t="str">
        <f>IF(OR(J42=0,J42=""),"",VLOOKUP(R42,Лист1!$M:$O,3,0))</f>
        <v/>
      </c>
      <c r="F42" s="294" t="str">
        <f t="shared" si="12"/>
        <v/>
      </c>
      <c r="G42" s="622" t="str">
        <f t="shared" si="13"/>
        <v/>
      </c>
      <c r="H42" s="295" t="str">
        <f t="shared" si="14"/>
        <v/>
      </c>
      <c r="J42" s="296">
        <f>form!$R$22</f>
        <v>0</v>
      </c>
      <c r="L42" s="297" t="str">
        <f>IF(G42="","",CONCATENATE(R42,".",S42,".",T42,".",U42,".",V42,".",W42,".",X42,".",Y42))</f>
        <v/>
      </c>
      <c r="M42" s="297" t="str">
        <f>IF(G42="","",CONCATENATE(AA42,", ",AB42,", ",AC42,", ",AD42,", ",AE42,", ",AF42,", ",AG42,", ",AH42))</f>
        <v/>
      </c>
      <c r="N42" s="297" t="str">
        <f t="shared" si="15"/>
        <v/>
      </c>
      <c r="O42" s="297" t="str">
        <f t="shared" si="16"/>
        <v/>
      </c>
      <c r="Q42" s="298" t="s">
        <v>804</v>
      </c>
      <c r="R42" s="299" t="e">
        <f>VLOOKUP(CONCATENATE(form!$C$22,".",form!$D$22),Лист1!$L:$N,2,0)</f>
        <v>#N/A</v>
      </c>
      <c r="S42" s="300" t="e">
        <f>VLOOKUP(CONCATENATE(form!$C$22,".",form!$D$22),Лист1!$Q:$S,2,0)</f>
        <v>#N/A</v>
      </c>
      <c r="T42" s="300" t="e">
        <f>VLOOKUP(CONCATENATE(form!$E$22,".",form!$F$22,".",form!$G$22),Лист1!$U:$W,2,0)</f>
        <v>#N/A</v>
      </c>
      <c r="U42" s="301" t="e">
        <f>VLOOKUP(form!$I$22,Лист1!$Y:$AA,2,0)</f>
        <v>#N/A</v>
      </c>
      <c r="V42" s="301" t="e">
        <f>VLOOKUP(form!$J$22,Лист1!$AC:$AE,2,0)</f>
        <v>#N/A</v>
      </c>
      <c r="W42" s="301" t="e">
        <f>VLOOKUP(form!$K$22,Лист1!$AG:$AI,2,0)</f>
        <v>#N/A</v>
      </c>
      <c r="X42" s="301" t="e">
        <f>VLOOKUP(CONCATENATE(form!$L$22,".",form!$M$22),Лист1!$AK$14:$AM$222,2,0)</f>
        <v>#N/A</v>
      </c>
      <c r="Y42" s="301" t="e">
        <f>VLOOKUP(CONCATENATE(form!$L$22,".",form!$N$22),Лист1!$AO$13:$AQ$147,2,0)</f>
        <v>#N/A</v>
      </c>
      <c r="AA42" s="302" t="e">
        <f>VLOOKUP(CONCATENATE(form!$C$22,".",form!$D$22),Лист1!$L:$N,3,0)</f>
        <v>#N/A</v>
      </c>
      <c r="AB42" s="302" t="e">
        <f>VLOOKUP(CONCATENATE(form!$C$22,".",form!$D$22),Лист1!$Q:$S,3,0)</f>
        <v>#N/A</v>
      </c>
      <c r="AC42" s="302" t="e">
        <f>VLOOKUP(CONCATENATE(form!$E$22,".",form!$F$22,".",form!$G$22),Лист1!$U:$W,3,0)</f>
        <v>#N/A</v>
      </c>
      <c r="AD42" s="302" t="e">
        <f>VLOOKUP(form!$I$22,Лист1!$Y:$AA,3,0)</f>
        <v>#N/A</v>
      </c>
      <c r="AE42" s="302" t="e">
        <f>VLOOKUP(form!$J$22,Лист1!$AC:$AE,3,0)</f>
        <v>#N/A</v>
      </c>
      <c r="AF42" s="303" t="e">
        <f>VLOOKUP(form!$K$22,Лист1!$AG:$AI,3,0)</f>
        <v>#N/A</v>
      </c>
      <c r="AG42" s="302" t="e">
        <f>VLOOKUP(CONCATENATE(form!$L$22,".",form!$M$22),Лист1!$AK$14:$AM$222,3,0)</f>
        <v>#N/A</v>
      </c>
      <c r="AH42" s="302" t="e">
        <f>VLOOKUP(CONCATENATE(form!$L$22,".",form!$N$22),Лист1!$AO$13:$AQ$147,3,0)</f>
        <v>#N/A</v>
      </c>
      <c r="AJ42" s="304" t="e">
        <f>VLOOKUP(CONCATENATE(form!$C$22,".",form!$D$22,".",form!$H$22),Лист1!$DD:$DH,5,0)</f>
        <v>#N/A</v>
      </c>
      <c r="AK42" s="304" t="e">
        <f>VLOOKUP(CONCATENATE(form!$C$22,".",form!$J$22),Лист1!$DJ:$DN,5,0)</f>
        <v>#N/A</v>
      </c>
      <c r="AL42" s="304" t="e">
        <f>VLOOKUP(CONCATENATE(form!$C$22,".",form!$D$22,".",form!$K$22),Лист1!$DP:$DT,5,0)</f>
        <v>#N/A</v>
      </c>
      <c r="AM42" s="305"/>
      <c r="AN42" s="304" t="e">
        <f>VLOOKUP(CONCATENATE(form!$C$22,".",form!$L$22),Лист1!$DV:$DZ,5,0)</f>
        <v>#N/A</v>
      </c>
      <c r="AO42" s="304" t="e">
        <f>VLOOKUP(CONCATENATE(form!$C$22,".",form!$M$22),Лист1!$EB:$EF,5,0)</f>
        <v>#N/A</v>
      </c>
      <c r="AP42" s="655"/>
      <c r="AQ42" s="306" t="str">
        <f>IF(ISNA(AR42),"0",AR42)</f>
        <v>0</v>
      </c>
      <c r="AR42" s="666" t="e">
        <f>VLOOKUP(CONCATENATE(form!$C$22,".",form!$G$22),Лист1!$EH:$EL,5,0)</f>
        <v>#N/A</v>
      </c>
      <c r="AS42" s="307" t="e">
        <f t="shared" si="7"/>
        <v>#N/A</v>
      </c>
      <c r="AU42" s="659">
        <f t="shared" si="17"/>
        <v>0</v>
      </c>
      <c r="AV42" s="308">
        <f t="shared" si="18"/>
        <v>0</v>
      </c>
      <c r="AX42" s="308"/>
    </row>
    <row r="43" spans="2:50" s="287" customFormat="1" ht="24.95" customHeight="1" x14ac:dyDescent="0.2">
      <c r="B43" s="390">
        <v>12</v>
      </c>
      <c r="C43" s="601" t="str">
        <f t="shared" si="10"/>
        <v/>
      </c>
      <c r="D43" s="603" t="str">
        <f t="shared" si="11"/>
        <v/>
      </c>
      <c r="E43" s="481" t="str">
        <f>IF(OR(J43=0,J43=""),"",VLOOKUP(R43,Лист1!$M:$O,3,0))</f>
        <v/>
      </c>
      <c r="F43" s="294" t="str">
        <f t="shared" si="12"/>
        <v/>
      </c>
      <c r="G43" s="622" t="str">
        <f t="shared" si="13"/>
        <v/>
      </c>
      <c r="H43" s="295" t="str">
        <f t="shared" si="14"/>
        <v/>
      </c>
      <c r="J43" s="296" t="str">
        <f>form!$DE$22</f>
        <v/>
      </c>
      <c r="L43" s="309" t="str">
        <f>IF(G43="","",CONCATENATE(R43,".",T43,".",S43,".",U43,".",X43,".",Y43))</f>
        <v/>
      </c>
      <c r="M43" s="309" t="str">
        <f>IF(G43="","",CONCATENATE(AA43,", ",AB43,", ",AC43,", ",AD43,", ",AG43,", ",AH43))</f>
        <v/>
      </c>
      <c r="N43" s="309" t="str">
        <f t="shared" si="15"/>
        <v/>
      </c>
      <c r="O43" s="309" t="str">
        <f t="shared" si="16"/>
        <v/>
      </c>
      <c r="Q43" s="310" t="s">
        <v>805</v>
      </c>
      <c r="R43" s="299" t="e">
        <f>VLOOKUP(CONCATENATE(form!$CV$22,".",form!$CW$22),Лист1!$L:$N,2,0)</f>
        <v>#N/A</v>
      </c>
      <c r="S43" s="300" t="e">
        <f>VLOOKUP(CONCATENATE(form!$CV$22,".",form!$CW$22),Лист1!$Q:$S,2,0)</f>
        <v>#N/A</v>
      </c>
      <c r="T43" s="300" t="e">
        <f>VLOOKUP(CONCATENATE(form!$CV$22,".",form!$CX$22,".",form!$CY$22,".",form!$CZ$22),Лист1!$U:$W,2,0)</f>
        <v>#N/A</v>
      </c>
      <c r="U43" s="301" t="e">
        <f>VLOOKUP(form!$DB$22,Лист1!$Y:$AA,2,0)</f>
        <v>#N/A</v>
      </c>
      <c r="V43" s="311"/>
      <c r="W43" s="311"/>
      <c r="X43" s="301" t="e">
        <f>VLOOKUP(form!$DC$22,Лист1!$AK$226:$AM$262,2,0)</f>
        <v>#N/A</v>
      </c>
      <c r="Y43" s="301" t="e">
        <f>VLOOKUP(form!$DD$22,Лист1!$AO$150:$AQ$207,2,0)</f>
        <v>#N/A</v>
      </c>
      <c r="AA43" s="309" t="e">
        <f>VLOOKUP(CONCATENATE(form!$CV$22,".",form!$CW$22),Лист1!$L:$N,3,0)</f>
        <v>#N/A</v>
      </c>
      <c r="AB43" s="309" t="e">
        <f>VLOOKUP(CONCATENATE(form!$CV$22,".",form!$CW$22),Лист1!$Q:$S,3,0)</f>
        <v>#N/A</v>
      </c>
      <c r="AC43" s="309" t="e">
        <f>VLOOKUP(CONCATENATE(form!$CV$22,".",form!$CX$22,".",form!$CY$22,".",form!$CZ$22),Лист1!$U:$W,3,0)</f>
        <v>#N/A</v>
      </c>
      <c r="AD43" s="309" t="e">
        <f>VLOOKUP(form!$DB$22,Лист1!$Y:$AA,3,0)</f>
        <v>#N/A</v>
      </c>
      <c r="AE43" s="312"/>
      <c r="AF43" s="312"/>
      <c r="AG43" s="313" t="e">
        <f>VLOOKUP(form!$DC$22,Лист1!$AK$226:$AM$262,3,0)</f>
        <v>#N/A</v>
      </c>
      <c r="AH43" s="309" t="e">
        <f>VLOOKUP(form!$DD$22,Лист1!$AO$150:$AQ$207,3,0)</f>
        <v>#N/A</v>
      </c>
      <c r="AJ43" s="314" t="e">
        <f>VLOOKUP(CONCATENATE(form!$CV$22,".",form!$CW$22,".",form!$DA$22),Лист1!$DD:$DH,5,0)</f>
        <v>#N/A</v>
      </c>
      <c r="AK43" s="315"/>
      <c r="AL43" s="315"/>
      <c r="AM43" s="315"/>
      <c r="AN43" s="304" t="e">
        <f>VLOOKUP(CONCATENATE(form!$CV$22,".",form!$DC$22),Лист1!$DV:$DZ,5,0)</f>
        <v>#N/A</v>
      </c>
      <c r="AO43" s="315"/>
      <c r="AP43" s="314" t="e">
        <f>VLOOKUP(CONCATENATE(form!$CV$22,".",form!$CW$22,".",form!$DA$22,".",form!$CY$22),Лист1!$EH:$EL,5,0)</f>
        <v>#N/A</v>
      </c>
      <c r="AQ43" s="316"/>
      <c r="AR43" s="316"/>
      <c r="AS43" s="307" t="e">
        <f t="shared" si="7"/>
        <v>#N/A</v>
      </c>
      <c r="AU43" s="659">
        <f t="shared" si="17"/>
        <v>0</v>
      </c>
      <c r="AV43" s="308">
        <f t="shared" si="18"/>
        <v>0</v>
      </c>
      <c r="AX43" s="308"/>
    </row>
    <row r="44" spans="2:50" s="287" customFormat="1" ht="24.95" customHeight="1" x14ac:dyDescent="0.2">
      <c r="B44" s="391"/>
      <c r="C44" s="602" t="str">
        <f t="shared" si="10"/>
        <v/>
      </c>
      <c r="D44" s="604" t="str">
        <f t="shared" si="11"/>
        <v/>
      </c>
      <c r="E44" s="482" t="str">
        <f>IF(OR(J44=0,J44=""),"",VLOOKUP(R44,Лист1!$M:$O,3,0))</f>
        <v/>
      </c>
      <c r="F44" s="317" t="str">
        <f t="shared" si="12"/>
        <v/>
      </c>
      <c r="G44" s="623" t="str">
        <f t="shared" si="13"/>
        <v/>
      </c>
      <c r="H44" s="318" t="str">
        <f t="shared" si="14"/>
        <v/>
      </c>
      <c r="J44" s="296" t="str">
        <f>form!$DL$22</f>
        <v/>
      </c>
      <c r="L44" s="319" t="str">
        <f>IF(G44="","",CONCATENATE(R44,".",T44,".",S44,".",U44))</f>
        <v/>
      </c>
      <c r="M44" s="319" t="str">
        <f>IF(G44="","",CONCATENATE(AA44,", ",AC44,", ",AD44))</f>
        <v/>
      </c>
      <c r="N44" s="319" t="str">
        <f t="shared" si="15"/>
        <v/>
      </c>
      <c r="O44" s="319" t="str">
        <f t="shared" si="16"/>
        <v/>
      </c>
      <c r="Q44" s="320" t="s">
        <v>806</v>
      </c>
      <c r="R44" s="321" t="e">
        <f>VLOOKUP(form!$DG$22,Лист1!$L:$N,2,0)</f>
        <v>#N/A</v>
      </c>
      <c r="S44" s="322" t="e">
        <f>VLOOKUP(form!$DG$22,Лист1!$Q:$S,2,0)</f>
        <v>#N/A</v>
      </c>
      <c r="T44" s="322" t="e">
        <f>VLOOKUP(CONCATENATE(form!$DG$22,".",form!$DI$22),Лист1!$U:$W,2,0)</f>
        <v>#N/A</v>
      </c>
      <c r="U44" s="323" t="e">
        <f>VLOOKUP(form!$DK$22,Лист1!$Y:$AA,2,0)</f>
        <v>#N/A</v>
      </c>
      <c r="V44" s="324"/>
      <c r="W44" s="324"/>
      <c r="X44" s="324"/>
      <c r="Y44" s="324"/>
      <c r="AA44" s="319" t="e">
        <f>VLOOKUP(form!$DG$22,Лист1!$L:$N,3,0)</f>
        <v>#N/A</v>
      </c>
      <c r="AB44" s="324"/>
      <c r="AC44" s="319" t="e">
        <f>VLOOKUP(CONCATENATE(form!$DG$22,".",form!$DI$22),Лист1!$U:$W,3,0)</f>
        <v>#N/A</v>
      </c>
      <c r="AD44" s="319" t="e">
        <f>VLOOKUP(form!$DK$22,Лист1!$Y:$AA,3,0)</f>
        <v>#N/A</v>
      </c>
      <c r="AE44" s="324"/>
      <c r="AF44" s="324"/>
      <c r="AG44" s="324"/>
      <c r="AH44" s="324"/>
      <c r="AJ44" s="325" t="e">
        <f>VLOOKUP(CONCATENATE(form!$DG$22,".",form!$DJ$22),Лист1!$DD:$DH,5,0)</f>
        <v>#N/A</v>
      </c>
      <c r="AK44" s="324"/>
      <c r="AL44" s="324"/>
      <c r="AM44" s="324"/>
      <c r="AN44" s="324"/>
      <c r="AO44" s="324"/>
      <c r="AP44" s="325" t="e">
        <f>VLOOKUP(CONCATENATE(form!$DG$22,".",form!$DJ$22,".",form!$DH$22),Лист1!$EH:$EL,5,0)</f>
        <v>#N/A</v>
      </c>
      <c r="AQ44" s="326"/>
      <c r="AR44" s="326"/>
      <c r="AS44" s="327" t="e">
        <f t="shared" si="7"/>
        <v>#N/A</v>
      </c>
      <c r="AU44" s="660">
        <f t="shared" si="17"/>
        <v>0</v>
      </c>
      <c r="AV44" s="328">
        <f t="shared" si="18"/>
        <v>0</v>
      </c>
      <c r="AX44" s="308"/>
    </row>
    <row r="45" spans="2:50" s="287" customFormat="1" ht="24.95" customHeight="1" x14ac:dyDescent="0.2">
      <c r="B45" s="392"/>
      <c r="C45" s="601" t="str">
        <f t="shared" si="10"/>
        <v/>
      </c>
      <c r="D45" s="603" t="str">
        <f t="shared" si="11"/>
        <v/>
      </c>
      <c r="E45" s="481" t="str">
        <f>IF(OR(J45=0,J45=""),"",VLOOKUP(R45,Лист1!$M:$O,3,0))</f>
        <v/>
      </c>
      <c r="F45" s="294" t="str">
        <f t="shared" si="12"/>
        <v/>
      </c>
      <c r="G45" s="622" t="str">
        <f t="shared" si="13"/>
        <v/>
      </c>
      <c r="H45" s="295" t="str">
        <f t="shared" si="14"/>
        <v/>
      </c>
      <c r="J45" s="296">
        <f>form!$R$23</f>
        <v>0</v>
      </c>
      <c r="L45" s="297" t="str">
        <f>IF(G45="","",CONCATENATE(R45,".",S45,".",T45,".",U45,".",V45,".",W45,".",X45,".",Y45))</f>
        <v/>
      </c>
      <c r="M45" s="297" t="str">
        <f>IF(G45="","",CONCATENATE(AA45,", ",AB45,", ",AC45,", ",AD45,", ",AE45,", ",AF45,", ",AG45,", ",AH45))</f>
        <v/>
      </c>
      <c r="N45" s="297" t="str">
        <f t="shared" si="15"/>
        <v/>
      </c>
      <c r="O45" s="297" t="str">
        <f t="shared" si="16"/>
        <v/>
      </c>
      <c r="Q45" s="298" t="s">
        <v>804</v>
      </c>
      <c r="R45" s="299" t="e">
        <f>VLOOKUP(CONCATENATE(form!$C$23,".",form!$D$23),Лист1!$L:$N,2,0)</f>
        <v>#N/A</v>
      </c>
      <c r="S45" s="300" t="e">
        <f>VLOOKUP(CONCATENATE(form!$C$23,".",form!$D$23),Лист1!$Q:$S,2,0)</f>
        <v>#N/A</v>
      </c>
      <c r="T45" s="300" t="e">
        <f>VLOOKUP(CONCATENATE(form!$E$23,".",form!$F$23,".",form!$G$23),Лист1!$U:$W,2,0)</f>
        <v>#N/A</v>
      </c>
      <c r="U45" s="301" t="e">
        <f>VLOOKUP(form!$I$23,Лист1!$Y:$AA,2,0)</f>
        <v>#N/A</v>
      </c>
      <c r="V45" s="301" t="e">
        <f>VLOOKUP(form!$J$23,Лист1!$AC:$AE,2,0)</f>
        <v>#N/A</v>
      </c>
      <c r="W45" s="301" t="e">
        <f>VLOOKUP(form!$K$23,Лист1!$AG:$AI,2,0)</f>
        <v>#N/A</v>
      </c>
      <c r="X45" s="301" t="e">
        <f>VLOOKUP(CONCATENATE(form!$L$23,".",form!$M$23),Лист1!$AK$14:$AM$222,2,0)</f>
        <v>#N/A</v>
      </c>
      <c r="Y45" s="301" t="e">
        <f>VLOOKUP(CONCATENATE(form!$L$23,".",form!$N$23),Лист1!$AO$13:$AQ$147,2,0)</f>
        <v>#N/A</v>
      </c>
      <c r="AA45" s="302" t="e">
        <f>VLOOKUP(CONCATENATE(form!$C$23,".",form!$D$23),Лист1!$L:$N,3,0)</f>
        <v>#N/A</v>
      </c>
      <c r="AB45" s="302" t="e">
        <f>VLOOKUP(CONCATENATE(form!$C$23,".",form!$D$23),Лист1!$Q:$S,3,0)</f>
        <v>#N/A</v>
      </c>
      <c r="AC45" s="302" t="e">
        <f>VLOOKUP(CONCATENATE(form!$E$23,".",form!$F$23,".",form!$G$23),Лист1!$U:$W,3,0)</f>
        <v>#N/A</v>
      </c>
      <c r="AD45" s="302" t="e">
        <f>VLOOKUP(form!$I$23,Лист1!$Y:$AA,3,0)</f>
        <v>#N/A</v>
      </c>
      <c r="AE45" s="302" t="e">
        <f>VLOOKUP(form!$J$23,Лист1!$AC:$AE,3,0)</f>
        <v>#N/A</v>
      </c>
      <c r="AF45" s="303" t="e">
        <f>VLOOKUP(form!$K$23,Лист1!$AG:$AI,3,0)</f>
        <v>#N/A</v>
      </c>
      <c r="AG45" s="302" t="e">
        <f>VLOOKUP(CONCATENATE(form!$L$23,".",form!$M$23),Лист1!$AK$14:$AM$222,3,0)</f>
        <v>#N/A</v>
      </c>
      <c r="AH45" s="302" t="e">
        <f>VLOOKUP(CONCATENATE(form!$L$23,".",form!$N$23),Лист1!$AO$13:$AQ$147,3,0)</f>
        <v>#N/A</v>
      </c>
      <c r="AJ45" s="304" t="e">
        <f>VLOOKUP(CONCATENATE(form!$C$23,".",form!$D$23,".",form!$H$23),Лист1!$DD:$DH,5,0)</f>
        <v>#N/A</v>
      </c>
      <c r="AK45" s="304" t="e">
        <f>VLOOKUP(CONCATENATE(form!$C$23,".",form!$J$23),Лист1!$DJ:$DN,5,0)</f>
        <v>#N/A</v>
      </c>
      <c r="AL45" s="304" t="e">
        <f>VLOOKUP(CONCATENATE(form!$C$23,".",form!$D$23,".",form!$K$23),Лист1!$DP:$DT,5,0)</f>
        <v>#N/A</v>
      </c>
      <c r="AM45" s="305"/>
      <c r="AN45" s="304" t="e">
        <f>VLOOKUP(CONCATENATE(form!$C$23,".",form!$L$23),Лист1!$DV:$DZ,5,0)</f>
        <v>#N/A</v>
      </c>
      <c r="AO45" s="304" t="e">
        <f>VLOOKUP(CONCATENATE(form!$C$23,".",form!$M$23),Лист1!$EB:$EF,5,0)</f>
        <v>#N/A</v>
      </c>
      <c r="AP45" s="655"/>
      <c r="AQ45" s="306" t="str">
        <f>IF(ISNA(AR45),"0",AR45)</f>
        <v>0</v>
      </c>
      <c r="AR45" s="666" t="e">
        <f>VLOOKUP(CONCATENATE(form!$C$23,".",form!$G$23),Лист1!$EH:$EL,5,0)</f>
        <v>#N/A</v>
      </c>
      <c r="AS45" s="307" t="e">
        <f t="shared" si="7"/>
        <v>#N/A</v>
      </c>
      <c r="AU45" s="659">
        <f t="shared" si="17"/>
        <v>0</v>
      </c>
      <c r="AV45" s="308">
        <f t="shared" si="18"/>
        <v>0</v>
      </c>
      <c r="AX45" s="308"/>
    </row>
    <row r="46" spans="2:50" s="287" customFormat="1" ht="24.95" customHeight="1" x14ac:dyDescent="0.2">
      <c r="B46" s="390">
        <v>13</v>
      </c>
      <c r="C46" s="601" t="str">
        <f t="shared" si="10"/>
        <v/>
      </c>
      <c r="D46" s="603" t="str">
        <f t="shared" si="11"/>
        <v/>
      </c>
      <c r="E46" s="481" t="str">
        <f>IF(OR(J46=0,J46=""),"",VLOOKUP(R46,Лист1!$M:$O,3,0))</f>
        <v/>
      </c>
      <c r="F46" s="294" t="str">
        <f t="shared" si="12"/>
        <v/>
      </c>
      <c r="G46" s="622" t="str">
        <f t="shared" si="13"/>
        <v/>
      </c>
      <c r="H46" s="295" t="str">
        <f t="shared" si="14"/>
        <v/>
      </c>
      <c r="J46" s="296" t="str">
        <f>form!$DE$23</f>
        <v/>
      </c>
      <c r="L46" s="309" t="str">
        <f>IF(G46="","",CONCATENATE(R46,".",T46,".",S46,".",U46,".",X46,".",Y46))</f>
        <v/>
      </c>
      <c r="M46" s="309" t="str">
        <f>IF(G46="","",CONCATENATE(AA46,", ",AB46,", ",AC46,", ",AD46,", ",AG46,", ",AH46))</f>
        <v/>
      </c>
      <c r="N46" s="309" t="str">
        <f t="shared" si="15"/>
        <v/>
      </c>
      <c r="O46" s="309" t="str">
        <f t="shared" si="16"/>
        <v/>
      </c>
      <c r="Q46" s="310" t="s">
        <v>805</v>
      </c>
      <c r="R46" s="299" t="e">
        <f>VLOOKUP(CONCATENATE(form!$CV$23,".",form!$CW$23),Лист1!$L:$N,2,0)</f>
        <v>#N/A</v>
      </c>
      <c r="S46" s="300" t="e">
        <f>VLOOKUP(CONCATENATE(form!$CV$23,".",form!$CW$23),Лист1!$Q:$S,2,0)</f>
        <v>#N/A</v>
      </c>
      <c r="T46" s="300" t="e">
        <f>VLOOKUP(CONCATENATE(form!$CV$23,".",form!$CX$23,".",form!$CY$23,".",form!$CZ$23),Лист1!$U:$W,2,0)</f>
        <v>#N/A</v>
      </c>
      <c r="U46" s="301" t="e">
        <f>VLOOKUP(form!$DB$23,Лист1!$Y:$AA,2,0)</f>
        <v>#N/A</v>
      </c>
      <c r="V46" s="311"/>
      <c r="W46" s="311"/>
      <c r="X46" s="301" t="e">
        <f>VLOOKUP(form!$DC$23,Лист1!$AK$226:$AM$262,2,0)</f>
        <v>#N/A</v>
      </c>
      <c r="Y46" s="301" t="e">
        <f>VLOOKUP(form!$DD$23,Лист1!$AO$150:$AQ$207,2,0)</f>
        <v>#N/A</v>
      </c>
      <c r="AA46" s="309" t="e">
        <f>VLOOKUP(CONCATENATE(form!$CV$23,".",form!$CW$23),Лист1!$L:$N,3,0)</f>
        <v>#N/A</v>
      </c>
      <c r="AB46" s="309" t="e">
        <f>VLOOKUP(CONCATENATE(form!$CV$23,".",form!$CW$23),Лист1!$Q:$S,3,0)</f>
        <v>#N/A</v>
      </c>
      <c r="AC46" s="309" t="e">
        <f>VLOOKUP(CONCATENATE(form!$CV$23,".",form!$CX$23,".",form!$CY$23,".",form!$CZ$23),Лист1!$U:$W,3,0)</f>
        <v>#N/A</v>
      </c>
      <c r="AD46" s="309" t="e">
        <f>VLOOKUP(form!$DB$23,Лист1!$Y:$AA,3,0)</f>
        <v>#N/A</v>
      </c>
      <c r="AE46" s="312"/>
      <c r="AF46" s="312"/>
      <c r="AG46" s="313" t="e">
        <f>VLOOKUP(form!$DC$23,Лист1!$AK$226:$AM$262,3,0)</f>
        <v>#N/A</v>
      </c>
      <c r="AH46" s="309" t="e">
        <f>VLOOKUP(form!$DD$23,Лист1!$AO$150:$AQ$207,3,0)</f>
        <v>#N/A</v>
      </c>
      <c r="AJ46" s="314" t="e">
        <f>VLOOKUP(CONCATENATE(form!$CV$23,".",form!$CW$23,".",form!$DA$23),Лист1!$DD:$DH,5,0)</f>
        <v>#N/A</v>
      </c>
      <c r="AK46" s="315"/>
      <c r="AL46" s="315"/>
      <c r="AM46" s="315"/>
      <c r="AN46" s="304" t="e">
        <f>VLOOKUP(CONCATENATE(form!$CV$23,".",form!$DC$23),Лист1!$DV:$DZ,5,0)</f>
        <v>#N/A</v>
      </c>
      <c r="AO46" s="315"/>
      <c r="AP46" s="314" t="e">
        <f>VLOOKUP(CONCATENATE(form!$CV$23,".",form!$CW$23,".",form!$DA$23,".",form!$CY$23),Лист1!$EH:$EL,5,0)</f>
        <v>#N/A</v>
      </c>
      <c r="AQ46" s="316"/>
      <c r="AR46" s="316"/>
      <c r="AS46" s="307" t="e">
        <f t="shared" si="7"/>
        <v>#N/A</v>
      </c>
      <c r="AU46" s="659">
        <f t="shared" si="17"/>
        <v>0</v>
      </c>
      <c r="AV46" s="308">
        <f t="shared" si="18"/>
        <v>0</v>
      </c>
      <c r="AX46" s="308"/>
    </row>
    <row r="47" spans="2:50" s="287" customFormat="1" ht="24.95" customHeight="1" x14ac:dyDescent="0.2">
      <c r="B47" s="391"/>
      <c r="C47" s="602" t="str">
        <f t="shared" si="10"/>
        <v/>
      </c>
      <c r="D47" s="604" t="str">
        <f t="shared" si="11"/>
        <v/>
      </c>
      <c r="E47" s="482" t="str">
        <f>IF(OR(J47=0,J47=""),"",VLOOKUP(R47,Лист1!$M:$O,3,0))</f>
        <v/>
      </c>
      <c r="F47" s="317" t="str">
        <f t="shared" si="12"/>
        <v/>
      </c>
      <c r="G47" s="623" t="str">
        <f t="shared" si="13"/>
        <v/>
      </c>
      <c r="H47" s="318" t="str">
        <f t="shared" si="14"/>
        <v/>
      </c>
      <c r="J47" s="296" t="str">
        <f>form!$DL$23</f>
        <v/>
      </c>
      <c r="L47" s="319" t="str">
        <f>IF(G47="","",CONCATENATE(R47,".",T47,".",S47,".",U47))</f>
        <v/>
      </c>
      <c r="M47" s="319" t="str">
        <f>IF(G47="","",CONCATENATE(AA47,", ",AC47,", ",AD47))</f>
        <v/>
      </c>
      <c r="N47" s="319" t="str">
        <f t="shared" si="15"/>
        <v/>
      </c>
      <c r="O47" s="319" t="str">
        <f t="shared" si="16"/>
        <v/>
      </c>
      <c r="Q47" s="320" t="s">
        <v>806</v>
      </c>
      <c r="R47" s="321" t="e">
        <f>VLOOKUP(form!$DG$23,Лист1!$L:$N,2,0)</f>
        <v>#N/A</v>
      </c>
      <c r="S47" s="322" t="e">
        <f>VLOOKUP(form!$DG$23,Лист1!$Q:$S,2,0)</f>
        <v>#N/A</v>
      </c>
      <c r="T47" s="322" t="e">
        <f>VLOOKUP(CONCATENATE(form!$DG$23,".",form!$DI$23),Лист1!$U:$W,2,0)</f>
        <v>#N/A</v>
      </c>
      <c r="U47" s="323" t="e">
        <f>VLOOKUP(form!$DK$23,Лист1!$Y:$AA,2,0)</f>
        <v>#N/A</v>
      </c>
      <c r="V47" s="324"/>
      <c r="W47" s="324"/>
      <c r="X47" s="324"/>
      <c r="Y47" s="324"/>
      <c r="AA47" s="319" t="e">
        <f>VLOOKUP(form!$DG$23,Лист1!$L:$N,3,0)</f>
        <v>#N/A</v>
      </c>
      <c r="AB47" s="324"/>
      <c r="AC47" s="319" t="e">
        <f>VLOOKUP(CONCATENATE(form!$DG$23,".",form!$DI$23),Лист1!$U:$W,3,0)</f>
        <v>#N/A</v>
      </c>
      <c r="AD47" s="319" t="e">
        <f>VLOOKUP(form!$DK$23,Лист1!$Y:$AA,3,0)</f>
        <v>#N/A</v>
      </c>
      <c r="AE47" s="324"/>
      <c r="AF47" s="324"/>
      <c r="AG47" s="324"/>
      <c r="AH47" s="324"/>
      <c r="AJ47" s="325" t="e">
        <f>VLOOKUP(CONCATENATE(form!$DG$23,".",form!$DJ$23),Лист1!$DD:$DH,5,0)</f>
        <v>#N/A</v>
      </c>
      <c r="AK47" s="324"/>
      <c r="AL47" s="324"/>
      <c r="AM47" s="324"/>
      <c r="AN47" s="324"/>
      <c r="AO47" s="324"/>
      <c r="AP47" s="325" t="e">
        <f>VLOOKUP(CONCATENATE(form!$DG$23,".",form!$DJ$23,".",form!$DH$23),Лист1!$EH:$EL,5,0)</f>
        <v>#N/A</v>
      </c>
      <c r="AQ47" s="326"/>
      <c r="AR47" s="326"/>
      <c r="AS47" s="327" t="e">
        <f t="shared" si="7"/>
        <v>#N/A</v>
      </c>
      <c r="AU47" s="660">
        <f t="shared" si="17"/>
        <v>0</v>
      </c>
      <c r="AV47" s="328">
        <f t="shared" si="18"/>
        <v>0</v>
      </c>
      <c r="AX47" s="308"/>
    </row>
    <row r="48" spans="2:50" s="287" customFormat="1" ht="24.95" customHeight="1" x14ac:dyDescent="0.2">
      <c r="B48" s="392"/>
      <c r="C48" s="601" t="str">
        <f t="shared" si="10"/>
        <v/>
      </c>
      <c r="D48" s="603" t="str">
        <f t="shared" si="11"/>
        <v/>
      </c>
      <c r="E48" s="481" t="str">
        <f>IF(OR(J48=0,J48=""),"",VLOOKUP(R48,Лист1!$M:$O,3,0))</f>
        <v/>
      </c>
      <c r="F48" s="294" t="str">
        <f t="shared" si="12"/>
        <v/>
      </c>
      <c r="G48" s="622" t="str">
        <f t="shared" si="13"/>
        <v/>
      </c>
      <c r="H48" s="295" t="str">
        <f t="shared" si="14"/>
        <v/>
      </c>
      <c r="J48" s="296">
        <f>form!$R$24</f>
        <v>0</v>
      </c>
      <c r="L48" s="297" t="str">
        <f>IF(G48="","",CONCATENATE(R48,".",S48,".",T48,".",U48,".",V48,".",W48,".",X48,".",Y48))</f>
        <v/>
      </c>
      <c r="M48" s="297" t="str">
        <f>IF(G48="","",CONCATENATE(AA48,", ",AB48,", ",AC48,", ",AD48,", ",AE48,", ",AF48,", ",AG48,", ",AH48))</f>
        <v/>
      </c>
      <c r="N48" s="297" t="str">
        <f t="shared" si="15"/>
        <v/>
      </c>
      <c r="O48" s="297" t="str">
        <f t="shared" si="16"/>
        <v/>
      </c>
      <c r="Q48" s="298" t="s">
        <v>804</v>
      </c>
      <c r="R48" s="299" t="e">
        <f>VLOOKUP(CONCATENATE(form!$C$24,".",form!$D$24),Лист1!$L:$N,2,0)</f>
        <v>#N/A</v>
      </c>
      <c r="S48" s="300" t="e">
        <f>VLOOKUP(CONCATENATE(form!$C$24,".",form!$D$24),Лист1!$Q:$S,2,0)</f>
        <v>#N/A</v>
      </c>
      <c r="T48" s="300" t="e">
        <f>VLOOKUP(CONCATENATE(form!$E$24,".",form!$F$24,".",form!$G$24),Лист1!$U:$W,2,0)</f>
        <v>#N/A</v>
      </c>
      <c r="U48" s="301" t="e">
        <f>VLOOKUP(form!$I$24,Лист1!$Y:$AA,2,0)</f>
        <v>#N/A</v>
      </c>
      <c r="V48" s="301" t="e">
        <f>VLOOKUP(form!$J$24,Лист1!$AC:$AE,2,0)</f>
        <v>#N/A</v>
      </c>
      <c r="W48" s="301" t="e">
        <f>VLOOKUP(form!$K$24,Лист1!$AG:$AI,2,0)</f>
        <v>#N/A</v>
      </c>
      <c r="X48" s="301" t="e">
        <f>VLOOKUP(CONCATENATE(form!$L$24,".",form!$M$24),Лист1!$AK$14:$AM$222,2,0)</f>
        <v>#N/A</v>
      </c>
      <c r="Y48" s="301" t="e">
        <f>VLOOKUP(CONCATENATE(form!$L$24,".",form!$N$24),Лист1!$AO$13:$AQ$147,2,0)</f>
        <v>#N/A</v>
      </c>
      <c r="AA48" s="302" t="e">
        <f>VLOOKUP(CONCATENATE(form!$C$24,".",form!$D$24),Лист1!$L:$N,3,0)</f>
        <v>#N/A</v>
      </c>
      <c r="AB48" s="302" t="e">
        <f>VLOOKUP(CONCATENATE(form!$C$24,".",form!$D$24),Лист1!$Q:$S,3,0)</f>
        <v>#N/A</v>
      </c>
      <c r="AC48" s="302" t="e">
        <f>VLOOKUP(CONCATENATE(form!$E$24,".",form!$F$24,".",form!$G$24),Лист1!$U:$W,3,0)</f>
        <v>#N/A</v>
      </c>
      <c r="AD48" s="302" t="e">
        <f>VLOOKUP(form!$I$24,Лист1!$Y:$AA,3,0)</f>
        <v>#N/A</v>
      </c>
      <c r="AE48" s="302" t="e">
        <f>VLOOKUP(form!$J$24,Лист1!$AC:$AE,3,0)</f>
        <v>#N/A</v>
      </c>
      <c r="AF48" s="303" t="e">
        <f>VLOOKUP(form!$K$24,Лист1!$AG:$AI,3,0)</f>
        <v>#N/A</v>
      </c>
      <c r="AG48" s="302" t="e">
        <f>VLOOKUP(CONCATENATE(form!$L$24,".",form!$M$24),Лист1!$AK$14:$AM$222,3,0)</f>
        <v>#N/A</v>
      </c>
      <c r="AH48" s="302" t="e">
        <f>VLOOKUP(CONCATENATE(form!$L$24,".",form!$N$24),Лист1!$AO$13:$AQ$147,3,0)</f>
        <v>#N/A</v>
      </c>
      <c r="AJ48" s="304" t="e">
        <f>VLOOKUP(CONCATENATE(form!$C$24,".",form!$D$24,".",form!$H$24),Лист1!$DD:$DH,5,0)</f>
        <v>#N/A</v>
      </c>
      <c r="AK48" s="304" t="e">
        <f>VLOOKUP(CONCATENATE(form!$C$24,".",form!$J$24),Лист1!$DJ:$DN,5,0)</f>
        <v>#N/A</v>
      </c>
      <c r="AL48" s="304" t="e">
        <f>VLOOKUP(CONCATENATE(form!$C$24,".",form!$D$24,".",form!$K$24),Лист1!$DP:$DT,5,0)</f>
        <v>#N/A</v>
      </c>
      <c r="AM48" s="305"/>
      <c r="AN48" s="304" t="e">
        <f>VLOOKUP(CONCATENATE(form!$C$24,".",form!$L$24),Лист1!$DV:$DZ,5,0)</f>
        <v>#N/A</v>
      </c>
      <c r="AO48" s="304" t="e">
        <f>VLOOKUP(CONCATENATE(form!$C$24,".",form!$M$24),Лист1!$EB:$EF,5,0)</f>
        <v>#N/A</v>
      </c>
      <c r="AP48" s="655"/>
      <c r="AQ48" s="306" t="str">
        <f>IF(ISNA(AR48),"0",AR48)</f>
        <v>0</v>
      </c>
      <c r="AR48" s="666" t="e">
        <f>VLOOKUP(CONCATENATE(form!$C$24,".",form!$G$24),Лист1!$EH:$EL,5,0)</f>
        <v>#N/A</v>
      </c>
      <c r="AS48" s="307" t="e">
        <f t="shared" si="7"/>
        <v>#N/A</v>
      </c>
      <c r="AU48" s="659">
        <f t="shared" si="17"/>
        <v>0</v>
      </c>
      <c r="AV48" s="308">
        <f t="shared" si="18"/>
        <v>0</v>
      </c>
      <c r="AX48" s="308"/>
    </row>
    <row r="49" spans="2:50" s="287" customFormat="1" ht="24.95" customHeight="1" x14ac:dyDescent="0.2">
      <c r="B49" s="390">
        <v>14</v>
      </c>
      <c r="C49" s="601" t="str">
        <f t="shared" si="10"/>
        <v/>
      </c>
      <c r="D49" s="603" t="str">
        <f t="shared" si="11"/>
        <v/>
      </c>
      <c r="E49" s="481" t="str">
        <f>IF(OR(J49=0,J49=""),"",VLOOKUP(R49,Лист1!$M:$O,3,0))</f>
        <v/>
      </c>
      <c r="F49" s="294" t="str">
        <f t="shared" si="12"/>
        <v/>
      </c>
      <c r="G49" s="622" t="str">
        <f t="shared" si="13"/>
        <v/>
      </c>
      <c r="H49" s="295" t="str">
        <f t="shared" si="14"/>
        <v/>
      </c>
      <c r="J49" s="296" t="str">
        <f>form!$DE$24</f>
        <v/>
      </c>
      <c r="L49" s="309" t="str">
        <f>IF(G49="","",CONCATENATE(R49,".",T49,".",S49,".",U49,".",X49,".",Y49))</f>
        <v/>
      </c>
      <c r="M49" s="309" t="str">
        <f>IF(G49="","",CONCATENATE(AA49,", ",AB49,", ",AC49,", ",AD49,", ",AG49,", ",AH49))</f>
        <v/>
      </c>
      <c r="N49" s="309" t="str">
        <f t="shared" si="15"/>
        <v/>
      </c>
      <c r="O49" s="309" t="str">
        <f t="shared" si="16"/>
        <v/>
      </c>
      <c r="Q49" s="310" t="s">
        <v>805</v>
      </c>
      <c r="R49" s="299" t="e">
        <f>VLOOKUP(CONCATENATE(form!$CV$24,".",form!$CW$24),Лист1!$L:$N,2,0)</f>
        <v>#N/A</v>
      </c>
      <c r="S49" s="300" t="e">
        <f>VLOOKUP(CONCATENATE(form!$CV$24,".",form!$CW$24),Лист1!$Q:$S,2,0)</f>
        <v>#N/A</v>
      </c>
      <c r="T49" s="300" t="e">
        <f>VLOOKUP(CONCATENATE(form!$CV$24,".",form!$CX$24,".",form!$CY$24,".",form!$CZ$24),Лист1!$U:$W,2,0)</f>
        <v>#N/A</v>
      </c>
      <c r="U49" s="301" t="e">
        <f>VLOOKUP(form!$DB$24,Лист1!$Y:$AA,2,0)</f>
        <v>#N/A</v>
      </c>
      <c r="V49" s="311"/>
      <c r="W49" s="311"/>
      <c r="X49" s="301" t="e">
        <f>VLOOKUP(form!$DC$24,Лист1!$AK$226:$AM$262,2,0)</f>
        <v>#N/A</v>
      </c>
      <c r="Y49" s="301" t="e">
        <f>VLOOKUP(form!$DD$24,Лист1!$AO$150:$AQ$207,2,0)</f>
        <v>#N/A</v>
      </c>
      <c r="AA49" s="309" t="e">
        <f>VLOOKUP(CONCATENATE(form!$CV$24,".",form!$CW$24),Лист1!$L:$N,3,0)</f>
        <v>#N/A</v>
      </c>
      <c r="AB49" s="309" t="e">
        <f>VLOOKUP(CONCATENATE(form!$CV$24,".",form!$CW$24),Лист1!$Q:$S,3,0)</f>
        <v>#N/A</v>
      </c>
      <c r="AC49" s="309" t="e">
        <f>VLOOKUP(CONCATENATE(form!$CV$24,".",form!$CX$24,".",form!$CY$24,".",form!$CZ$24),Лист1!$U:$W,3,0)</f>
        <v>#N/A</v>
      </c>
      <c r="AD49" s="309" t="e">
        <f>VLOOKUP(form!$DB$24,Лист1!$Y:$AA,3,0)</f>
        <v>#N/A</v>
      </c>
      <c r="AE49" s="312"/>
      <c r="AF49" s="312"/>
      <c r="AG49" s="313" t="e">
        <f>VLOOKUP(form!$DC$24,Лист1!$AK$226:$AM$262,3,0)</f>
        <v>#N/A</v>
      </c>
      <c r="AH49" s="309" t="e">
        <f>VLOOKUP(form!$DD$24,Лист1!$AO$150:$AQ$207,3,0)</f>
        <v>#N/A</v>
      </c>
      <c r="AJ49" s="314" t="e">
        <f>VLOOKUP(CONCATENATE(form!$CV$24,".",form!$CW$24,".",form!$DA$24),Лист1!$DD:$DH,5,0)</f>
        <v>#N/A</v>
      </c>
      <c r="AK49" s="315"/>
      <c r="AL49" s="315"/>
      <c r="AM49" s="315"/>
      <c r="AN49" s="304" t="e">
        <f>VLOOKUP(CONCATENATE(form!$CV$24,".",form!$DC$24),Лист1!$DV:$DZ,5,0)</f>
        <v>#N/A</v>
      </c>
      <c r="AO49" s="315"/>
      <c r="AP49" s="314" t="e">
        <f>VLOOKUP(CONCATENATE(form!$CV$24,".",form!$CW$24,".",form!$DA$24,".",form!$CY$24),Лист1!$EH:$EL,5,0)</f>
        <v>#N/A</v>
      </c>
      <c r="AQ49" s="316"/>
      <c r="AR49" s="316"/>
      <c r="AS49" s="307" t="e">
        <f t="shared" si="7"/>
        <v>#N/A</v>
      </c>
      <c r="AU49" s="659">
        <f t="shared" si="17"/>
        <v>0</v>
      </c>
      <c r="AV49" s="308">
        <f t="shared" si="18"/>
        <v>0</v>
      </c>
      <c r="AX49" s="308"/>
    </row>
    <row r="50" spans="2:50" s="287" customFormat="1" ht="24.95" customHeight="1" x14ac:dyDescent="0.2">
      <c r="B50" s="391"/>
      <c r="C50" s="602" t="str">
        <f t="shared" si="10"/>
        <v/>
      </c>
      <c r="D50" s="604" t="str">
        <f t="shared" si="11"/>
        <v/>
      </c>
      <c r="E50" s="482" t="str">
        <f>IF(OR(J50=0,J50=""),"",VLOOKUP(R50,Лист1!$M:$O,3,0))</f>
        <v/>
      </c>
      <c r="F50" s="317" t="str">
        <f t="shared" si="12"/>
        <v/>
      </c>
      <c r="G50" s="623" t="str">
        <f t="shared" si="13"/>
        <v/>
      </c>
      <c r="H50" s="318" t="str">
        <f t="shared" si="14"/>
        <v/>
      </c>
      <c r="J50" s="296" t="str">
        <f>form!$DL$24</f>
        <v/>
      </c>
      <c r="L50" s="319" t="str">
        <f>IF(G50="","",CONCATENATE(R50,".",T50,".",S50,".",U50))</f>
        <v/>
      </c>
      <c r="M50" s="319" t="str">
        <f>IF(G50="","",CONCATENATE(AA50,", ",AC50,", ",AD50))</f>
        <v/>
      </c>
      <c r="N50" s="319" t="str">
        <f t="shared" si="15"/>
        <v/>
      </c>
      <c r="O50" s="319" t="str">
        <f t="shared" si="16"/>
        <v/>
      </c>
      <c r="Q50" s="320" t="s">
        <v>806</v>
      </c>
      <c r="R50" s="321" t="e">
        <f>VLOOKUP(form!$DG$24,Лист1!$L:$N,2,0)</f>
        <v>#N/A</v>
      </c>
      <c r="S50" s="322" t="e">
        <f>VLOOKUP(form!$DG$24,Лист1!$Q:$S,2,0)</f>
        <v>#N/A</v>
      </c>
      <c r="T50" s="322" t="e">
        <f>VLOOKUP(CONCATENATE(form!$DG$24,".",form!$DI$24),Лист1!$U:$W,2,0)</f>
        <v>#N/A</v>
      </c>
      <c r="U50" s="323" t="e">
        <f>VLOOKUP(form!$DK$24,Лист1!$Y:$AA,2,0)</f>
        <v>#N/A</v>
      </c>
      <c r="V50" s="324"/>
      <c r="W50" s="324"/>
      <c r="X50" s="324"/>
      <c r="Y50" s="324"/>
      <c r="AA50" s="319" t="e">
        <f>VLOOKUP(form!$DG$24,Лист1!$L:$N,3,0)</f>
        <v>#N/A</v>
      </c>
      <c r="AB50" s="324"/>
      <c r="AC50" s="319" t="e">
        <f>VLOOKUP(CONCATENATE(form!$DG$24,".",form!$DI$24),Лист1!$U:$W,3,0)</f>
        <v>#N/A</v>
      </c>
      <c r="AD50" s="319" t="e">
        <f>VLOOKUP(form!$DK$24,Лист1!$Y:$AA,3,0)</f>
        <v>#N/A</v>
      </c>
      <c r="AE50" s="324"/>
      <c r="AF50" s="324"/>
      <c r="AG50" s="324"/>
      <c r="AH50" s="324"/>
      <c r="AJ50" s="325" t="e">
        <f>VLOOKUP(CONCATENATE(form!$DG$24,".",form!$DJ$24),Лист1!$DD:$DH,5,0)</f>
        <v>#N/A</v>
      </c>
      <c r="AK50" s="324"/>
      <c r="AL50" s="324"/>
      <c r="AM50" s="324"/>
      <c r="AN50" s="324"/>
      <c r="AO50" s="324"/>
      <c r="AP50" s="325" t="e">
        <f>VLOOKUP(CONCATENATE(form!$DG$24,".",form!$DJ$24,".",form!$DH$24),Лист1!$EH:$EL,5,0)</f>
        <v>#N/A</v>
      </c>
      <c r="AQ50" s="326"/>
      <c r="AR50" s="326"/>
      <c r="AS50" s="327" t="e">
        <f t="shared" si="7"/>
        <v>#N/A</v>
      </c>
      <c r="AU50" s="660">
        <f t="shared" si="17"/>
        <v>0</v>
      </c>
      <c r="AV50" s="328">
        <f t="shared" si="18"/>
        <v>0</v>
      </c>
      <c r="AX50" s="308"/>
    </row>
    <row r="51" spans="2:50" s="287" customFormat="1" ht="24.95" customHeight="1" x14ac:dyDescent="0.2">
      <c r="B51" s="392"/>
      <c r="C51" s="601" t="str">
        <f t="shared" si="10"/>
        <v/>
      </c>
      <c r="D51" s="603" t="str">
        <f t="shared" si="11"/>
        <v/>
      </c>
      <c r="E51" s="481" t="str">
        <f>IF(OR(J51=0,J51=""),"",VLOOKUP(R51,Лист1!$M:$O,3,0))</f>
        <v/>
      </c>
      <c r="F51" s="294" t="str">
        <f t="shared" si="12"/>
        <v/>
      </c>
      <c r="G51" s="622" t="str">
        <f t="shared" si="13"/>
        <v/>
      </c>
      <c r="H51" s="295" t="str">
        <f t="shared" si="14"/>
        <v/>
      </c>
      <c r="J51" s="296">
        <f>form!$R$25</f>
        <v>0</v>
      </c>
      <c r="L51" s="297" t="str">
        <f>IF(G51="","",CONCATENATE(R51,".",S51,".",T51,".",U51,".",V51,".",W51,".",X51,".",Y51))</f>
        <v/>
      </c>
      <c r="M51" s="297" t="str">
        <f>IF(G51="","",CONCATENATE(AA51,", ",AB51,", ",AC51,", ",AD51,", ",AE51,", ",AF51,", ",AG51,", ",AH51))</f>
        <v/>
      </c>
      <c r="N51" s="297" t="str">
        <f t="shared" si="15"/>
        <v/>
      </c>
      <c r="O51" s="297" t="str">
        <f t="shared" si="16"/>
        <v/>
      </c>
      <c r="Q51" s="298" t="s">
        <v>804</v>
      </c>
      <c r="R51" s="299" t="e">
        <f>VLOOKUP(CONCATENATE(form!$C$25,".",form!$D$25),Лист1!$L:$N,2,0)</f>
        <v>#N/A</v>
      </c>
      <c r="S51" s="300" t="e">
        <f>VLOOKUP(CONCATENATE(form!$C$25,".",form!$D$25),Лист1!$Q:$S,2,0)</f>
        <v>#N/A</v>
      </c>
      <c r="T51" s="300" t="e">
        <f>VLOOKUP(CONCATENATE(form!$E$25,".",form!$F$25,".",form!$G$25),Лист1!$U:$W,2,0)</f>
        <v>#N/A</v>
      </c>
      <c r="U51" s="301" t="e">
        <f>VLOOKUP(form!$I$25,Лист1!$Y:$AA,2,0)</f>
        <v>#N/A</v>
      </c>
      <c r="V51" s="301" t="e">
        <f>VLOOKUP(form!$J$25,Лист1!$AC:$AE,2,0)</f>
        <v>#N/A</v>
      </c>
      <c r="W51" s="301" t="e">
        <f>VLOOKUP(form!$K$25,Лист1!$AG:$AI,2,0)</f>
        <v>#N/A</v>
      </c>
      <c r="X51" s="301" t="e">
        <f>VLOOKUP(CONCATENATE(form!$L$25,".",form!$M$25),Лист1!$AK$14:$AM$222,2,0)</f>
        <v>#N/A</v>
      </c>
      <c r="Y51" s="301" t="e">
        <f>VLOOKUP(CONCATENATE(form!$L$25,".",form!$N$25),Лист1!$AO$13:$AQ$147,2,0)</f>
        <v>#N/A</v>
      </c>
      <c r="AA51" s="302" t="e">
        <f>VLOOKUP(CONCATENATE(form!$C$25,".",form!$D$25),Лист1!$L:$N,3,0)</f>
        <v>#N/A</v>
      </c>
      <c r="AB51" s="302" t="e">
        <f>VLOOKUP(CONCATENATE(form!$C$25,".",form!$D$25),Лист1!$Q:$S,3,0)</f>
        <v>#N/A</v>
      </c>
      <c r="AC51" s="302" t="e">
        <f>VLOOKUP(CONCATENATE(form!$E$25,".",form!$F$25,".",form!$G$25),Лист1!$U:$W,3,0)</f>
        <v>#N/A</v>
      </c>
      <c r="AD51" s="302" t="e">
        <f>VLOOKUP(form!$I$25,Лист1!$Y:$AA,3,0)</f>
        <v>#N/A</v>
      </c>
      <c r="AE51" s="302" t="e">
        <f>VLOOKUP(form!$J$25,Лист1!$AC:$AE,3,0)</f>
        <v>#N/A</v>
      </c>
      <c r="AF51" s="303" t="e">
        <f>VLOOKUP(form!$K$25,Лист1!$AG:$AI,3,0)</f>
        <v>#N/A</v>
      </c>
      <c r="AG51" s="302" t="e">
        <f>VLOOKUP(CONCATENATE(form!$L$25,".",form!$M$25),Лист1!$AK$14:$AM$222,3,0)</f>
        <v>#N/A</v>
      </c>
      <c r="AH51" s="302" t="e">
        <f>VLOOKUP(CONCATENATE(form!$L$25,".",form!$N$25),Лист1!$AO$13:$AQ$147,3,0)</f>
        <v>#N/A</v>
      </c>
      <c r="AJ51" s="304" t="e">
        <f>VLOOKUP(CONCATENATE(form!$C$25,".",form!$D$25,".",form!$H$25),Лист1!$DD:$DH,5,0)</f>
        <v>#N/A</v>
      </c>
      <c r="AK51" s="304" t="e">
        <f>VLOOKUP(CONCATENATE(form!$C$25,".",form!$J$25),Лист1!$DJ:$DN,5,0)</f>
        <v>#N/A</v>
      </c>
      <c r="AL51" s="304" t="e">
        <f>VLOOKUP(CONCATENATE(form!$C$25,".",form!$D$25,".",form!$K$25),Лист1!$DP:$DT,5,0)</f>
        <v>#N/A</v>
      </c>
      <c r="AM51" s="305"/>
      <c r="AN51" s="304" t="e">
        <f>VLOOKUP(CONCATENATE(form!$C$25,".",form!$L$25),Лист1!$DV:$DZ,5,0)</f>
        <v>#N/A</v>
      </c>
      <c r="AO51" s="304" t="e">
        <f>VLOOKUP(CONCATENATE(form!$C$25,".",form!$M$25),Лист1!$EB:$EF,5,0)</f>
        <v>#N/A</v>
      </c>
      <c r="AP51" s="655"/>
      <c r="AQ51" s="306" t="str">
        <f>IF(ISNA(AR51),"0",AR51)</f>
        <v>0</v>
      </c>
      <c r="AR51" s="666" t="e">
        <f>VLOOKUP(CONCATENATE(form!$C$25,".",form!$G$25),Лист1!$EH:$EL,5,0)</f>
        <v>#N/A</v>
      </c>
      <c r="AS51" s="307" t="e">
        <f t="shared" si="7"/>
        <v>#N/A</v>
      </c>
      <c r="AU51" s="659">
        <f t="shared" si="17"/>
        <v>0</v>
      </c>
      <c r="AV51" s="308">
        <f t="shared" si="18"/>
        <v>0</v>
      </c>
      <c r="AX51" s="308"/>
    </row>
    <row r="52" spans="2:50" s="287" customFormat="1" ht="24.95" customHeight="1" x14ac:dyDescent="0.2">
      <c r="B52" s="390">
        <v>15</v>
      </c>
      <c r="C52" s="601" t="str">
        <f t="shared" si="10"/>
        <v/>
      </c>
      <c r="D52" s="603" t="str">
        <f t="shared" si="11"/>
        <v/>
      </c>
      <c r="E52" s="481" t="str">
        <f>IF(OR(J52=0,J52=""),"",VLOOKUP(R52,Лист1!$M:$O,3,0))</f>
        <v/>
      </c>
      <c r="F52" s="294" t="str">
        <f t="shared" si="12"/>
        <v/>
      </c>
      <c r="G52" s="622" t="str">
        <f t="shared" si="13"/>
        <v/>
      </c>
      <c r="H52" s="295" t="str">
        <f t="shared" si="14"/>
        <v/>
      </c>
      <c r="J52" s="296" t="str">
        <f>form!$DE$25</f>
        <v/>
      </c>
      <c r="L52" s="309" t="str">
        <f>IF(G52="","",CONCATENATE(R52,".",T52,".",S52,".",U52,".",X52,".",Y52))</f>
        <v/>
      </c>
      <c r="M52" s="309" t="str">
        <f>IF(G52="","",CONCATENATE(AA52,", ",AB52,", ",AC52,", ",AD52,", ",AG52,", ",AH52))</f>
        <v/>
      </c>
      <c r="N52" s="309" t="str">
        <f t="shared" si="15"/>
        <v/>
      </c>
      <c r="O52" s="309" t="str">
        <f t="shared" si="16"/>
        <v/>
      </c>
      <c r="Q52" s="310" t="s">
        <v>805</v>
      </c>
      <c r="R52" s="299" t="e">
        <f>VLOOKUP(CONCATENATE(form!$CV$25,".",form!$CW$25),Лист1!$L:$N,2,0)</f>
        <v>#N/A</v>
      </c>
      <c r="S52" s="300" t="e">
        <f>VLOOKUP(CONCATENATE(form!$CV$25,".",form!$CW$25),Лист1!$Q:$S,2,0)</f>
        <v>#N/A</v>
      </c>
      <c r="T52" s="300" t="e">
        <f>VLOOKUP(CONCATENATE(form!$CV$25,".",form!$CX$25,".",form!$CY$25,".",form!$CZ$25),Лист1!$U:$W,2,0)</f>
        <v>#N/A</v>
      </c>
      <c r="U52" s="301" t="e">
        <f>VLOOKUP(form!$DB$25,Лист1!$Y:$AA,2,0)</f>
        <v>#N/A</v>
      </c>
      <c r="V52" s="311"/>
      <c r="W52" s="311"/>
      <c r="X52" s="301" t="e">
        <f>VLOOKUP(form!$DC$25,Лист1!$AK$226:$AM$262,2,0)</f>
        <v>#N/A</v>
      </c>
      <c r="Y52" s="301" t="e">
        <f>VLOOKUP(form!$DD$25,Лист1!$AO$150:$AQ$207,2,0)</f>
        <v>#N/A</v>
      </c>
      <c r="AA52" s="309" t="e">
        <f>VLOOKUP(CONCATENATE(form!$CV$25,".",form!$CW$25),Лист1!$L:$N,3,0)</f>
        <v>#N/A</v>
      </c>
      <c r="AB52" s="309" t="e">
        <f>VLOOKUP(CONCATENATE(form!$CV$25,".",form!$CW$25),Лист1!$Q:$S,3,0)</f>
        <v>#N/A</v>
      </c>
      <c r="AC52" s="309" t="e">
        <f>VLOOKUP(CONCATENATE(form!$CV$25,".",form!$CX$25,".",form!$CY$25,".",form!$CZ$25),Лист1!$U:$W,3,0)</f>
        <v>#N/A</v>
      </c>
      <c r="AD52" s="309" t="e">
        <f>VLOOKUP(form!$DB$25,Лист1!$Y:$AA,3,0)</f>
        <v>#N/A</v>
      </c>
      <c r="AE52" s="312"/>
      <c r="AF52" s="312"/>
      <c r="AG52" s="313" t="e">
        <f>VLOOKUP(form!$DC$25,Лист1!$AK$226:$AM$262,3,0)</f>
        <v>#N/A</v>
      </c>
      <c r="AH52" s="309" t="e">
        <f>VLOOKUP(form!$DD$25,Лист1!$AO$150:$AQ$207,3,0)</f>
        <v>#N/A</v>
      </c>
      <c r="AJ52" s="314" t="e">
        <f>VLOOKUP(CONCATENATE(form!$CV$25,".",form!$CW$25,".",form!$DA$25),Лист1!$DD:$DH,5,0)</f>
        <v>#N/A</v>
      </c>
      <c r="AK52" s="315"/>
      <c r="AL52" s="315"/>
      <c r="AM52" s="315"/>
      <c r="AN52" s="304" t="e">
        <f>VLOOKUP(CONCATENATE(form!$CV$25,".",form!$DC$25),Лист1!$DV:$DZ,5,0)</f>
        <v>#N/A</v>
      </c>
      <c r="AO52" s="315"/>
      <c r="AP52" s="314" t="e">
        <f>VLOOKUP(CONCATENATE(form!$CV$25,".",form!$CW$25,".",form!$DA$25,".",form!$CY$25),Лист1!$EH:$EL,5,0)</f>
        <v>#N/A</v>
      </c>
      <c r="AQ52" s="316"/>
      <c r="AR52" s="316"/>
      <c r="AS52" s="307" t="e">
        <f t="shared" si="7"/>
        <v>#N/A</v>
      </c>
      <c r="AU52" s="659">
        <f t="shared" si="17"/>
        <v>0</v>
      </c>
      <c r="AV52" s="308">
        <f t="shared" si="18"/>
        <v>0</v>
      </c>
      <c r="AX52" s="308"/>
    </row>
    <row r="53" spans="2:50" s="287" customFormat="1" ht="24.95" customHeight="1" x14ac:dyDescent="0.2">
      <c r="B53" s="393"/>
      <c r="C53" s="602" t="str">
        <f t="shared" si="10"/>
        <v/>
      </c>
      <c r="D53" s="604" t="str">
        <f t="shared" si="11"/>
        <v/>
      </c>
      <c r="E53" s="482" t="str">
        <f>IF(OR(J53=0,J53=""),"",VLOOKUP(R53,Лист1!$M:$O,3,0))</f>
        <v/>
      </c>
      <c r="F53" s="317" t="str">
        <f t="shared" si="12"/>
        <v/>
      </c>
      <c r="G53" s="623" t="str">
        <f t="shared" si="13"/>
        <v/>
      </c>
      <c r="H53" s="318" t="str">
        <f t="shared" si="14"/>
        <v/>
      </c>
      <c r="J53" s="296" t="str">
        <f>form!$DL$25</f>
        <v/>
      </c>
      <c r="L53" s="319" t="str">
        <f>IF(G53="","",CONCATENATE(R53,".",T53,".",S53,".",U53))</f>
        <v/>
      </c>
      <c r="M53" s="319" t="str">
        <f>IF(G53="","",CONCATENATE(AA53,", ",AC53,", ",AD53))</f>
        <v/>
      </c>
      <c r="N53" s="319" t="str">
        <f t="shared" si="15"/>
        <v/>
      </c>
      <c r="O53" s="319" t="str">
        <f t="shared" si="16"/>
        <v/>
      </c>
      <c r="Q53" s="329" t="s">
        <v>806</v>
      </c>
      <c r="R53" s="330" t="e">
        <f>VLOOKUP(form!$DG$25,Лист1!$L:$N,2,0)</f>
        <v>#N/A</v>
      </c>
      <c r="S53" s="331" t="e">
        <f>VLOOKUP(form!$DG$25,Лист1!$Q:$S,2,0)</f>
        <v>#N/A</v>
      </c>
      <c r="T53" s="331" t="e">
        <f>VLOOKUP(CONCATENATE(form!$DG$25,".",form!$DI$25),Лист1!$U:$W,2,0)</f>
        <v>#N/A</v>
      </c>
      <c r="U53" s="332" t="e">
        <f>VLOOKUP(form!$DK$25,Лист1!$Y:$AA,2,0)</f>
        <v>#N/A</v>
      </c>
      <c r="V53" s="333"/>
      <c r="W53" s="333"/>
      <c r="X53" s="333"/>
      <c r="Y53" s="333"/>
      <c r="AA53" s="334" t="e">
        <f>VLOOKUP(form!$DG$25,Лист1!$L:$N,3,0)</f>
        <v>#N/A</v>
      </c>
      <c r="AB53" s="333"/>
      <c r="AC53" s="334" t="e">
        <f>VLOOKUP(CONCATENATE(form!$DG$25,".",form!$DI$25),Лист1!$U:$W,3,0)</f>
        <v>#N/A</v>
      </c>
      <c r="AD53" s="334" t="e">
        <f>VLOOKUP(form!$DK$25,Лист1!$Y:$AA,3,0)</f>
        <v>#N/A</v>
      </c>
      <c r="AE53" s="333"/>
      <c r="AF53" s="333"/>
      <c r="AG53" s="333"/>
      <c r="AH53" s="333"/>
      <c r="AJ53" s="335" t="e">
        <f>VLOOKUP(CONCATENATE(form!$DG$25,".",form!$DJ$25),Лист1!$DD:$DH,5,0)</f>
        <v>#N/A</v>
      </c>
      <c r="AK53" s="333"/>
      <c r="AL53" s="333"/>
      <c r="AM53" s="333"/>
      <c r="AN53" s="333"/>
      <c r="AO53" s="333"/>
      <c r="AP53" s="335" t="e">
        <f>VLOOKUP(CONCATENATE(form!$DG$25,".",form!$DJ$25,".",form!$DH$25),Лист1!$EH:$EL,5,0)</f>
        <v>#N/A</v>
      </c>
      <c r="AQ53" s="336"/>
      <c r="AR53" s="336"/>
      <c r="AS53" s="337" t="e">
        <f t="shared" si="7"/>
        <v>#N/A</v>
      </c>
      <c r="AU53" s="661">
        <f t="shared" si="17"/>
        <v>0</v>
      </c>
      <c r="AV53" s="338">
        <f t="shared" si="18"/>
        <v>0</v>
      </c>
      <c r="AX53" s="308"/>
    </row>
    <row r="54" spans="2:50" s="287" customFormat="1" ht="24.95" customHeight="1" x14ac:dyDescent="0.3">
      <c r="B54" s="605" t="str">
        <f>form!B27</f>
        <v>Розділ № 2: ДВЕРНІ ПОЛОТНА</v>
      </c>
      <c r="C54" s="282"/>
      <c r="D54" s="483"/>
      <c r="E54" s="484"/>
      <c r="F54" s="285" t="str">
        <f>IF(H54="","","ИТОГО:")</f>
        <v/>
      </c>
      <c r="G54" s="621" t="str">
        <f>IF(J54=0,"",SUM(G55:G69))</f>
        <v/>
      </c>
      <c r="H54" s="286" t="str">
        <f>IF(J54=0,"",SUM(H55:H69))</f>
        <v/>
      </c>
      <c r="J54" s="339">
        <f>SUM(J55:J69)</f>
        <v>0</v>
      </c>
      <c r="L54" s="340"/>
      <c r="M54" s="340"/>
      <c r="N54" s="340"/>
      <c r="O54" s="340"/>
      <c r="Q54" s="290"/>
      <c r="R54" s="291" t="s">
        <v>437</v>
      </c>
      <c r="S54" s="291" t="s">
        <v>436</v>
      </c>
      <c r="T54" s="291" t="s">
        <v>425</v>
      </c>
      <c r="U54" s="291" t="s">
        <v>435</v>
      </c>
      <c r="V54" s="291" t="s">
        <v>227</v>
      </c>
      <c r="W54" s="291" t="s">
        <v>229</v>
      </c>
      <c r="X54" s="291" t="s">
        <v>439</v>
      </c>
      <c r="Y54" s="291" t="s">
        <v>440</v>
      </c>
      <c r="AA54" s="291" t="s">
        <v>437</v>
      </c>
      <c r="AB54" s="291" t="s">
        <v>436</v>
      </c>
      <c r="AC54" s="291" t="s">
        <v>425</v>
      </c>
      <c r="AD54" s="291" t="s">
        <v>435</v>
      </c>
      <c r="AE54" s="291" t="s">
        <v>227</v>
      </c>
      <c r="AF54" s="291" t="s">
        <v>229</v>
      </c>
      <c r="AG54" s="291" t="s">
        <v>439</v>
      </c>
      <c r="AH54" s="291" t="s">
        <v>440</v>
      </c>
      <c r="AJ54" s="291" t="s">
        <v>332</v>
      </c>
      <c r="AK54" s="291" t="s">
        <v>711</v>
      </c>
      <c r="AL54" s="291" t="s">
        <v>438</v>
      </c>
      <c r="AM54" s="292"/>
      <c r="AN54" s="291" t="s">
        <v>516</v>
      </c>
      <c r="AO54" s="291" t="s">
        <v>245</v>
      </c>
      <c r="AP54" s="656"/>
      <c r="AQ54" s="293" t="s">
        <v>995</v>
      </c>
      <c r="AR54" s="667" t="s">
        <v>995</v>
      </c>
      <c r="AS54" s="291" t="s">
        <v>992</v>
      </c>
      <c r="AU54" s="662"/>
      <c r="AV54" s="291" t="s">
        <v>550</v>
      </c>
    </row>
    <row r="55" spans="2:50" s="287" customFormat="1" ht="24.95" customHeight="1" x14ac:dyDescent="0.2">
      <c r="B55" s="394">
        <v>1</v>
      </c>
      <c r="C55" s="611" t="str">
        <f>IF(ISNA(L55),"",L55)</f>
        <v/>
      </c>
      <c r="D55" s="612" t="str">
        <f>IF(ISNA(M55),"",M55)</f>
        <v/>
      </c>
      <c r="E55" s="485" t="str">
        <f>IF(OR(J55=0,J55=""),"",VLOOKUP(R55,Лист1!$M:$O,3,0))</f>
        <v/>
      </c>
      <c r="F55" s="341" t="str">
        <f>IF(ISNA(N55),"",N55)</f>
        <v/>
      </c>
      <c r="G55" s="624" t="str">
        <f>IF(J55=0,"",J55)</f>
        <v/>
      </c>
      <c r="H55" s="342" t="str">
        <f>IF(ISNA(O55),"",O55)</f>
        <v/>
      </c>
      <c r="J55" s="343">
        <f>form!R29</f>
        <v>0</v>
      </c>
      <c r="L55" s="289" t="str">
        <f>IF(G55="","",CONCATENATE(R55,".",S55,".",T55,".",U55,".",V55,".",W55,".",X55,".",Y55))</f>
        <v/>
      </c>
      <c r="M55" s="289" t="str">
        <f>IF(G55="","",CONCATENATE(AA55,", ",AB55,", ",AC55,", ",AD55,", ",AE55,", ",AF55,", ",AG55,", ",AH55))</f>
        <v/>
      </c>
      <c r="N55" s="289" t="str">
        <f>IF(G55="","",AS55*(1-$G$1))</f>
        <v/>
      </c>
      <c r="O55" s="289" t="str">
        <f>IF(F55="","",G55*F55)</f>
        <v/>
      </c>
      <c r="R55" s="344" t="e">
        <f>VLOOKUP(CONCATENATE(form!C29,".",form!D29),Лист1!$L:$N,2,0)</f>
        <v>#N/A</v>
      </c>
      <c r="S55" s="345" t="e">
        <f>VLOOKUP(CONCATENATE(form!C29,".",form!D29),Лист1!$Q:$S,2,0)</f>
        <v>#N/A</v>
      </c>
      <c r="T55" s="300" t="e">
        <f>VLOOKUP(CONCATENATE(form!E29,".",form!F29,".",form!G29),Лист1!$U:$W,2,0)</f>
        <v>#N/A</v>
      </c>
      <c r="U55" s="301" t="e">
        <f>VLOOKUP(form!I29,Лист1!$Y:$AA,2,0)</f>
        <v>#N/A</v>
      </c>
      <c r="V55" s="301" t="e">
        <f>VLOOKUP(form!J29,Лист1!$AC:$AE,2,0)</f>
        <v>#N/A</v>
      </c>
      <c r="W55" s="301" t="e">
        <f>VLOOKUP(form!K29,Лист1!$AG:$AI,2,0)</f>
        <v>#N/A</v>
      </c>
      <c r="X55" s="301" t="e">
        <f>VLOOKUP(CONCATENATE(form!L29,".",form!M29),Лист1!$AK$14:$AM$222,2,0)</f>
        <v>#N/A</v>
      </c>
      <c r="Y55" s="301" t="e">
        <f>VLOOKUP(CONCATENATE(form!L29,".",form!N29),Лист1!$AO$13:$AQ$147,2,0)</f>
        <v>#N/A</v>
      </c>
      <c r="AA55" s="289" t="e">
        <f>VLOOKUP(CONCATENATE(form!C29,".",form!D29),Лист1!$L:$N,3,0)</f>
        <v>#N/A</v>
      </c>
      <c r="AB55" s="289" t="e">
        <f>VLOOKUP(CONCATENATE(form!C29,".",form!D29),Лист1!$Q:$S,3,0)</f>
        <v>#N/A</v>
      </c>
      <c r="AC55" s="346" t="e">
        <f>VLOOKUP(CONCATENATE(form!E29,".",form!F29,".",form!G29),Лист1!$U:$W,3,0)</f>
        <v>#N/A</v>
      </c>
      <c r="AD55" s="346" t="e">
        <f>VLOOKUP(form!I29,Лист1!$Y:$AA,3,0)</f>
        <v>#N/A</v>
      </c>
      <c r="AE55" s="346" t="e">
        <f>VLOOKUP(form!J29,Лист1!$AC:$AE,3,0)</f>
        <v>#N/A</v>
      </c>
      <c r="AF55" s="347" t="e">
        <f>VLOOKUP(form!K29,Лист1!$AG:$AI,3,0)</f>
        <v>#N/A</v>
      </c>
      <c r="AG55" s="346" t="e">
        <f>VLOOKUP(CONCATENATE(form!L29,".",form!M29),Лист1!$AK$14:$AM$222,3,0)</f>
        <v>#N/A</v>
      </c>
      <c r="AH55" s="346" t="e">
        <f>VLOOKUP(CONCATENATE(form!L29,".",form!N29),Лист1!$AO$13:$AQ$147,3,0)</f>
        <v>#N/A</v>
      </c>
      <c r="AJ55" s="304" t="e">
        <f>VLOOKUP(CONCATENATE(form!C29,".",form!D29,".",form!H29),Лист1!$DD:$DH,5,0)</f>
        <v>#N/A</v>
      </c>
      <c r="AK55" s="304" t="e">
        <f>VLOOKUP(CONCATENATE(form!C29,".",form!J29),Лист1!$DJ:$DN,5,0)</f>
        <v>#N/A</v>
      </c>
      <c r="AL55" s="304" t="e">
        <f>VLOOKUP(CONCATENATE(form!C29,".",form!D29,".",form!K29),Лист1!$DP:$DT,5,0)</f>
        <v>#N/A</v>
      </c>
      <c r="AM55" s="305"/>
      <c r="AN55" s="304" t="e">
        <f>VLOOKUP(CONCATENATE(form!C29,".",form!L29),Лист1!$DV:$DZ,5,0)</f>
        <v>#N/A</v>
      </c>
      <c r="AO55" s="304" t="e">
        <f>VLOOKUP(CONCATENATE(form!C29,".",form!M29),Лист1!$EB:$EF,5,0)</f>
        <v>#N/A</v>
      </c>
      <c r="AP55" s="655"/>
      <c r="AQ55" s="306" t="str">
        <f>IF(ISNA(AR55),"0",AR55)</f>
        <v>0</v>
      </c>
      <c r="AR55" s="666" t="e">
        <f>VLOOKUP(CONCATENATE(form!C29,".",form!G29),Лист1!$EH:$EL,5,0)</f>
        <v>#N/A</v>
      </c>
      <c r="AS55" s="307" t="e">
        <f t="shared" si="7"/>
        <v>#N/A</v>
      </c>
      <c r="AU55" s="659">
        <f>IF(ISNA(AV55),"0",AV55)</f>
        <v>0</v>
      </c>
      <c r="AV55" s="308">
        <f>IF(G55="",0,ROUND(AS55*G55,2))</f>
        <v>0</v>
      </c>
      <c r="AX55" s="308"/>
    </row>
    <row r="56" spans="2:50" s="287" customFormat="1" ht="24.95" customHeight="1" x14ac:dyDescent="0.2">
      <c r="B56" s="395">
        <v>2</v>
      </c>
      <c r="C56" s="613" t="str">
        <f>IF(ISNA(L56),"",L56)</f>
        <v/>
      </c>
      <c r="D56" s="614" t="str">
        <f>IF(ISNA(M56),"",M56)</f>
        <v/>
      </c>
      <c r="E56" s="486" t="str">
        <f>IF(OR(J56=0,J56=""),"",VLOOKUP(R56,Лист1!$M:$O,3,0))</f>
        <v/>
      </c>
      <c r="F56" s="348" t="str">
        <f>IF(ISNA(N56),"",N56)</f>
        <v/>
      </c>
      <c r="G56" s="625" t="str">
        <f>IF(J56=0,"",J56)</f>
        <v/>
      </c>
      <c r="H56" s="349" t="str">
        <f>IF(ISNA(O56),"",O56)</f>
        <v/>
      </c>
      <c r="J56" s="343">
        <f>form!R30</f>
        <v>0</v>
      </c>
      <c r="L56" s="289" t="str">
        <f t="shared" ref="L56:L69" si="19">IF(G56="","",CONCATENATE(R56,".",S56,".",T56,".",U56,".",V56,".",W56,".",X56,".",Y56))</f>
        <v/>
      </c>
      <c r="M56" s="289" t="str">
        <f>IF(G56="","",CONCATENATE(AA56,", ",AB56,", ",AC56,", ",AD56,", ",AE56,", ",AF56,", ",AG56,", ",AH56))</f>
        <v/>
      </c>
      <c r="N56" s="289" t="str">
        <f t="shared" ref="N56:N69" si="20">IF(G56="","",AS56*(1-$G$1))</f>
        <v/>
      </c>
      <c r="O56" s="289" t="str">
        <f t="shared" ref="O56:O69" si="21">IF(F56="","",G56*F56)</f>
        <v/>
      </c>
      <c r="R56" s="344" t="e">
        <f>VLOOKUP(CONCATENATE(form!C30,".",form!D30),Лист1!$L:$N,2,0)</f>
        <v>#N/A</v>
      </c>
      <c r="S56" s="345" t="e">
        <f>VLOOKUP(CONCATENATE(form!C30,".",form!D30),Лист1!$Q:$S,2,0)</f>
        <v>#N/A</v>
      </c>
      <c r="T56" s="300" t="e">
        <f>VLOOKUP(CONCATENATE(form!E30,".",form!F30,".",form!G30),Лист1!$U:$W,2,0)</f>
        <v>#N/A</v>
      </c>
      <c r="U56" s="301" t="e">
        <f>VLOOKUP(form!I30,Лист1!$Y:$AA,2,0)</f>
        <v>#N/A</v>
      </c>
      <c r="V56" s="301" t="e">
        <f>VLOOKUP(form!J30,Лист1!$AC:$AE,2,0)</f>
        <v>#N/A</v>
      </c>
      <c r="W56" s="301" t="e">
        <f>VLOOKUP(form!K30,Лист1!$AG:$AI,2,0)</f>
        <v>#N/A</v>
      </c>
      <c r="X56" s="301" t="e">
        <f>VLOOKUP(CONCATENATE(form!L30,".",form!M30),Лист1!$AK$14:$AM$222,2,0)</f>
        <v>#N/A</v>
      </c>
      <c r="Y56" s="301" t="e">
        <f>VLOOKUP(CONCATENATE(form!L30,".",form!N30),Лист1!$AO$13:$AQ$147,2,0)</f>
        <v>#N/A</v>
      </c>
      <c r="AA56" s="289" t="e">
        <f>VLOOKUP(CONCATENATE(form!C30,".",form!D30),Лист1!$L:$N,3,0)</f>
        <v>#N/A</v>
      </c>
      <c r="AB56" s="289" t="e">
        <f>VLOOKUP(CONCATENATE(form!C30,".",form!D30),Лист1!$Q:$S,3,0)</f>
        <v>#N/A</v>
      </c>
      <c r="AC56" s="346" t="e">
        <f>VLOOKUP(CONCATENATE(form!E30,".",form!F30,".",form!G30),Лист1!$U:$W,3,0)</f>
        <v>#N/A</v>
      </c>
      <c r="AD56" s="346" t="e">
        <f>VLOOKUP(form!I30,Лист1!$Y:$AA,3,0)</f>
        <v>#N/A</v>
      </c>
      <c r="AE56" s="346" t="e">
        <f>VLOOKUP(form!J30,Лист1!$AC:$AE,3,0)</f>
        <v>#N/A</v>
      </c>
      <c r="AF56" s="347" t="e">
        <f>VLOOKUP(form!K30,Лист1!$AG:$AI,3,0)</f>
        <v>#N/A</v>
      </c>
      <c r="AG56" s="346" t="e">
        <f>VLOOKUP(CONCATENATE(form!L30,".",form!M30),Лист1!$AK$14:$AM$222,3,0)</f>
        <v>#N/A</v>
      </c>
      <c r="AH56" s="346" t="e">
        <f>VLOOKUP(CONCATENATE(form!L30,".",form!N30),Лист1!$AO$13:$AQ$147,3,0)</f>
        <v>#N/A</v>
      </c>
      <c r="AJ56" s="304" t="e">
        <f>VLOOKUP(CONCATENATE(form!C30,".",form!D30,".",form!H30),Лист1!$DD:$DH,5,0)</f>
        <v>#N/A</v>
      </c>
      <c r="AK56" s="304" t="e">
        <f>VLOOKUP(CONCATENATE(form!C30,".",form!J30),Лист1!$DJ:$DN,5,0)</f>
        <v>#N/A</v>
      </c>
      <c r="AL56" s="304" t="e">
        <f>VLOOKUP(CONCATENATE(form!C30,".",form!D30,".",form!K30),Лист1!$DP:$DT,5,0)</f>
        <v>#N/A</v>
      </c>
      <c r="AM56" s="305"/>
      <c r="AN56" s="304" t="e">
        <f>VLOOKUP(CONCATENATE(form!C30,".",form!L30),Лист1!$DV:$DZ,5,0)</f>
        <v>#N/A</v>
      </c>
      <c r="AO56" s="304" t="e">
        <f>VLOOKUP(CONCATENATE(form!C30,".",form!M30),Лист1!$EB:$EF,5,0)</f>
        <v>#N/A</v>
      </c>
      <c r="AP56" s="655"/>
      <c r="AQ56" s="306" t="str">
        <f t="shared" ref="AQ56:AQ69" si="22">IF(ISNA(AR56),"0",AR56)</f>
        <v>0</v>
      </c>
      <c r="AR56" s="666" t="e">
        <f>VLOOKUP(CONCATENATE(form!C30,".",form!G30),Лист1!$EH:$EL,5,0)</f>
        <v>#N/A</v>
      </c>
      <c r="AS56" s="307" t="e">
        <f t="shared" si="7"/>
        <v>#N/A</v>
      </c>
      <c r="AU56" s="659">
        <f t="shared" ref="AU56:AU69" si="23">IF(ISNA(AV56),"0",AV56)</f>
        <v>0</v>
      </c>
      <c r="AV56" s="308">
        <f t="shared" ref="AV56:AV69" si="24">IF(G56="",0,ROUND(AS56*G56,2))</f>
        <v>0</v>
      </c>
      <c r="AX56" s="308"/>
    </row>
    <row r="57" spans="2:50" s="287" customFormat="1" ht="24.95" customHeight="1" x14ac:dyDescent="0.2">
      <c r="B57" s="395">
        <v>3</v>
      </c>
      <c r="C57" s="613" t="str">
        <f t="shared" ref="C57:C69" si="25">IF(ISNA(L57),"",L57)</f>
        <v/>
      </c>
      <c r="D57" s="614" t="str">
        <f t="shared" ref="D57:D69" si="26">IF(ISNA(M57),"",M57)</f>
        <v/>
      </c>
      <c r="E57" s="486" t="str">
        <f>IF(OR(J57=0,J57=""),"",VLOOKUP(R57,Лист1!$M:$O,3,0))</f>
        <v/>
      </c>
      <c r="F57" s="348" t="str">
        <f t="shared" ref="F57:F69" si="27">IF(ISNA(N57),"",N57)</f>
        <v/>
      </c>
      <c r="G57" s="625" t="str">
        <f t="shared" ref="G57:G69" si="28">IF(J57=0,"",J57)</f>
        <v/>
      </c>
      <c r="H57" s="349" t="str">
        <f t="shared" ref="H57:H69" si="29">IF(ISNA(O57),"",O57)</f>
        <v/>
      </c>
      <c r="J57" s="343">
        <f>form!R31</f>
        <v>0</v>
      </c>
      <c r="L57" s="289" t="str">
        <f t="shared" si="19"/>
        <v/>
      </c>
      <c r="M57" s="289" t="str">
        <f t="shared" ref="M57:M69" si="30">IF(G57="","",CONCATENATE(AA57,", ",AB57,", ",AC57,", ",AD57,", ",AE57,", ",AF57,", ",AG57,", ",AH57))</f>
        <v/>
      </c>
      <c r="N57" s="289" t="str">
        <f t="shared" si="20"/>
        <v/>
      </c>
      <c r="O57" s="289" t="str">
        <f t="shared" si="21"/>
        <v/>
      </c>
      <c r="R57" s="344" t="e">
        <f>VLOOKUP(CONCATENATE(form!C31,".",form!D31),Лист1!$L:$N,2,0)</f>
        <v>#N/A</v>
      </c>
      <c r="S57" s="345" t="e">
        <f>VLOOKUP(CONCATENATE(form!C31,".",form!D31),Лист1!$Q:$S,2,0)</f>
        <v>#N/A</v>
      </c>
      <c r="T57" s="300" t="e">
        <f>VLOOKUP(CONCATENATE(form!E31,".",form!F31,".",form!G31),Лист1!$U:$W,2,0)</f>
        <v>#N/A</v>
      </c>
      <c r="U57" s="301" t="e">
        <f>VLOOKUP(form!I31,Лист1!$Y:$AA,2,0)</f>
        <v>#N/A</v>
      </c>
      <c r="V57" s="301" t="e">
        <f>VLOOKUP(form!J31,Лист1!$AC:$AE,2,0)</f>
        <v>#N/A</v>
      </c>
      <c r="W57" s="301" t="e">
        <f>VLOOKUP(form!K31,Лист1!$AG:$AI,2,0)</f>
        <v>#N/A</v>
      </c>
      <c r="X57" s="301" t="e">
        <f>VLOOKUP(CONCATENATE(form!L31,".",form!M31),Лист1!$AK$14:$AM$222,2,0)</f>
        <v>#N/A</v>
      </c>
      <c r="Y57" s="301" t="e">
        <f>VLOOKUP(CONCATENATE(form!L31,".",form!N31),Лист1!$AO$13:$AQ$147,2,0)</f>
        <v>#N/A</v>
      </c>
      <c r="AA57" s="289" t="e">
        <f>VLOOKUP(CONCATENATE(form!C31,".",form!D31),Лист1!$L:$N,3,0)</f>
        <v>#N/A</v>
      </c>
      <c r="AB57" s="289" t="e">
        <f>VLOOKUP(CONCATENATE(form!C31,".",form!D31),Лист1!$Q:$S,3,0)</f>
        <v>#N/A</v>
      </c>
      <c r="AC57" s="346" t="e">
        <f>VLOOKUP(CONCATENATE(form!E31,".",form!F31,".",form!G31),Лист1!$U:$W,3,0)</f>
        <v>#N/A</v>
      </c>
      <c r="AD57" s="346" t="e">
        <f>VLOOKUP(form!I31,Лист1!$Y:$AA,3,0)</f>
        <v>#N/A</v>
      </c>
      <c r="AE57" s="346" t="e">
        <f>VLOOKUP(form!J31,Лист1!$AC:$AE,3,0)</f>
        <v>#N/A</v>
      </c>
      <c r="AF57" s="347" t="e">
        <f>VLOOKUP(form!K31,Лист1!$AG:$AI,3,0)</f>
        <v>#N/A</v>
      </c>
      <c r="AG57" s="346" t="e">
        <f>VLOOKUP(CONCATENATE(form!L31,".",form!M31),Лист1!$AK$14:$AM$222,3,0)</f>
        <v>#N/A</v>
      </c>
      <c r="AH57" s="346" t="e">
        <f>VLOOKUP(CONCATENATE(form!L31,".",form!N31),Лист1!$AO$13:$AQ$147,3,0)</f>
        <v>#N/A</v>
      </c>
      <c r="AJ57" s="304" t="e">
        <f>VLOOKUP(CONCATENATE(form!C31,".",form!D31,".",form!H31),Лист1!$DD:$DH,5,0)</f>
        <v>#N/A</v>
      </c>
      <c r="AK57" s="304" t="e">
        <f>VLOOKUP(CONCATENATE(form!C31,".",form!J31),Лист1!$DJ:$DN,5,0)</f>
        <v>#N/A</v>
      </c>
      <c r="AL57" s="304" t="e">
        <f>VLOOKUP(CONCATENATE(form!C31,".",form!D31,".",form!K31),Лист1!$DP:$DT,5,0)</f>
        <v>#N/A</v>
      </c>
      <c r="AM57" s="305"/>
      <c r="AN57" s="304" t="e">
        <f>VLOOKUP(CONCATENATE(form!C31,".",form!L31),Лист1!$DV:$DZ,5,0)</f>
        <v>#N/A</v>
      </c>
      <c r="AO57" s="304" t="e">
        <f>VLOOKUP(CONCATENATE(form!C31,".",form!M31),Лист1!$EB:$EF,5,0)</f>
        <v>#N/A</v>
      </c>
      <c r="AP57" s="655"/>
      <c r="AQ57" s="306" t="str">
        <f t="shared" si="22"/>
        <v>0</v>
      </c>
      <c r="AR57" s="666" t="e">
        <f>VLOOKUP(CONCATENATE(form!C31,".",form!G31),Лист1!$EH:$EL,5,0)</f>
        <v>#N/A</v>
      </c>
      <c r="AS57" s="307" t="e">
        <f t="shared" si="7"/>
        <v>#N/A</v>
      </c>
      <c r="AU57" s="659">
        <f t="shared" si="23"/>
        <v>0</v>
      </c>
      <c r="AV57" s="308">
        <f t="shared" si="24"/>
        <v>0</v>
      </c>
      <c r="AX57" s="308"/>
    </row>
    <row r="58" spans="2:50" s="287" customFormat="1" ht="24.95" customHeight="1" x14ac:dyDescent="0.2">
      <c r="B58" s="395">
        <v>4</v>
      </c>
      <c r="C58" s="613" t="str">
        <f t="shared" si="25"/>
        <v/>
      </c>
      <c r="D58" s="614" t="str">
        <f t="shared" si="26"/>
        <v/>
      </c>
      <c r="E58" s="486" t="str">
        <f>IF(OR(J58=0,J58=""),"",VLOOKUP(R58,Лист1!$M:$O,3,0))</f>
        <v/>
      </c>
      <c r="F58" s="348" t="str">
        <f t="shared" si="27"/>
        <v/>
      </c>
      <c r="G58" s="625" t="str">
        <f t="shared" si="28"/>
        <v/>
      </c>
      <c r="H58" s="349" t="str">
        <f t="shared" si="29"/>
        <v/>
      </c>
      <c r="J58" s="343">
        <f>form!R32</f>
        <v>0</v>
      </c>
      <c r="L58" s="289" t="str">
        <f t="shared" si="19"/>
        <v/>
      </c>
      <c r="M58" s="289" t="str">
        <f t="shared" si="30"/>
        <v/>
      </c>
      <c r="N58" s="289" t="str">
        <f t="shared" si="20"/>
        <v/>
      </c>
      <c r="O58" s="289" t="str">
        <f t="shared" si="21"/>
        <v/>
      </c>
      <c r="R58" s="344" t="e">
        <f>VLOOKUP(CONCATENATE(form!C32,".",form!D32),Лист1!$L:$N,2,0)</f>
        <v>#N/A</v>
      </c>
      <c r="S58" s="345" t="e">
        <f>VLOOKUP(CONCATENATE(form!C32,".",form!D32),Лист1!$Q:$S,2,0)</f>
        <v>#N/A</v>
      </c>
      <c r="T58" s="300" t="e">
        <f>VLOOKUP(CONCATENATE(form!E32,".",form!F32,".",form!G32),Лист1!$U:$W,2,0)</f>
        <v>#N/A</v>
      </c>
      <c r="U58" s="301" t="e">
        <f>VLOOKUP(form!I32,Лист1!$Y:$AA,2,0)</f>
        <v>#N/A</v>
      </c>
      <c r="V58" s="301" t="e">
        <f>VLOOKUP(form!J32,Лист1!$AC:$AE,2,0)</f>
        <v>#N/A</v>
      </c>
      <c r="W58" s="301" t="e">
        <f>VLOOKUP(form!K32,Лист1!$AG:$AI,2,0)</f>
        <v>#N/A</v>
      </c>
      <c r="X58" s="301" t="e">
        <f>VLOOKUP(CONCATENATE(form!L32,".",form!M32),Лист1!$AK$14:$AM$222,2,0)</f>
        <v>#N/A</v>
      </c>
      <c r="Y58" s="301" t="e">
        <f>VLOOKUP(CONCATENATE(form!L32,".",form!N32),Лист1!$AO$13:$AQ$147,2,0)</f>
        <v>#N/A</v>
      </c>
      <c r="AA58" s="289" t="e">
        <f>VLOOKUP(CONCATENATE(form!C32,".",form!D32),Лист1!$L:$N,3,0)</f>
        <v>#N/A</v>
      </c>
      <c r="AB58" s="289" t="e">
        <f>VLOOKUP(CONCATENATE(form!C32,".",form!D32),Лист1!$Q:$S,3,0)</f>
        <v>#N/A</v>
      </c>
      <c r="AC58" s="346" t="e">
        <f>VLOOKUP(CONCATENATE(form!E32,".",form!F32,".",form!G32),Лист1!$U:$W,3,0)</f>
        <v>#N/A</v>
      </c>
      <c r="AD58" s="346" t="e">
        <f>VLOOKUP(form!I32,Лист1!$Y:$AA,3,0)</f>
        <v>#N/A</v>
      </c>
      <c r="AE58" s="346" t="e">
        <f>VLOOKUP(form!J32,Лист1!$AC:$AE,3,0)</f>
        <v>#N/A</v>
      </c>
      <c r="AF58" s="347" t="e">
        <f>VLOOKUP(form!K32,Лист1!$AG:$AI,3,0)</f>
        <v>#N/A</v>
      </c>
      <c r="AG58" s="346" t="e">
        <f>VLOOKUP(CONCATENATE(form!L32,".",form!M32),Лист1!$AK$14:$AM$222,3,0)</f>
        <v>#N/A</v>
      </c>
      <c r="AH58" s="346" t="e">
        <f>VLOOKUP(CONCATENATE(form!L32,".",form!N32),Лист1!$AO$13:$AQ$147,3,0)</f>
        <v>#N/A</v>
      </c>
      <c r="AJ58" s="304" t="e">
        <f>VLOOKUP(CONCATENATE(form!C32,".",form!D32,".",form!H32),Лист1!$DD:$DH,5,0)</f>
        <v>#N/A</v>
      </c>
      <c r="AK58" s="304" t="e">
        <f>VLOOKUP(CONCATENATE(form!C32,".",form!J32),Лист1!$DJ:$DN,5,0)</f>
        <v>#N/A</v>
      </c>
      <c r="AL58" s="304" t="e">
        <f>VLOOKUP(CONCATENATE(form!C32,".",form!D32,".",form!K32),Лист1!$DP:$DT,5,0)</f>
        <v>#N/A</v>
      </c>
      <c r="AM58" s="305"/>
      <c r="AN58" s="304" t="e">
        <f>VLOOKUP(CONCATENATE(form!C32,".",form!L32),Лист1!$DV:$DZ,5,0)</f>
        <v>#N/A</v>
      </c>
      <c r="AO58" s="304" t="e">
        <f>VLOOKUP(CONCATENATE(form!C32,".",form!M32),Лист1!$EB:$EF,5,0)</f>
        <v>#N/A</v>
      </c>
      <c r="AP58" s="655"/>
      <c r="AQ58" s="306" t="str">
        <f t="shared" si="22"/>
        <v>0</v>
      </c>
      <c r="AR58" s="666" t="e">
        <f>VLOOKUP(CONCATENATE(form!C32,".",form!G32),Лист1!$EH:$EL,5,0)</f>
        <v>#N/A</v>
      </c>
      <c r="AS58" s="307" t="e">
        <f t="shared" si="7"/>
        <v>#N/A</v>
      </c>
      <c r="AU58" s="659">
        <f t="shared" si="23"/>
        <v>0</v>
      </c>
      <c r="AV58" s="308">
        <f t="shared" si="24"/>
        <v>0</v>
      </c>
      <c r="AX58" s="308"/>
    </row>
    <row r="59" spans="2:50" s="287" customFormat="1" ht="24.95" customHeight="1" x14ac:dyDescent="0.2">
      <c r="B59" s="395">
        <v>5</v>
      </c>
      <c r="C59" s="613" t="str">
        <f t="shared" si="25"/>
        <v/>
      </c>
      <c r="D59" s="614" t="str">
        <f t="shared" si="26"/>
        <v/>
      </c>
      <c r="E59" s="486" t="str">
        <f>IF(OR(J59=0,J59=""),"",VLOOKUP(R59,Лист1!$M:$O,3,0))</f>
        <v/>
      </c>
      <c r="F59" s="348" t="str">
        <f t="shared" si="27"/>
        <v/>
      </c>
      <c r="G59" s="625" t="str">
        <f t="shared" si="28"/>
        <v/>
      </c>
      <c r="H59" s="349" t="str">
        <f t="shared" si="29"/>
        <v/>
      </c>
      <c r="J59" s="343">
        <f>form!R33</f>
        <v>0</v>
      </c>
      <c r="L59" s="289" t="str">
        <f t="shared" si="19"/>
        <v/>
      </c>
      <c r="M59" s="289" t="str">
        <f t="shared" si="30"/>
        <v/>
      </c>
      <c r="N59" s="289" t="str">
        <f t="shared" si="20"/>
        <v/>
      </c>
      <c r="O59" s="289" t="str">
        <f t="shared" si="21"/>
        <v/>
      </c>
      <c r="R59" s="344" t="e">
        <f>VLOOKUP(CONCATENATE(form!C33,".",form!D33),Лист1!$L:$N,2,0)</f>
        <v>#N/A</v>
      </c>
      <c r="S59" s="345" t="e">
        <f>VLOOKUP(CONCATENATE(form!C33,".",form!D33),Лист1!$Q:$S,2,0)</f>
        <v>#N/A</v>
      </c>
      <c r="T59" s="300" t="e">
        <f>VLOOKUP(CONCATENATE(form!E33,".",form!F33,".",form!G33),Лист1!$U:$W,2,0)</f>
        <v>#N/A</v>
      </c>
      <c r="U59" s="301" t="e">
        <f>VLOOKUP(form!I33,Лист1!$Y:$AA,2,0)</f>
        <v>#N/A</v>
      </c>
      <c r="V59" s="301" t="e">
        <f>VLOOKUP(form!J33,Лист1!$AC:$AE,2,0)</f>
        <v>#N/A</v>
      </c>
      <c r="W59" s="301" t="e">
        <f>VLOOKUP(form!K33,Лист1!$AG:$AI,2,0)</f>
        <v>#N/A</v>
      </c>
      <c r="X59" s="301" t="e">
        <f>VLOOKUP(CONCATENATE(form!L33,".",form!M33),Лист1!$AK$14:$AM$222,2,0)</f>
        <v>#N/A</v>
      </c>
      <c r="Y59" s="301" t="e">
        <f>VLOOKUP(CONCATENATE(form!L33,".",form!N33),Лист1!$AO$13:$AQ$147,2,0)</f>
        <v>#N/A</v>
      </c>
      <c r="AA59" s="289" t="e">
        <f>VLOOKUP(CONCATENATE(form!C33,".",form!D33),Лист1!$L:$N,3,0)</f>
        <v>#N/A</v>
      </c>
      <c r="AB59" s="289" t="e">
        <f>VLOOKUP(CONCATENATE(form!C33,".",form!D33),Лист1!$Q:$S,3,0)</f>
        <v>#N/A</v>
      </c>
      <c r="AC59" s="346" t="e">
        <f>VLOOKUP(CONCATENATE(form!E33,".",form!F33,".",form!G33),Лист1!$U:$W,3,0)</f>
        <v>#N/A</v>
      </c>
      <c r="AD59" s="346" t="e">
        <f>VLOOKUP(form!I33,Лист1!$Y:$AA,3,0)</f>
        <v>#N/A</v>
      </c>
      <c r="AE59" s="346" t="e">
        <f>VLOOKUP(form!J33,Лист1!$AC:$AE,3,0)</f>
        <v>#N/A</v>
      </c>
      <c r="AF59" s="347" t="e">
        <f>VLOOKUP(form!K33,Лист1!$AG:$AI,3,0)</f>
        <v>#N/A</v>
      </c>
      <c r="AG59" s="346" t="e">
        <f>VLOOKUP(CONCATENATE(form!L33,".",form!M33),Лист1!$AK$14:$AM$222,3,0)</f>
        <v>#N/A</v>
      </c>
      <c r="AH59" s="346" t="e">
        <f>VLOOKUP(CONCATENATE(form!L33,".",form!N33),Лист1!$AO$13:$AQ$147,3,0)</f>
        <v>#N/A</v>
      </c>
      <c r="AJ59" s="304" t="e">
        <f>VLOOKUP(CONCATENATE(form!C33,".",form!D33,".",form!H33),Лист1!$DD:$DH,5,0)</f>
        <v>#N/A</v>
      </c>
      <c r="AK59" s="304" t="e">
        <f>VLOOKUP(CONCATENATE(form!C33,".",form!J33),Лист1!$DJ:$DN,5,0)</f>
        <v>#N/A</v>
      </c>
      <c r="AL59" s="304" t="e">
        <f>VLOOKUP(CONCATENATE(form!C33,".",form!D33,".",form!K33),Лист1!$DP:$DT,5,0)</f>
        <v>#N/A</v>
      </c>
      <c r="AM59" s="305"/>
      <c r="AN59" s="304" t="e">
        <f>VLOOKUP(CONCATENATE(form!C33,".",form!L33),Лист1!$DV:$DZ,5,0)</f>
        <v>#N/A</v>
      </c>
      <c r="AO59" s="304" t="e">
        <f>VLOOKUP(CONCATENATE(form!C33,".",form!M33),Лист1!$EB:$EF,5,0)</f>
        <v>#N/A</v>
      </c>
      <c r="AP59" s="655"/>
      <c r="AQ59" s="306" t="str">
        <f t="shared" si="22"/>
        <v>0</v>
      </c>
      <c r="AR59" s="666" t="e">
        <f>VLOOKUP(CONCATENATE(form!C33,".",form!G33),Лист1!$EH:$EL,5,0)</f>
        <v>#N/A</v>
      </c>
      <c r="AS59" s="307" t="e">
        <f t="shared" si="7"/>
        <v>#N/A</v>
      </c>
      <c r="AU59" s="659">
        <f t="shared" si="23"/>
        <v>0</v>
      </c>
      <c r="AV59" s="308">
        <f t="shared" si="24"/>
        <v>0</v>
      </c>
      <c r="AX59" s="308"/>
    </row>
    <row r="60" spans="2:50" s="287" customFormat="1" ht="24.95" customHeight="1" x14ac:dyDescent="0.2">
      <c r="B60" s="395">
        <v>6</v>
      </c>
      <c r="C60" s="613" t="str">
        <f t="shared" si="25"/>
        <v/>
      </c>
      <c r="D60" s="614" t="str">
        <f t="shared" si="26"/>
        <v/>
      </c>
      <c r="E60" s="486" t="str">
        <f>IF(OR(J60=0,J60=""),"",VLOOKUP(R60,Лист1!$M:$O,3,0))</f>
        <v/>
      </c>
      <c r="F60" s="348" t="str">
        <f t="shared" si="27"/>
        <v/>
      </c>
      <c r="G60" s="625" t="str">
        <f t="shared" si="28"/>
        <v/>
      </c>
      <c r="H60" s="349" t="str">
        <f t="shared" si="29"/>
        <v/>
      </c>
      <c r="J60" s="343">
        <f>form!R34</f>
        <v>0</v>
      </c>
      <c r="L60" s="289" t="str">
        <f t="shared" si="19"/>
        <v/>
      </c>
      <c r="M60" s="289" t="str">
        <f t="shared" si="30"/>
        <v/>
      </c>
      <c r="N60" s="289" t="str">
        <f t="shared" si="20"/>
        <v/>
      </c>
      <c r="O60" s="289" t="str">
        <f t="shared" si="21"/>
        <v/>
      </c>
      <c r="R60" s="344" t="e">
        <f>VLOOKUP(CONCATENATE(form!C34,".",form!D34),Лист1!$L:$N,2,0)</f>
        <v>#N/A</v>
      </c>
      <c r="S60" s="345" t="e">
        <f>VLOOKUP(CONCATENATE(form!C34,".",form!D34),Лист1!$Q:$S,2,0)</f>
        <v>#N/A</v>
      </c>
      <c r="T60" s="300" t="e">
        <f>VLOOKUP(CONCATENATE(form!E34,".",form!F34,".",form!G34),Лист1!$U:$W,2,0)</f>
        <v>#N/A</v>
      </c>
      <c r="U60" s="301" t="e">
        <f>VLOOKUP(form!I34,Лист1!$Y:$AA,2,0)</f>
        <v>#N/A</v>
      </c>
      <c r="V60" s="301" t="e">
        <f>VLOOKUP(form!J34,Лист1!$AC:$AE,2,0)</f>
        <v>#N/A</v>
      </c>
      <c r="W60" s="301" t="e">
        <f>VLOOKUP(form!K34,Лист1!$AG:$AI,2,0)</f>
        <v>#N/A</v>
      </c>
      <c r="X60" s="301" t="e">
        <f>VLOOKUP(CONCATENATE(form!L34,".",form!M34),Лист1!$AK$14:$AM$222,2,0)</f>
        <v>#N/A</v>
      </c>
      <c r="Y60" s="301" t="e">
        <f>VLOOKUP(CONCATENATE(form!L34,".",form!N34),Лист1!$AO$13:$AQ$147,2,0)</f>
        <v>#N/A</v>
      </c>
      <c r="AA60" s="289" t="e">
        <f>VLOOKUP(CONCATENATE(form!C34,".",form!D34),Лист1!$L:$N,3,0)</f>
        <v>#N/A</v>
      </c>
      <c r="AB60" s="289" t="e">
        <f>VLOOKUP(CONCATENATE(form!C34,".",form!D34),Лист1!$Q:$S,3,0)</f>
        <v>#N/A</v>
      </c>
      <c r="AC60" s="346" t="e">
        <f>VLOOKUP(CONCATENATE(form!E34,".",form!F34,".",form!G34),Лист1!$U:$W,3,0)</f>
        <v>#N/A</v>
      </c>
      <c r="AD60" s="346" t="e">
        <f>VLOOKUP(form!I34,Лист1!$Y:$AA,3,0)</f>
        <v>#N/A</v>
      </c>
      <c r="AE60" s="346" t="e">
        <f>VLOOKUP(form!J34,Лист1!$AC:$AE,3,0)</f>
        <v>#N/A</v>
      </c>
      <c r="AF60" s="347" t="e">
        <f>VLOOKUP(form!K34,Лист1!$AG:$AI,3,0)</f>
        <v>#N/A</v>
      </c>
      <c r="AG60" s="346" t="e">
        <f>VLOOKUP(CONCATENATE(form!L34,".",form!M34),Лист1!$AK$14:$AM$222,3,0)</f>
        <v>#N/A</v>
      </c>
      <c r="AH60" s="346" t="e">
        <f>VLOOKUP(CONCATENATE(form!L34,".",form!N34),Лист1!$AO$13:$AQ$147,3,0)</f>
        <v>#N/A</v>
      </c>
      <c r="AJ60" s="304" t="e">
        <f>VLOOKUP(CONCATENATE(form!C34,".",form!D34,".",form!H34),Лист1!$DD:$DH,5,0)</f>
        <v>#N/A</v>
      </c>
      <c r="AK60" s="304" t="e">
        <f>VLOOKUP(CONCATENATE(form!C34,".",form!J34),Лист1!$DJ:$DN,5,0)</f>
        <v>#N/A</v>
      </c>
      <c r="AL60" s="304" t="e">
        <f>VLOOKUP(CONCATENATE(form!C34,".",form!D34,".",form!K34),Лист1!$DP:$DT,5,0)</f>
        <v>#N/A</v>
      </c>
      <c r="AM60" s="305"/>
      <c r="AN60" s="304" t="e">
        <f>VLOOKUP(CONCATENATE(form!C34,".",form!L34),Лист1!$DV:$DZ,5,0)</f>
        <v>#N/A</v>
      </c>
      <c r="AO60" s="304" t="e">
        <f>VLOOKUP(CONCATENATE(form!C34,".",form!M34),Лист1!$EB:$EF,5,0)</f>
        <v>#N/A</v>
      </c>
      <c r="AP60" s="655"/>
      <c r="AQ60" s="306" t="str">
        <f t="shared" si="22"/>
        <v>0</v>
      </c>
      <c r="AR60" s="666" t="e">
        <f>VLOOKUP(CONCATENATE(form!C34,".",form!G34),Лист1!$EH:$EL,5,0)</f>
        <v>#N/A</v>
      </c>
      <c r="AS60" s="307" t="e">
        <f t="shared" si="7"/>
        <v>#N/A</v>
      </c>
      <c r="AU60" s="659">
        <f t="shared" si="23"/>
        <v>0</v>
      </c>
      <c r="AV60" s="308">
        <f t="shared" si="24"/>
        <v>0</v>
      </c>
      <c r="AX60" s="308"/>
    </row>
    <row r="61" spans="2:50" s="287" customFormat="1" ht="24.95" customHeight="1" x14ac:dyDescent="0.2">
      <c r="B61" s="395">
        <v>7</v>
      </c>
      <c r="C61" s="613" t="str">
        <f t="shared" si="25"/>
        <v/>
      </c>
      <c r="D61" s="614" t="str">
        <f t="shared" si="26"/>
        <v/>
      </c>
      <c r="E61" s="486" t="str">
        <f>IF(OR(J61=0,J61=""),"",VLOOKUP(R61,Лист1!$M:$O,3,0))</f>
        <v/>
      </c>
      <c r="F61" s="348" t="str">
        <f t="shared" si="27"/>
        <v/>
      </c>
      <c r="G61" s="625" t="str">
        <f t="shared" si="28"/>
        <v/>
      </c>
      <c r="H61" s="349" t="str">
        <f t="shared" si="29"/>
        <v/>
      </c>
      <c r="J61" s="343">
        <f>form!R35</f>
        <v>0</v>
      </c>
      <c r="L61" s="289" t="str">
        <f t="shared" si="19"/>
        <v/>
      </c>
      <c r="M61" s="289" t="str">
        <f t="shared" si="30"/>
        <v/>
      </c>
      <c r="N61" s="289" t="str">
        <f t="shared" si="20"/>
        <v/>
      </c>
      <c r="O61" s="289" t="str">
        <f t="shared" si="21"/>
        <v/>
      </c>
      <c r="R61" s="344" t="e">
        <f>VLOOKUP(CONCATENATE(form!C35,".",form!D35),Лист1!$L:$N,2,0)</f>
        <v>#N/A</v>
      </c>
      <c r="S61" s="345" t="e">
        <f>VLOOKUP(CONCATENATE(form!C35,".",form!D35),Лист1!$Q:$S,2,0)</f>
        <v>#N/A</v>
      </c>
      <c r="T61" s="300" t="e">
        <f>VLOOKUP(CONCATENATE(form!E35,".",form!F35,".",form!G35),Лист1!$U:$W,2,0)</f>
        <v>#N/A</v>
      </c>
      <c r="U61" s="301" t="e">
        <f>VLOOKUP(form!I35,Лист1!$Y:$AA,2,0)</f>
        <v>#N/A</v>
      </c>
      <c r="V61" s="301" t="e">
        <f>VLOOKUP(form!J35,Лист1!$AC:$AE,2,0)</f>
        <v>#N/A</v>
      </c>
      <c r="W61" s="301" t="e">
        <f>VLOOKUP(form!K35,Лист1!$AG:$AI,2,0)</f>
        <v>#N/A</v>
      </c>
      <c r="X61" s="301" t="e">
        <f>VLOOKUP(CONCATENATE(form!L35,".",form!M35),Лист1!$AK$14:$AM$222,2,0)</f>
        <v>#N/A</v>
      </c>
      <c r="Y61" s="301" t="e">
        <f>VLOOKUP(CONCATENATE(form!L35,".",form!N35),Лист1!$AO$13:$AQ$147,2,0)</f>
        <v>#N/A</v>
      </c>
      <c r="AA61" s="289" t="e">
        <f>VLOOKUP(CONCATENATE(form!C35,".",form!D35),Лист1!$L:$N,3,0)</f>
        <v>#N/A</v>
      </c>
      <c r="AB61" s="289" t="e">
        <f>VLOOKUP(CONCATENATE(form!C35,".",form!D35),Лист1!$Q:$S,3,0)</f>
        <v>#N/A</v>
      </c>
      <c r="AC61" s="346" t="e">
        <f>VLOOKUP(CONCATENATE(form!E35,".",form!F35,".",form!G35),Лист1!$U:$W,3,0)</f>
        <v>#N/A</v>
      </c>
      <c r="AD61" s="346" t="e">
        <f>VLOOKUP(form!I35,Лист1!$Y:$AA,3,0)</f>
        <v>#N/A</v>
      </c>
      <c r="AE61" s="346" t="e">
        <f>VLOOKUP(form!J35,Лист1!$AC:$AE,3,0)</f>
        <v>#N/A</v>
      </c>
      <c r="AF61" s="347" t="e">
        <f>VLOOKUP(form!K35,Лист1!$AG:$AI,3,0)</f>
        <v>#N/A</v>
      </c>
      <c r="AG61" s="346" t="e">
        <f>VLOOKUP(CONCATENATE(form!L35,".",form!M35),Лист1!$AK$14:$AM$222,3,0)</f>
        <v>#N/A</v>
      </c>
      <c r="AH61" s="346" t="e">
        <f>VLOOKUP(CONCATENATE(form!L35,".",form!N35),Лист1!$AO$13:$AQ$147,3,0)</f>
        <v>#N/A</v>
      </c>
      <c r="AJ61" s="304" t="e">
        <f>VLOOKUP(CONCATENATE(form!C35,".",form!D35,".",form!H35),Лист1!$DD:$DH,5,0)</f>
        <v>#N/A</v>
      </c>
      <c r="AK61" s="304" t="e">
        <f>VLOOKUP(CONCATENATE(form!C35,".",form!J35),Лист1!$DJ:$DN,5,0)</f>
        <v>#N/A</v>
      </c>
      <c r="AL61" s="304" t="e">
        <f>VLOOKUP(CONCATENATE(form!C35,".",form!D35,".",form!K35),Лист1!$DP:$DT,5,0)</f>
        <v>#N/A</v>
      </c>
      <c r="AM61" s="305"/>
      <c r="AN61" s="304" t="e">
        <f>VLOOKUP(CONCATENATE(form!C35,".",form!L35),Лист1!$DV:$DZ,5,0)</f>
        <v>#N/A</v>
      </c>
      <c r="AO61" s="304" t="e">
        <f>VLOOKUP(CONCATENATE(form!C35,".",form!M35),Лист1!$EB:$EF,5,0)</f>
        <v>#N/A</v>
      </c>
      <c r="AP61" s="655"/>
      <c r="AQ61" s="306" t="str">
        <f t="shared" si="22"/>
        <v>0</v>
      </c>
      <c r="AR61" s="666" t="e">
        <f>VLOOKUP(CONCATENATE(form!C35,".",form!G35),Лист1!$EH:$EL,5,0)</f>
        <v>#N/A</v>
      </c>
      <c r="AS61" s="307" t="e">
        <f t="shared" si="7"/>
        <v>#N/A</v>
      </c>
      <c r="AU61" s="659">
        <f t="shared" si="23"/>
        <v>0</v>
      </c>
      <c r="AV61" s="308">
        <f t="shared" si="24"/>
        <v>0</v>
      </c>
      <c r="AX61" s="308"/>
    </row>
    <row r="62" spans="2:50" s="287" customFormat="1" ht="24.95" customHeight="1" x14ac:dyDescent="0.2">
      <c r="B62" s="395">
        <v>8</v>
      </c>
      <c r="C62" s="613" t="str">
        <f t="shared" si="25"/>
        <v/>
      </c>
      <c r="D62" s="614" t="str">
        <f t="shared" si="26"/>
        <v/>
      </c>
      <c r="E62" s="486" t="str">
        <f>IF(OR(J62=0,J62=""),"",VLOOKUP(R62,Лист1!$M:$O,3,0))</f>
        <v/>
      </c>
      <c r="F62" s="348" t="str">
        <f t="shared" si="27"/>
        <v/>
      </c>
      <c r="G62" s="625" t="str">
        <f t="shared" si="28"/>
        <v/>
      </c>
      <c r="H62" s="349" t="str">
        <f t="shared" si="29"/>
        <v/>
      </c>
      <c r="J62" s="343">
        <f>form!R36</f>
        <v>0</v>
      </c>
      <c r="L62" s="289" t="str">
        <f t="shared" si="19"/>
        <v/>
      </c>
      <c r="M62" s="289" t="str">
        <f t="shared" si="30"/>
        <v/>
      </c>
      <c r="N62" s="289" t="str">
        <f t="shared" si="20"/>
        <v/>
      </c>
      <c r="O62" s="289" t="str">
        <f t="shared" si="21"/>
        <v/>
      </c>
      <c r="R62" s="344" t="e">
        <f>VLOOKUP(CONCATENATE(form!C36,".",form!D36),Лист1!$L:$N,2,0)</f>
        <v>#N/A</v>
      </c>
      <c r="S62" s="345" t="e">
        <f>VLOOKUP(CONCATENATE(form!C36,".",form!D36),Лист1!$Q:$S,2,0)</f>
        <v>#N/A</v>
      </c>
      <c r="T62" s="300" t="e">
        <f>VLOOKUP(CONCATENATE(form!E36,".",form!F36,".",form!G36),Лист1!$U:$W,2,0)</f>
        <v>#N/A</v>
      </c>
      <c r="U62" s="301" t="e">
        <f>VLOOKUP(form!I36,Лист1!$Y:$AA,2,0)</f>
        <v>#N/A</v>
      </c>
      <c r="V62" s="301" t="e">
        <f>VLOOKUP(form!J36,Лист1!$AC:$AE,2,0)</f>
        <v>#N/A</v>
      </c>
      <c r="W62" s="301" t="e">
        <f>VLOOKUP(form!K36,Лист1!$AG:$AI,2,0)</f>
        <v>#N/A</v>
      </c>
      <c r="X62" s="301" t="e">
        <f>VLOOKUP(CONCATENATE(form!L36,".",form!M36),Лист1!$AK$14:$AM$222,2,0)</f>
        <v>#N/A</v>
      </c>
      <c r="Y62" s="301" t="e">
        <f>VLOOKUP(CONCATENATE(form!L36,".",form!N36),Лист1!$AO$13:$AQ$147,2,0)</f>
        <v>#N/A</v>
      </c>
      <c r="AA62" s="289" t="e">
        <f>VLOOKUP(CONCATENATE(form!C36,".",form!D36),Лист1!$L:$N,3,0)</f>
        <v>#N/A</v>
      </c>
      <c r="AB62" s="289" t="e">
        <f>VLOOKUP(CONCATENATE(form!C36,".",form!D36),Лист1!$Q:$S,3,0)</f>
        <v>#N/A</v>
      </c>
      <c r="AC62" s="346" t="e">
        <f>VLOOKUP(CONCATENATE(form!E36,".",form!F36,".",form!G36),Лист1!$U:$W,3,0)</f>
        <v>#N/A</v>
      </c>
      <c r="AD62" s="346" t="e">
        <f>VLOOKUP(form!I36,Лист1!$Y:$AA,3,0)</f>
        <v>#N/A</v>
      </c>
      <c r="AE62" s="346" t="e">
        <f>VLOOKUP(form!J36,Лист1!$AC:$AE,3,0)</f>
        <v>#N/A</v>
      </c>
      <c r="AF62" s="347" t="e">
        <f>VLOOKUP(form!K36,Лист1!$AG:$AI,3,0)</f>
        <v>#N/A</v>
      </c>
      <c r="AG62" s="346" t="e">
        <f>VLOOKUP(CONCATENATE(form!L36,".",form!M36),Лист1!$AK$14:$AM$222,3,0)</f>
        <v>#N/A</v>
      </c>
      <c r="AH62" s="346" t="e">
        <f>VLOOKUP(CONCATENATE(form!L36,".",form!N36),Лист1!$AO$13:$AQ$147,3,0)</f>
        <v>#N/A</v>
      </c>
      <c r="AJ62" s="304" t="e">
        <f>VLOOKUP(CONCATENATE(form!C36,".",form!D36,".",form!H36),Лист1!$DD:$DH,5,0)</f>
        <v>#N/A</v>
      </c>
      <c r="AK62" s="304" t="e">
        <f>VLOOKUP(CONCATENATE(form!C36,".",form!J36),Лист1!$DJ:$DN,5,0)</f>
        <v>#N/A</v>
      </c>
      <c r="AL62" s="304" t="e">
        <f>VLOOKUP(CONCATENATE(form!C36,".",form!D36,".",form!K36),Лист1!$DP:$DT,5,0)</f>
        <v>#N/A</v>
      </c>
      <c r="AM62" s="305"/>
      <c r="AN62" s="304" t="e">
        <f>VLOOKUP(CONCATENATE(form!C36,".",form!L36),Лист1!$DV:$DZ,5,0)</f>
        <v>#N/A</v>
      </c>
      <c r="AO62" s="304" t="e">
        <f>VLOOKUP(CONCATENATE(form!C36,".",form!M36),Лист1!$EB:$EF,5,0)</f>
        <v>#N/A</v>
      </c>
      <c r="AP62" s="655"/>
      <c r="AQ62" s="306" t="str">
        <f t="shared" si="22"/>
        <v>0</v>
      </c>
      <c r="AR62" s="666" t="e">
        <f>VLOOKUP(CONCATENATE(form!C36,".",form!G36),Лист1!$EH:$EL,5,0)</f>
        <v>#N/A</v>
      </c>
      <c r="AS62" s="307" t="e">
        <f t="shared" si="7"/>
        <v>#N/A</v>
      </c>
      <c r="AU62" s="659">
        <f t="shared" si="23"/>
        <v>0</v>
      </c>
      <c r="AV62" s="308">
        <f t="shared" si="24"/>
        <v>0</v>
      </c>
      <c r="AX62" s="308"/>
    </row>
    <row r="63" spans="2:50" s="287" customFormat="1" ht="24.95" customHeight="1" x14ac:dyDescent="0.2">
      <c r="B63" s="395">
        <v>9</v>
      </c>
      <c r="C63" s="613" t="str">
        <f t="shared" si="25"/>
        <v/>
      </c>
      <c r="D63" s="614" t="str">
        <f t="shared" si="26"/>
        <v/>
      </c>
      <c r="E63" s="486" t="str">
        <f>IF(OR(J63=0,J63=""),"",VLOOKUP(R63,Лист1!$M:$O,3,0))</f>
        <v/>
      </c>
      <c r="F63" s="348" t="str">
        <f t="shared" si="27"/>
        <v/>
      </c>
      <c r="G63" s="625" t="str">
        <f t="shared" si="28"/>
        <v/>
      </c>
      <c r="H63" s="349" t="str">
        <f t="shared" si="29"/>
        <v/>
      </c>
      <c r="J63" s="343">
        <f>form!R37</f>
        <v>0</v>
      </c>
      <c r="L63" s="289" t="str">
        <f t="shared" si="19"/>
        <v/>
      </c>
      <c r="M63" s="289" t="str">
        <f t="shared" si="30"/>
        <v/>
      </c>
      <c r="N63" s="289" t="str">
        <f t="shared" si="20"/>
        <v/>
      </c>
      <c r="O63" s="289" t="str">
        <f t="shared" si="21"/>
        <v/>
      </c>
      <c r="R63" s="344" t="e">
        <f>VLOOKUP(CONCATENATE(form!C37,".",form!D37),Лист1!$L:$N,2,0)</f>
        <v>#N/A</v>
      </c>
      <c r="S63" s="345" t="e">
        <f>VLOOKUP(CONCATENATE(form!C37,".",form!D37),Лист1!$Q:$S,2,0)</f>
        <v>#N/A</v>
      </c>
      <c r="T63" s="300" t="e">
        <f>VLOOKUP(CONCATENATE(form!E37,".",form!F37,".",form!G37),Лист1!$U:$W,2,0)</f>
        <v>#N/A</v>
      </c>
      <c r="U63" s="301" t="e">
        <f>VLOOKUP(form!I37,Лист1!$Y:$AA,2,0)</f>
        <v>#N/A</v>
      </c>
      <c r="V63" s="301" t="e">
        <f>VLOOKUP(form!J37,Лист1!$AC:$AE,2,0)</f>
        <v>#N/A</v>
      </c>
      <c r="W63" s="301" t="e">
        <f>VLOOKUP(form!K37,Лист1!$AG:$AI,2,0)</f>
        <v>#N/A</v>
      </c>
      <c r="X63" s="301" t="e">
        <f>VLOOKUP(CONCATENATE(form!L37,".",form!M37),Лист1!$AK$14:$AM$222,2,0)</f>
        <v>#N/A</v>
      </c>
      <c r="Y63" s="301" t="e">
        <f>VLOOKUP(CONCATENATE(form!L37,".",form!N37),Лист1!$AO$13:$AQ$147,2,0)</f>
        <v>#N/A</v>
      </c>
      <c r="AA63" s="289" t="e">
        <f>VLOOKUP(CONCATENATE(form!C37,".",form!D37),Лист1!$L:$N,3,0)</f>
        <v>#N/A</v>
      </c>
      <c r="AB63" s="289" t="e">
        <f>VLOOKUP(CONCATENATE(form!C37,".",form!D37),Лист1!$Q:$S,3,0)</f>
        <v>#N/A</v>
      </c>
      <c r="AC63" s="346" t="e">
        <f>VLOOKUP(CONCATENATE(form!E37,".",form!F37,".",form!G37),Лист1!$U:$W,3,0)</f>
        <v>#N/A</v>
      </c>
      <c r="AD63" s="346" t="e">
        <f>VLOOKUP(form!I37,Лист1!$Y:$AA,3,0)</f>
        <v>#N/A</v>
      </c>
      <c r="AE63" s="346" t="e">
        <f>VLOOKUP(form!J37,Лист1!$AC:$AE,3,0)</f>
        <v>#N/A</v>
      </c>
      <c r="AF63" s="347" t="e">
        <f>VLOOKUP(form!K37,Лист1!$AG:$AI,3,0)</f>
        <v>#N/A</v>
      </c>
      <c r="AG63" s="346" t="e">
        <f>VLOOKUP(CONCATENATE(form!L37,".",form!M37),Лист1!$AK$14:$AM$222,3,0)</f>
        <v>#N/A</v>
      </c>
      <c r="AH63" s="346" t="e">
        <f>VLOOKUP(CONCATENATE(form!L37,".",form!N37),Лист1!$AO$13:$AQ$147,3,0)</f>
        <v>#N/A</v>
      </c>
      <c r="AJ63" s="304" t="e">
        <f>VLOOKUP(CONCATENATE(form!C37,".",form!D37,".",form!H37),Лист1!$DD:$DH,5,0)</f>
        <v>#N/A</v>
      </c>
      <c r="AK63" s="304" t="e">
        <f>VLOOKUP(CONCATENATE(form!C37,".",form!J37),Лист1!$DJ:$DN,5,0)</f>
        <v>#N/A</v>
      </c>
      <c r="AL63" s="304" t="e">
        <f>VLOOKUP(CONCATENATE(form!C37,".",form!D37,".",form!K37),Лист1!$DP:$DT,5,0)</f>
        <v>#N/A</v>
      </c>
      <c r="AM63" s="305"/>
      <c r="AN63" s="304" t="e">
        <f>VLOOKUP(CONCATENATE(form!C37,".",form!L37),Лист1!$DV:$DZ,5,0)</f>
        <v>#N/A</v>
      </c>
      <c r="AO63" s="304" t="e">
        <f>VLOOKUP(CONCATENATE(form!C37,".",form!M37),Лист1!$EB:$EF,5,0)</f>
        <v>#N/A</v>
      </c>
      <c r="AP63" s="655"/>
      <c r="AQ63" s="306" t="str">
        <f t="shared" si="22"/>
        <v>0</v>
      </c>
      <c r="AR63" s="666" t="e">
        <f>VLOOKUP(CONCATENATE(form!C37,".",form!G37),Лист1!$EH:$EL,5,0)</f>
        <v>#N/A</v>
      </c>
      <c r="AS63" s="307" t="e">
        <f t="shared" si="7"/>
        <v>#N/A</v>
      </c>
      <c r="AU63" s="659">
        <f t="shared" si="23"/>
        <v>0</v>
      </c>
      <c r="AV63" s="308">
        <f t="shared" si="24"/>
        <v>0</v>
      </c>
      <c r="AX63" s="308"/>
    </row>
    <row r="64" spans="2:50" s="287" customFormat="1" ht="24.95" customHeight="1" x14ac:dyDescent="0.2">
      <c r="B64" s="395">
        <v>10</v>
      </c>
      <c r="C64" s="613" t="str">
        <f t="shared" si="25"/>
        <v/>
      </c>
      <c r="D64" s="614" t="str">
        <f t="shared" si="26"/>
        <v/>
      </c>
      <c r="E64" s="486" t="str">
        <f>IF(OR(J64=0,J64=""),"",VLOOKUP(R64,Лист1!$M:$O,3,0))</f>
        <v/>
      </c>
      <c r="F64" s="348" t="str">
        <f t="shared" si="27"/>
        <v/>
      </c>
      <c r="G64" s="625" t="str">
        <f t="shared" si="28"/>
        <v/>
      </c>
      <c r="H64" s="349" t="str">
        <f t="shared" si="29"/>
        <v/>
      </c>
      <c r="J64" s="343">
        <f>form!R38</f>
        <v>0</v>
      </c>
      <c r="L64" s="289" t="str">
        <f t="shared" si="19"/>
        <v/>
      </c>
      <c r="M64" s="289" t="str">
        <f t="shared" si="30"/>
        <v/>
      </c>
      <c r="N64" s="289" t="str">
        <f t="shared" si="20"/>
        <v/>
      </c>
      <c r="O64" s="289" t="str">
        <f t="shared" si="21"/>
        <v/>
      </c>
      <c r="R64" s="344" t="e">
        <f>VLOOKUP(CONCATENATE(form!C38,".",form!D38),Лист1!$L:$N,2,0)</f>
        <v>#N/A</v>
      </c>
      <c r="S64" s="345" t="e">
        <f>VLOOKUP(CONCATENATE(form!C38,".",form!D38),Лист1!$Q:$S,2,0)</f>
        <v>#N/A</v>
      </c>
      <c r="T64" s="300" t="e">
        <f>VLOOKUP(CONCATENATE(form!E38,".",form!F38,".",form!G38),Лист1!$U:$W,2,0)</f>
        <v>#N/A</v>
      </c>
      <c r="U64" s="301" t="e">
        <f>VLOOKUP(form!I38,Лист1!$Y:$AA,2,0)</f>
        <v>#N/A</v>
      </c>
      <c r="V64" s="301" t="e">
        <f>VLOOKUP(form!J38,Лист1!$AC:$AE,2,0)</f>
        <v>#N/A</v>
      </c>
      <c r="W64" s="301" t="e">
        <f>VLOOKUP(form!K38,Лист1!$AG:$AI,2,0)</f>
        <v>#N/A</v>
      </c>
      <c r="X64" s="301" t="e">
        <f>VLOOKUP(CONCATENATE(form!L38,".",form!M38),Лист1!$AK$14:$AM$222,2,0)</f>
        <v>#N/A</v>
      </c>
      <c r="Y64" s="301" t="e">
        <f>VLOOKUP(CONCATENATE(form!L38,".",form!N38),Лист1!$AO$13:$AQ$147,2,0)</f>
        <v>#N/A</v>
      </c>
      <c r="AA64" s="289" t="e">
        <f>VLOOKUP(CONCATENATE(form!C38,".",form!D38),Лист1!$L:$N,3,0)</f>
        <v>#N/A</v>
      </c>
      <c r="AB64" s="289" t="e">
        <f>VLOOKUP(CONCATENATE(form!C38,".",form!D38),Лист1!$Q:$S,3,0)</f>
        <v>#N/A</v>
      </c>
      <c r="AC64" s="346" t="e">
        <f>VLOOKUP(CONCATENATE(form!E38,".",form!F38,".",form!G38),Лист1!$U:$W,3,0)</f>
        <v>#N/A</v>
      </c>
      <c r="AD64" s="346" t="e">
        <f>VLOOKUP(form!I38,Лист1!$Y:$AA,3,0)</f>
        <v>#N/A</v>
      </c>
      <c r="AE64" s="346" t="e">
        <f>VLOOKUP(form!J38,Лист1!$AC:$AE,3,0)</f>
        <v>#N/A</v>
      </c>
      <c r="AF64" s="347" t="e">
        <f>VLOOKUP(form!K38,Лист1!$AG:$AI,3,0)</f>
        <v>#N/A</v>
      </c>
      <c r="AG64" s="346" t="e">
        <f>VLOOKUP(CONCATENATE(form!L38,".",form!M38),Лист1!$AK$14:$AM$222,3,0)</f>
        <v>#N/A</v>
      </c>
      <c r="AH64" s="346" t="e">
        <f>VLOOKUP(CONCATENATE(form!L38,".",form!N38),Лист1!$AO$13:$AQ$147,3,0)</f>
        <v>#N/A</v>
      </c>
      <c r="AJ64" s="304" t="e">
        <f>VLOOKUP(CONCATENATE(form!C38,".",form!D38,".",form!H38),Лист1!$DD:$DH,5,0)</f>
        <v>#N/A</v>
      </c>
      <c r="AK64" s="304" t="e">
        <f>VLOOKUP(CONCATENATE(form!C38,".",form!J38),Лист1!$DJ:$DN,5,0)</f>
        <v>#N/A</v>
      </c>
      <c r="AL64" s="304" t="e">
        <f>VLOOKUP(CONCATENATE(form!C38,".",form!D38,".",form!K38),Лист1!$DP:$DT,5,0)</f>
        <v>#N/A</v>
      </c>
      <c r="AM64" s="305"/>
      <c r="AN64" s="304" t="e">
        <f>VLOOKUP(CONCATENATE(form!C38,".",form!L38),Лист1!$DV:$DZ,5,0)</f>
        <v>#N/A</v>
      </c>
      <c r="AO64" s="304" t="e">
        <f>VLOOKUP(CONCATENATE(form!C38,".",form!M38),Лист1!$EB:$EF,5,0)</f>
        <v>#N/A</v>
      </c>
      <c r="AP64" s="655"/>
      <c r="AQ64" s="306" t="str">
        <f t="shared" si="22"/>
        <v>0</v>
      </c>
      <c r="AR64" s="666" t="e">
        <f>VLOOKUP(CONCATENATE(form!C38,".",form!G38),Лист1!$EH:$EL,5,0)</f>
        <v>#N/A</v>
      </c>
      <c r="AS64" s="307" t="e">
        <f t="shared" si="7"/>
        <v>#N/A</v>
      </c>
      <c r="AU64" s="659">
        <f t="shared" si="23"/>
        <v>0</v>
      </c>
      <c r="AV64" s="308">
        <f t="shared" si="24"/>
        <v>0</v>
      </c>
      <c r="AX64" s="308"/>
    </row>
    <row r="65" spans="2:50" s="287" customFormat="1" ht="24.95" customHeight="1" x14ac:dyDescent="0.2">
      <c r="B65" s="395">
        <v>11</v>
      </c>
      <c r="C65" s="613" t="str">
        <f t="shared" si="25"/>
        <v/>
      </c>
      <c r="D65" s="614" t="str">
        <f t="shared" si="26"/>
        <v/>
      </c>
      <c r="E65" s="486" t="str">
        <f>IF(OR(J65=0,J65=""),"",VLOOKUP(R65,Лист1!$M:$O,3,0))</f>
        <v/>
      </c>
      <c r="F65" s="348" t="str">
        <f t="shared" si="27"/>
        <v/>
      </c>
      <c r="G65" s="625" t="str">
        <f t="shared" si="28"/>
        <v/>
      </c>
      <c r="H65" s="349" t="str">
        <f t="shared" si="29"/>
        <v/>
      </c>
      <c r="J65" s="343">
        <f>form!R39</f>
        <v>0</v>
      </c>
      <c r="L65" s="289" t="str">
        <f t="shared" si="19"/>
        <v/>
      </c>
      <c r="M65" s="289" t="str">
        <f t="shared" si="30"/>
        <v/>
      </c>
      <c r="N65" s="289" t="str">
        <f t="shared" si="20"/>
        <v/>
      </c>
      <c r="O65" s="289" t="str">
        <f t="shared" si="21"/>
        <v/>
      </c>
      <c r="R65" s="344" t="e">
        <f>VLOOKUP(CONCATENATE(form!C39,".",form!D39),Лист1!$L:$N,2,0)</f>
        <v>#N/A</v>
      </c>
      <c r="S65" s="345" t="e">
        <f>VLOOKUP(CONCATENATE(form!C39,".",form!D39),Лист1!$Q:$S,2,0)</f>
        <v>#N/A</v>
      </c>
      <c r="T65" s="300" t="e">
        <f>VLOOKUP(CONCATENATE(form!E39,".",form!F39,".",form!G39),Лист1!$U:$W,2,0)</f>
        <v>#N/A</v>
      </c>
      <c r="U65" s="301" t="e">
        <f>VLOOKUP(form!I39,Лист1!$Y:$AA,2,0)</f>
        <v>#N/A</v>
      </c>
      <c r="V65" s="301" t="e">
        <f>VLOOKUP(form!J39,Лист1!$AC:$AE,2,0)</f>
        <v>#N/A</v>
      </c>
      <c r="W65" s="301" t="e">
        <f>VLOOKUP(form!K39,Лист1!$AG:$AI,2,0)</f>
        <v>#N/A</v>
      </c>
      <c r="X65" s="301" t="e">
        <f>VLOOKUP(CONCATENATE(form!L39,".",form!M39),Лист1!$AK$14:$AM$222,2,0)</f>
        <v>#N/A</v>
      </c>
      <c r="Y65" s="301" t="e">
        <f>VLOOKUP(CONCATENATE(form!L39,".",form!N39),Лист1!$AO$13:$AQ$147,2,0)</f>
        <v>#N/A</v>
      </c>
      <c r="AA65" s="289" t="e">
        <f>VLOOKUP(CONCATENATE(form!C39,".",form!D39),Лист1!$L:$N,3,0)</f>
        <v>#N/A</v>
      </c>
      <c r="AB65" s="289" t="e">
        <f>VLOOKUP(CONCATENATE(form!C39,".",form!D39),Лист1!$Q:$S,3,0)</f>
        <v>#N/A</v>
      </c>
      <c r="AC65" s="346" t="e">
        <f>VLOOKUP(CONCATENATE(form!E39,".",form!F39,".",form!G39),Лист1!$U:$W,3,0)</f>
        <v>#N/A</v>
      </c>
      <c r="AD65" s="346" t="e">
        <f>VLOOKUP(form!I39,Лист1!$Y:$AA,3,0)</f>
        <v>#N/A</v>
      </c>
      <c r="AE65" s="346" t="e">
        <f>VLOOKUP(form!J39,Лист1!$AC:$AE,3,0)</f>
        <v>#N/A</v>
      </c>
      <c r="AF65" s="347" t="e">
        <f>VLOOKUP(form!K39,Лист1!$AG:$AI,3,0)</f>
        <v>#N/A</v>
      </c>
      <c r="AG65" s="346" t="e">
        <f>VLOOKUP(CONCATENATE(form!L39,".",form!M39),Лист1!$AK$14:$AM$222,3,0)</f>
        <v>#N/A</v>
      </c>
      <c r="AH65" s="346" t="e">
        <f>VLOOKUP(CONCATENATE(form!L39,".",form!N39),Лист1!$AO$13:$AQ$147,3,0)</f>
        <v>#N/A</v>
      </c>
      <c r="AJ65" s="304" t="e">
        <f>VLOOKUP(CONCATENATE(form!C39,".",form!D39,".",form!H39),Лист1!$DD:$DH,5,0)</f>
        <v>#N/A</v>
      </c>
      <c r="AK65" s="304" t="e">
        <f>VLOOKUP(CONCATENATE(form!C39,".",form!J39),Лист1!$DJ:$DN,5,0)</f>
        <v>#N/A</v>
      </c>
      <c r="AL65" s="304" t="e">
        <f>VLOOKUP(CONCATENATE(form!C39,".",form!D39,".",form!K39),Лист1!$DP:$DT,5,0)</f>
        <v>#N/A</v>
      </c>
      <c r="AM65" s="305"/>
      <c r="AN65" s="304" t="e">
        <f>VLOOKUP(CONCATENATE(form!C39,".",form!L39),Лист1!$DV:$DZ,5,0)</f>
        <v>#N/A</v>
      </c>
      <c r="AO65" s="304" t="e">
        <f>VLOOKUP(CONCATENATE(form!C39,".",form!M39),Лист1!$EB:$EF,5,0)</f>
        <v>#N/A</v>
      </c>
      <c r="AP65" s="655"/>
      <c r="AQ65" s="306" t="str">
        <f t="shared" si="22"/>
        <v>0</v>
      </c>
      <c r="AR65" s="666" t="e">
        <f>VLOOKUP(CONCATENATE(form!C39,".",form!G39),Лист1!$EH:$EL,5,0)</f>
        <v>#N/A</v>
      </c>
      <c r="AS65" s="307" t="e">
        <f t="shared" si="7"/>
        <v>#N/A</v>
      </c>
      <c r="AU65" s="659">
        <f t="shared" si="23"/>
        <v>0</v>
      </c>
      <c r="AV65" s="308">
        <f t="shared" si="24"/>
        <v>0</v>
      </c>
      <c r="AX65" s="308"/>
    </row>
    <row r="66" spans="2:50" s="287" customFormat="1" ht="24.95" customHeight="1" x14ac:dyDescent="0.2">
      <c r="B66" s="395">
        <v>12</v>
      </c>
      <c r="C66" s="613" t="str">
        <f t="shared" si="25"/>
        <v/>
      </c>
      <c r="D66" s="614" t="str">
        <f t="shared" si="26"/>
        <v/>
      </c>
      <c r="E66" s="486" t="str">
        <f>IF(OR(J66=0,J66=""),"",VLOOKUP(R66,Лист1!$M:$O,3,0))</f>
        <v/>
      </c>
      <c r="F66" s="348" t="str">
        <f t="shared" si="27"/>
        <v/>
      </c>
      <c r="G66" s="625" t="str">
        <f t="shared" si="28"/>
        <v/>
      </c>
      <c r="H66" s="349" t="str">
        <f t="shared" si="29"/>
        <v/>
      </c>
      <c r="J66" s="343">
        <f>form!R40</f>
        <v>0</v>
      </c>
      <c r="L66" s="289" t="str">
        <f t="shared" si="19"/>
        <v/>
      </c>
      <c r="M66" s="289" t="str">
        <f t="shared" si="30"/>
        <v/>
      </c>
      <c r="N66" s="289" t="str">
        <f t="shared" si="20"/>
        <v/>
      </c>
      <c r="O66" s="289" t="str">
        <f t="shared" si="21"/>
        <v/>
      </c>
      <c r="R66" s="344" t="e">
        <f>VLOOKUP(CONCATENATE(form!C40,".",form!D40),Лист1!$L:$N,2,0)</f>
        <v>#N/A</v>
      </c>
      <c r="S66" s="345" t="e">
        <f>VLOOKUP(CONCATENATE(form!C40,".",form!D40),Лист1!$Q:$S,2,0)</f>
        <v>#N/A</v>
      </c>
      <c r="T66" s="300" t="e">
        <f>VLOOKUP(CONCATENATE(form!E40,".",form!F40,".",form!G40),Лист1!$U:$W,2,0)</f>
        <v>#N/A</v>
      </c>
      <c r="U66" s="301" t="e">
        <f>VLOOKUP(form!I40,Лист1!$Y:$AA,2,0)</f>
        <v>#N/A</v>
      </c>
      <c r="V66" s="301" t="e">
        <f>VLOOKUP(form!J40,Лист1!$AC:$AE,2,0)</f>
        <v>#N/A</v>
      </c>
      <c r="W66" s="301" t="e">
        <f>VLOOKUP(form!K40,Лист1!$AG:$AI,2,0)</f>
        <v>#N/A</v>
      </c>
      <c r="X66" s="301" t="e">
        <f>VLOOKUP(CONCATENATE(form!L40,".",form!M40),Лист1!$AK$14:$AM$222,2,0)</f>
        <v>#N/A</v>
      </c>
      <c r="Y66" s="301" t="e">
        <f>VLOOKUP(CONCATENATE(form!L40,".",form!N40),Лист1!$AO$13:$AQ$147,2,0)</f>
        <v>#N/A</v>
      </c>
      <c r="AA66" s="289" t="e">
        <f>VLOOKUP(CONCATENATE(form!C40,".",form!D40),Лист1!$L:$N,3,0)</f>
        <v>#N/A</v>
      </c>
      <c r="AB66" s="289" t="e">
        <f>VLOOKUP(CONCATENATE(form!C40,".",form!D40),Лист1!$Q:$S,3,0)</f>
        <v>#N/A</v>
      </c>
      <c r="AC66" s="346" t="e">
        <f>VLOOKUP(CONCATENATE(form!E40,".",form!F40,".",form!G40),Лист1!$U:$W,3,0)</f>
        <v>#N/A</v>
      </c>
      <c r="AD66" s="346" t="e">
        <f>VLOOKUP(form!I40,Лист1!$Y:$AA,3,0)</f>
        <v>#N/A</v>
      </c>
      <c r="AE66" s="346" t="e">
        <f>VLOOKUP(form!J40,Лист1!$AC:$AE,3,0)</f>
        <v>#N/A</v>
      </c>
      <c r="AF66" s="347" t="e">
        <f>VLOOKUP(form!K40,Лист1!$AG:$AI,3,0)</f>
        <v>#N/A</v>
      </c>
      <c r="AG66" s="346" t="e">
        <f>VLOOKUP(CONCATENATE(form!L40,".",form!M40),Лист1!$AK$14:$AM$222,3,0)</f>
        <v>#N/A</v>
      </c>
      <c r="AH66" s="346" t="e">
        <f>VLOOKUP(CONCATENATE(form!L40,".",form!N40),Лист1!$AO$13:$AQ$147,3,0)</f>
        <v>#N/A</v>
      </c>
      <c r="AJ66" s="304" t="e">
        <f>VLOOKUP(CONCATENATE(form!C40,".",form!D40,".",form!H40),Лист1!$DD:$DH,5,0)</f>
        <v>#N/A</v>
      </c>
      <c r="AK66" s="304" t="e">
        <f>VLOOKUP(CONCATENATE(form!C40,".",form!J40),Лист1!$DJ:$DN,5,0)</f>
        <v>#N/A</v>
      </c>
      <c r="AL66" s="304" t="e">
        <f>VLOOKUP(CONCATENATE(form!C40,".",form!D40,".",form!K40),Лист1!$DP:$DT,5,0)</f>
        <v>#N/A</v>
      </c>
      <c r="AM66" s="305"/>
      <c r="AN66" s="304" t="e">
        <f>VLOOKUP(CONCATENATE(form!C40,".",form!L40),Лист1!$DV:$DZ,5,0)</f>
        <v>#N/A</v>
      </c>
      <c r="AO66" s="304" t="e">
        <f>VLOOKUP(CONCATENATE(form!C40,".",form!M40),Лист1!$EB:$EF,5,0)</f>
        <v>#N/A</v>
      </c>
      <c r="AP66" s="655"/>
      <c r="AQ66" s="306" t="str">
        <f t="shared" si="22"/>
        <v>0</v>
      </c>
      <c r="AR66" s="666" t="e">
        <f>VLOOKUP(CONCATENATE(form!C40,".",form!G40),Лист1!$EH:$EL,5,0)</f>
        <v>#N/A</v>
      </c>
      <c r="AS66" s="307" t="e">
        <f t="shared" si="7"/>
        <v>#N/A</v>
      </c>
      <c r="AU66" s="659">
        <f t="shared" si="23"/>
        <v>0</v>
      </c>
      <c r="AV66" s="308">
        <f t="shared" si="24"/>
        <v>0</v>
      </c>
      <c r="AX66" s="308"/>
    </row>
    <row r="67" spans="2:50" s="287" customFormat="1" ht="24.95" customHeight="1" x14ac:dyDescent="0.2">
      <c r="B67" s="395">
        <v>13</v>
      </c>
      <c r="C67" s="613" t="str">
        <f t="shared" si="25"/>
        <v/>
      </c>
      <c r="D67" s="614" t="str">
        <f t="shared" si="26"/>
        <v/>
      </c>
      <c r="E67" s="486" t="str">
        <f>IF(OR(J67=0,J67=""),"",VLOOKUP(R67,Лист1!$M:$O,3,0))</f>
        <v/>
      </c>
      <c r="F67" s="348" t="str">
        <f t="shared" si="27"/>
        <v/>
      </c>
      <c r="G67" s="625" t="str">
        <f t="shared" si="28"/>
        <v/>
      </c>
      <c r="H67" s="349" t="str">
        <f t="shared" si="29"/>
        <v/>
      </c>
      <c r="J67" s="343">
        <f>form!R41</f>
        <v>0</v>
      </c>
      <c r="L67" s="289" t="str">
        <f t="shared" si="19"/>
        <v/>
      </c>
      <c r="M67" s="289" t="str">
        <f t="shared" si="30"/>
        <v/>
      </c>
      <c r="N67" s="289" t="str">
        <f t="shared" si="20"/>
        <v/>
      </c>
      <c r="O67" s="289" t="str">
        <f t="shared" si="21"/>
        <v/>
      </c>
      <c r="R67" s="344" t="e">
        <f>VLOOKUP(CONCATENATE(form!C41,".",form!D41),Лист1!$L:$N,2,0)</f>
        <v>#N/A</v>
      </c>
      <c r="S67" s="345" t="e">
        <f>VLOOKUP(CONCATENATE(form!C41,".",form!D41),Лист1!$Q:$S,2,0)</f>
        <v>#N/A</v>
      </c>
      <c r="T67" s="300" t="e">
        <f>VLOOKUP(CONCATENATE(form!E41,".",form!F41,".",form!G41),Лист1!$U:$W,2,0)</f>
        <v>#N/A</v>
      </c>
      <c r="U67" s="301" t="e">
        <f>VLOOKUP(form!I41,Лист1!$Y:$AA,2,0)</f>
        <v>#N/A</v>
      </c>
      <c r="V67" s="301" t="e">
        <f>VLOOKUP(form!J41,Лист1!$AC:$AE,2,0)</f>
        <v>#N/A</v>
      </c>
      <c r="W67" s="301" t="e">
        <f>VLOOKUP(form!K41,Лист1!$AG:$AI,2,0)</f>
        <v>#N/A</v>
      </c>
      <c r="X67" s="301" t="e">
        <f>VLOOKUP(CONCATENATE(form!L41,".",form!M41),Лист1!$AK$14:$AM$222,2,0)</f>
        <v>#N/A</v>
      </c>
      <c r="Y67" s="301" t="e">
        <f>VLOOKUP(CONCATENATE(form!L41,".",form!N41),Лист1!$AO$13:$AQ$147,2,0)</f>
        <v>#N/A</v>
      </c>
      <c r="AA67" s="289" t="e">
        <f>VLOOKUP(CONCATENATE(form!C41,".",form!D41),Лист1!$L:$N,3,0)</f>
        <v>#N/A</v>
      </c>
      <c r="AB67" s="289" t="e">
        <f>VLOOKUP(CONCATENATE(form!C41,".",form!D41),Лист1!$Q:$S,3,0)</f>
        <v>#N/A</v>
      </c>
      <c r="AC67" s="346" t="e">
        <f>VLOOKUP(CONCATENATE(form!E41,".",form!F41,".",form!G41),Лист1!$U:$W,3,0)</f>
        <v>#N/A</v>
      </c>
      <c r="AD67" s="346" t="e">
        <f>VLOOKUP(form!I41,Лист1!$Y:$AA,3,0)</f>
        <v>#N/A</v>
      </c>
      <c r="AE67" s="346" t="e">
        <f>VLOOKUP(form!J41,Лист1!$AC:$AE,3,0)</f>
        <v>#N/A</v>
      </c>
      <c r="AF67" s="347" t="e">
        <f>VLOOKUP(form!K41,Лист1!$AG:$AI,3,0)</f>
        <v>#N/A</v>
      </c>
      <c r="AG67" s="346" t="e">
        <f>VLOOKUP(CONCATENATE(form!L41,".",form!M41),Лист1!$AK$14:$AM$222,3,0)</f>
        <v>#N/A</v>
      </c>
      <c r="AH67" s="346" t="e">
        <f>VLOOKUP(CONCATENATE(form!L41,".",form!N41),Лист1!$AO$13:$AQ$147,3,0)</f>
        <v>#N/A</v>
      </c>
      <c r="AJ67" s="304" t="e">
        <f>VLOOKUP(CONCATENATE(form!C41,".",form!D41,".",form!H41),Лист1!$DD:$DH,5,0)</f>
        <v>#N/A</v>
      </c>
      <c r="AK67" s="304" t="e">
        <f>VLOOKUP(CONCATENATE(form!C41,".",form!J41),Лист1!$DJ:$DN,5,0)</f>
        <v>#N/A</v>
      </c>
      <c r="AL67" s="304" t="e">
        <f>VLOOKUP(CONCATENATE(form!C41,".",form!D41,".",form!K41),Лист1!$DP:$DT,5,0)</f>
        <v>#N/A</v>
      </c>
      <c r="AM67" s="305"/>
      <c r="AN67" s="304" t="e">
        <f>VLOOKUP(CONCATENATE(form!C41,".",form!L41),Лист1!$DV:$DZ,5,0)</f>
        <v>#N/A</v>
      </c>
      <c r="AO67" s="304" t="e">
        <f>VLOOKUP(CONCATENATE(form!C41,".",form!M41),Лист1!$EB:$EF,5,0)</f>
        <v>#N/A</v>
      </c>
      <c r="AP67" s="655"/>
      <c r="AQ67" s="306" t="str">
        <f t="shared" si="22"/>
        <v>0</v>
      </c>
      <c r="AR67" s="666" t="e">
        <f>VLOOKUP(CONCATENATE(form!C41,".",form!G41),Лист1!$EH:$EL,5,0)</f>
        <v>#N/A</v>
      </c>
      <c r="AS67" s="307" t="e">
        <f t="shared" si="7"/>
        <v>#N/A</v>
      </c>
      <c r="AU67" s="659">
        <f t="shared" si="23"/>
        <v>0</v>
      </c>
      <c r="AV67" s="308">
        <f t="shared" si="24"/>
        <v>0</v>
      </c>
      <c r="AX67" s="308"/>
    </row>
    <row r="68" spans="2:50" s="287" customFormat="1" ht="24.95" customHeight="1" x14ac:dyDescent="0.2">
      <c r="B68" s="395">
        <v>14</v>
      </c>
      <c r="C68" s="613" t="str">
        <f t="shared" si="25"/>
        <v/>
      </c>
      <c r="D68" s="614" t="str">
        <f t="shared" si="26"/>
        <v/>
      </c>
      <c r="E68" s="486" t="str">
        <f>IF(OR(J68=0,J68=""),"",VLOOKUP(R68,Лист1!$M:$O,3,0))</f>
        <v/>
      </c>
      <c r="F68" s="348" t="str">
        <f t="shared" si="27"/>
        <v/>
      </c>
      <c r="G68" s="625" t="str">
        <f t="shared" si="28"/>
        <v/>
      </c>
      <c r="H68" s="349" t="str">
        <f t="shared" si="29"/>
        <v/>
      </c>
      <c r="J68" s="343">
        <f>form!R42</f>
        <v>0</v>
      </c>
      <c r="L68" s="289" t="str">
        <f t="shared" si="19"/>
        <v/>
      </c>
      <c r="M68" s="289" t="str">
        <f t="shared" si="30"/>
        <v/>
      </c>
      <c r="N68" s="289" t="str">
        <f t="shared" si="20"/>
        <v/>
      </c>
      <c r="O68" s="289" t="str">
        <f t="shared" si="21"/>
        <v/>
      </c>
      <c r="R68" s="344" t="e">
        <f>VLOOKUP(CONCATENATE(form!C42,".",form!D42),Лист1!$L:$N,2,0)</f>
        <v>#N/A</v>
      </c>
      <c r="S68" s="345" t="e">
        <f>VLOOKUP(CONCATENATE(form!C42,".",form!D42),Лист1!$Q:$S,2,0)</f>
        <v>#N/A</v>
      </c>
      <c r="T68" s="300" t="e">
        <f>VLOOKUP(CONCATENATE(form!E42,".",form!F42,".",form!G42),Лист1!$U:$W,2,0)</f>
        <v>#N/A</v>
      </c>
      <c r="U68" s="301" t="e">
        <f>VLOOKUP(form!I42,Лист1!$Y:$AA,2,0)</f>
        <v>#N/A</v>
      </c>
      <c r="V68" s="301" t="e">
        <f>VLOOKUP(form!J42,Лист1!$AC:$AE,2,0)</f>
        <v>#N/A</v>
      </c>
      <c r="W68" s="301" t="e">
        <f>VLOOKUP(form!K42,Лист1!$AG:$AI,2,0)</f>
        <v>#N/A</v>
      </c>
      <c r="X68" s="301" t="e">
        <f>VLOOKUP(CONCATENATE(form!L42,".",form!M42),Лист1!$AK$14:$AM$222,2,0)</f>
        <v>#N/A</v>
      </c>
      <c r="Y68" s="301" t="e">
        <f>VLOOKUP(CONCATENATE(form!L42,".",form!N42),Лист1!$AO$13:$AQ$147,2,0)</f>
        <v>#N/A</v>
      </c>
      <c r="AA68" s="289" t="e">
        <f>VLOOKUP(CONCATENATE(form!C42,".",form!D42),Лист1!$L:$N,3,0)</f>
        <v>#N/A</v>
      </c>
      <c r="AB68" s="289" t="e">
        <f>VLOOKUP(CONCATENATE(form!C42,".",form!D42),Лист1!$Q:$S,3,0)</f>
        <v>#N/A</v>
      </c>
      <c r="AC68" s="346" t="e">
        <f>VLOOKUP(CONCATENATE(form!E42,".",form!F42,".",form!G42),Лист1!$U:$W,3,0)</f>
        <v>#N/A</v>
      </c>
      <c r="AD68" s="346" t="e">
        <f>VLOOKUP(form!I42,Лист1!$Y:$AA,3,0)</f>
        <v>#N/A</v>
      </c>
      <c r="AE68" s="346" t="e">
        <f>VLOOKUP(form!J42,Лист1!$AC:$AE,3,0)</f>
        <v>#N/A</v>
      </c>
      <c r="AF68" s="347" t="e">
        <f>VLOOKUP(form!K42,Лист1!$AG:$AI,3,0)</f>
        <v>#N/A</v>
      </c>
      <c r="AG68" s="346" t="e">
        <f>VLOOKUP(CONCATENATE(form!L42,".",form!M42),Лист1!$AK$14:$AM$222,3,0)</f>
        <v>#N/A</v>
      </c>
      <c r="AH68" s="346" t="e">
        <f>VLOOKUP(CONCATENATE(form!L42,".",form!N42),Лист1!$AO$13:$AQ$147,3,0)</f>
        <v>#N/A</v>
      </c>
      <c r="AJ68" s="304" t="e">
        <f>VLOOKUP(CONCATENATE(form!C42,".",form!D42,".",form!H42),Лист1!$DD:$DH,5,0)</f>
        <v>#N/A</v>
      </c>
      <c r="AK68" s="304" t="e">
        <f>VLOOKUP(CONCATENATE(form!C42,".",form!J42),Лист1!$DJ:$DN,5,0)</f>
        <v>#N/A</v>
      </c>
      <c r="AL68" s="304" t="e">
        <f>VLOOKUP(CONCATENATE(form!C42,".",form!D42,".",form!K42),Лист1!$DP:$DT,5,0)</f>
        <v>#N/A</v>
      </c>
      <c r="AM68" s="305"/>
      <c r="AN68" s="304" t="e">
        <f>VLOOKUP(CONCATENATE(form!C42,".",form!L42),Лист1!$DV:$DZ,5,0)</f>
        <v>#N/A</v>
      </c>
      <c r="AO68" s="304" t="e">
        <f>VLOOKUP(CONCATENATE(form!C42,".",form!M42),Лист1!$EB:$EF,5,0)</f>
        <v>#N/A</v>
      </c>
      <c r="AP68" s="655"/>
      <c r="AQ68" s="306" t="str">
        <f t="shared" si="22"/>
        <v>0</v>
      </c>
      <c r="AR68" s="666" t="e">
        <f>VLOOKUP(CONCATENATE(form!C42,".",form!G42),Лист1!$EH:$EL,5,0)</f>
        <v>#N/A</v>
      </c>
      <c r="AS68" s="307" t="e">
        <f t="shared" si="7"/>
        <v>#N/A</v>
      </c>
      <c r="AU68" s="659">
        <f t="shared" si="23"/>
        <v>0</v>
      </c>
      <c r="AV68" s="308">
        <f t="shared" si="24"/>
        <v>0</v>
      </c>
      <c r="AX68" s="308"/>
    </row>
    <row r="69" spans="2:50" s="287" customFormat="1" ht="24.95" customHeight="1" x14ac:dyDescent="0.2">
      <c r="B69" s="396">
        <v>15</v>
      </c>
      <c r="C69" s="613" t="str">
        <f t="shared" si="25"/>
        <v/>
      </c>
      <c r="D69" s="614" t="str">
        <f t="shared" si="26"/>
        <v/>
      </c>
      <c r="E69" s="486" t="str">
        <f>IF(OR(J69=0,J69=""),"",VLOOKUP(R69,Лист1!$M:$O,3,0))</f>
        <v/>
      </c>
      <c r="F69" s="348" t="str">
        <f t="shared" si="27"/>
        <v/>
      </c>
      <c r="G69" s="625" t="str">
        <f t="shared" si="28"/>
        <v/>
      </c>
      <c r="H69" s="349" t="str">
        <f t="shared" si="29"/>
        <v/>
      </c>
      <c r="J69" s="343">
        <f>form!R43</f>
        <v>0</v>
      </c>
      <c r="L69" s="350" t="str">
        <f t="shared" si="19"/>
        <v/>
      </c>
      <c r="M69" s="350" t="str">
        <f t="shared" si="30"/>
        <v/>
      </c>
      <c r="N69" s="350" t="str">
        <f t="shared" si="20"/>
        <v/>
      </c>
      <c r="O69" s="350" t="str">
        <f t="shared" si="21"/>
        <v/>
      </c>
      <c r="P69" s="290"/>
      <c r="Q69" s="290"/>
      <c r="R69" s="351" t="e">
        <f>VLOOKUP(CONCATENATE(form!C43,".",form!D43),Лист1!$L:$N,2,0)</f>
        <v>#N/A</v>
      </c>
      <c r="S69" s="352" t="e">
        <f>VLOOKUP(CONCATENATE(form!C43,".",form!D43),Лист1!$Q:$S,2,0)</f>
        <v>#N/A</v>
      </c>
      <c r="T69" s="331" t="e">
        <f>VLOOKUP(CONCATENATE(form!E43,".",form!F43,".",form!G43),Лист1!$U:$W,2,0)</f>
        <v>#N/A</v>
      </c>
      <c r="U69" s="332" t="e">
        <f>VLOOKUP(form!I43,Лист1!$Y:$AA,2,0)</f>
        <v>#N/A</v>
      </c>
      <c r="V69" s="332" t="e">
        <f>VLOOKUP(form!J43,Лист1!$AC:$AE,2,0)</f>
        <v>#N/A</v>
      </c>
      <c r="W69" s="332" t="e">
        <f>VLOOKUP(form!K43,Лист1!$AG:$AI,2,0)</f>
        <v>#N/A</v>
      </c>
      <c r="X69" s="332" t="e">
        <f>VLOOKUP(CONCATENATE(form!L43,".",form!M43),Лист1!$AK$14:$AM$222,2,0)</f>
        <v>#N/A</v>
      </c>
      <c r="Y69" s="332" t="e">
        <f>VLOOKUP(CONCATENATE(form!L43,".",form!N43),Лист1!$AO$13:$AQ$147,2,0)</f>
        <v>#N/A</v>
      </c>
      <c r="AA69" s="350" t="e">
        <f>VLOOKUP(CONCATENATE(form!C43,".",form!D43),Лист1!$L:$N,3,0)</f>
        <v>#N/A</v>
      </c>
      <c r="AB69" s="350" t="e">
        <f>VLOOKUP(CONCATENATE(form!C43,".",form!D43),Лист1!$Q:$S,3,0)</f>
        <v>#N/A</v>
      </c>
      <c r="AC69" s="334" t="e">
        <f>VLOOKUP(CONCATENATE(form!E43,".",form!F43,".",form!G43),Лист1!$U:$W,3,0)</f>
        <v>#N/A</v>
      </c>
      <c r="AD69" s="334" t="e">
        <f>VLOOKUP(form!I43,Лист1!$Y:$AA,3,0)</f>
        <v>#N/A</v>
      </c>
      <c r="AE69" s="334" t="e">
        <f>VLOOKUP(form!J43,Лист1!$AC:$AE,3,0)</f>
        <v>#N/A</v>
      </c>
      <c r="AF69" s="353" t="e">
        <f>VLOOKUP(form!K43,Лист1!$AG:$AI,3,0)</f>
        <v>#N/A</v>
      </c>
      <c r="AG69" s="334" t="e">
        <f>VLOOKUP(CONCATENATE(form!L43,".",form!M43),Лист1!$AK$14:$AM$222,3,0)</f>
        <v>#N/A</v>
      </c>
      <c r="AH69" s="334" t="e">
        <f>VLOOKUP(CONCATENATE(form!L43,".",form!N43),Лист1!$AO$13:$AQ$147,3,0)</f>
        <v>#N/A</v>
      </c>
      <c r="AJ69" s="335" t="e">
        <f>VLOOKUP(CONCATENATE(form!C43,".",form!D43,".",form!H43),Лист1!$DD:$DH,5,0)</f>
        <v>#N/A</v>
      </c>
      <c r="AK69" s="335" t="e">
        <f>VLOOKUP(CONCATENATE(form!C43,".",form!J43),Лист1!$DJ:$DN,5,0)</f>
        <v>#N/A</v>
      </c>
      <c r="AL69" s="335" t="e">
        <f>VLOOKUP(CONCATENATE(form!C43,".",form!D43,".",form!K43),Лист1!$DP:$DT,5,0)</f>
        <v>#N/A</v>
      </c>
      <c r="AM69" s="354"/>
      <c r="AN69" s="335" t="e">
        <f>VLOOKUP(CONCATENATE(form!C43,".",form!L43),Лист1!$DV:$DZ,5,0)</f>
        <v>#N/A</v>
      </c>
      <c r="AO69" s="335" t="e">
        <f>VLOOKUP(CONCATENATE(form!C43,".",form!M43),Лист1!$EB:$EF,5,0)</f>
        <v>#N/A</v>
      </c>
      <c r="AP69" s="657"/>
      <c r="AQ69" s="355" t="str">
        <f t="shared" si="22"/>
        <v>0</v>
      </c>
      <c r="AR69" s="668" t="e">
        <f>VLOOKUP(CONCATENATE(form!C43,".",form!G43),Лист1!$EH:$EL,5,0)</f>
        <v>#N/A</v>
      </c>
      <c r="AS69" s="337" t="e">
        <f t="shared" si="7"/>
        <v>#N/A</v>
      </c>
      <c r="AU69" s="661">
        <f t="shared" si="23"/>
        <v>0</v>
      </c>
      <c r="AV69" s="338">
        <f t="shared" si="24"/>
        <v>0</v>
      </c>
      <c r="AX69" s="308"/>
    </row>
    <row r="70" spans="2:50" s="287" customFormat="1" ht="24.95" customHeight="1" x14ac:dyDescent="0.3">
      <c r="B70" s="605" t="str">
        <f>form!B45</f>
        <v>Розділ № 3: ДВЕРНІ КОРОБКИ / РОЗСУВНІ СИСТЕМИ</v>
      </c>
      <c r="C70" s="282"/>
      <c r="D70" s="483"/>
      <c r="E70" s="484"/>
      <c r="F70" s="285" t="str">
        <f>IF(H70="","","ИТОГО:")</f>
        <v/>
      </c>
      <c r="G70" s="621" t="str">
        <f>IF(J70=0,"",SUM(G71:G85))</f>
        <v/>
      </c>
      <c r="H70" s="286" t="str">
        <f>IF(J70=0,"",SUM(H71:H85))</f>
        <v/>
      </c>
      <c r="J70" s="339">
        <f>SUM(J71:J85)</f>
        <v>0</v>
      </c>
      <c r="L70" s="350"/>
      <c r="M70" s="350"/>
      <c r="N70" s="350"/>
      <c r="O70" s="350"/>
      <c r="P70" s="290"/>
      <c r="Q70" s="290"/>
      <c r="R70" s="291" t="s">
        <v>437</v>
      </c>
      <c r="S70" s="291" t="s">
        <v>436</v>
      </c>
      <c r="T70" s="291" t="s">
        <v>425</v>
      </c>
      <c r="U70" s="291" t="s">
        <v>435</v>
      </c>
      <c r="V70" s="291" t="s">
        <v>227</v>
      </c>
      <c r="W70" s="291" t="s">
        <v>229</v>
      </c>
      <c r="X70" s="291" t="s">
        <v>439</v>
      </c>
      <c r="Y70" s="291" t="s">
        <v>440</v>
      </c>
      <c r="AA70" s="291" t="s">
        <v>437</v>
      </c>
      <c r="AB70" s="291" t="s">
        <v>436</v>
      </c>
      <c r="AC70" s="291" t="s">
        <v>425</v>
      </c>
      <c r="AD70" s="291" t="s">
        <v>435</v>
      </c>
      <c r="AE70" s="291" t="s">
        <v>227</v>
      </c>
      <c r="AF70" s="291" t="s">
        <v>229</v>
      </c>
      <c r="AG70" s="291" t="s">
        <v>439</v>
      </c>
      <c r="AH70" s="291" t="s">
        <v>440</v>
      </c>
      <c r="AJ70" s="291" t="s">
        <v>332</v>
      </c>
      <c r="AK70" s="291" t="s">
        <v>711</v>
      </c>
      <c r="AL70" s="291" t="s">
        <v>438</v>
      </c>
      <c r="AM70" s="292"/>
      <c r="AN70" s="291" t="s">
        <v>516</v>
      </c>
      <c r="AO70" s="291" t="s">
        <v>245</v>
      </c>
      <c r="AP70" s="291" t="s">
        <v>107</v>
      </c>
      <c r="AQ70" s="336"/>
      <c r="AR70" s="336"/>
      <c r="AS70" s="291" t="s">
        <v>992</v>
      </c>
      <c r="AU70" s="663"/>
      <c r="AV70" s="356" t="s">
        <v>550</v>
      </c>
    </row>
    <row r="71" spans="2:50" s="287" customFormat="1" ht="24.95" customHeight="1" x14ac:dyDescent="0.2">
      <c r="B71" s="394">
        <v>1</v>
      </c>
      <c r="C71" s="611" t="str">
        <f>IF(ISNA(L71),"",L71)</f>
        <v/>
      </c>
      <c r="D71" s="612" t="str">
        <f>IF(ISNA(M71),"",M71)</f>
        <v/>
      </c>
      <c r="E71" s="485" t="str">
        <f>IF(OR(J71=0,J71=""),"",VLOOKUP(R71,Лист1!$M:$O,3,0))</f>
        <v/>
      </c>
      <c r="F71" s="341" t="str">
        <f>IF(ISNA(N71),"",N71)</f>
        <v/>
      </c>
      <c r="G71" s="624" t="str">
        <f>IF(J71=0,"",J71)</f>
        <v/>
      </c>
      <c r="H71" s="342" t="str">
        <f>IF(ISNA(O71),"",O71)</f>
        <v/>
      </c>
      <c r="J71" s="343">
        <f>form!R47</f>
        <v>0</v>
      </c>
      <c r="L71" s="289" t="str">
        <f>IF(G71="","",CONCATENATE(R71,".",T71,".",S71,".",U71,".",X71,".",Y71))</f>
        <v/>
      </c>
      <c r="M71" s="289" t="str">
        <f>IF(G71="","",CONCATENATE(AA71,", ",AB71,", ",AC71,", ",AD71,", ",AG71,", ",AH71))</f>
        <v/>
      </c>
      <c r="N71" s="289" t="str">
        <f>IF(G71="","",AS71*(1-$G$1))</f>
        <v/>
      </c>
      <c r="O71" s="289" t="str">
        <f>IF(F71="","",G71*F71)</f>
        <v/>
      </c>
      <c r="R71" s="344" t="e">
        <f>VLOOKUP(CONCATENATE(form!C47,".",form!D47),Лист1!$L:$N,2,0)</f>
        <v>#N/A</v>
      </c>
      <c r="S71" s="345" t="e">
        <f>VLOOKUP(CONCATENATE(form!C47,".",form!D47),Лист1!$Q:$S,2,0)</f>
        <v>#N/A</v>
      </c>
      <c r="T71" s="345" t="e">
        <f>VLOOKUP(CONCATENATE(form!C47,".",form!E47,".",form!F47,".",form!G47),Лист1!$U:$W,2,0)</f>
        <v>#N/A</v>
      </c>
      <c r="U71" s="357" t="e">
        <f>VLOOKUP(form!I47,Лист1!$Y:$AA,2,0)</f>
        <v>#N/A</v>
      </c>
      <c r="V71" s="315"/>
      <c r="W71" s="315"/>
      <c r="X71" s="301" t="e">
        <f>VLOOKUP(form!L47,Лист1!$AK$226:$AM$262,2,0)</f>
        <v>#N/A</v>
      </c>
      <c r="Y71" s="301" t="e">
        <f>VLOOKUP(CONCATENATE(form!L47,".",form!N47),Лист1!$AO$150:$AQ$207,2,0)</f>
        <v>#N/A</v>
      </c>
      <c r="AA71" s="346" t="e">
        <f>VLOOKUP(CONCATENATE(form!C47,".",form!D47),Лист1!$L:$N,3,0)</f>
        <v>#N/A</v>
      </c>
      <c r="AB71" s="346" t="e">
        <f>VLOOKUP(CONCATENATE(form!C47,".",form!D47),Лист1!$Q:$S,3,0)</f>
        <v>#N/A</v>
      </c>
      <c r="AC71" s="289" t="e">
        <f>VLOOKUP(CONCATENATE(form!C47,".",form!E47,".",form!F47,".",form!G47),Лист1!$U:$W,3,0)</f>
        <v>#N/A</v>
      </c>
      <c r="AD71" s="302" t="e">
        <f>VLOOKUP(form!I47,Лист1!$Y:$AA,3,0)</f>
        <v>#N/A</v>
      </c>
      <c r="AE71" s="315"/>
      <c r="AF71" s="315"/>
      <c r="AG71" s="301" t="e">
        <f>VLOOKUP(form!L47,Лист1!$AK$226:$AM$262,3,0)</f>
        <v>#N/A</v>
      </c>
      <c r="AH71" s="346" t="e">
        <f>VLOOKUP(CONCATENATE(form!L47,".",form!N47),Лист1!$AO$150:$AQ$207,3,0)</f>
        <v>#N/A</v>
      </c>
      <c r="AJ71" s="358" t="e">
        <f>VLOOKUP(CONCATENATE(form!C47,".",form!D47,".",form!H47),Лист1!$DD:$DH,5,0)</f>
        <v>#N/A</v>
      </c>
      <c r="AK71" s="315"/>
      <c r="AL71" s="315"/>
      <c r="AM71" s="315"/>
      <c r="AN71" s="304" t="e">
        <f>VLOOKUP(CONCATENATE(form!C47,".",form!L47),Лист1!$DV:$DZ,5,0)</f>
        <v>#N/A</v>
      </c>
      <c r="AO71" s="315"/>
      <c r="AP71" s="358" t="e">
        <f>VLOOKUP(CONCATENATE(form!C47,".",form!D47,".",form!H47,".",form!F47),Лист1!$EH:$EL,5,0)</f>
        <v>#N/A</v>
      </c>
      <c r="AQ71" s="316"/>
      <c r="AR71" s="316"/>
      <c r="AS71" s="307" t="e">
        <f t="shared" si="7"/>
        <v>#N/A</v>
      </c>
      <c r="AU71" s="659">
        <f>IF(ISNA(AV71),"0",AV71)</f>
        <v>0</v>
      </c>
      <c r="AV71" s="308">
        <f>IF(G71="",0,ROUND(AS71*G71,2))</f>
        <v>0</v>
      </c>
      <c r="AX71" s="308"/>
    </row>
    <row r="72" spans="2:50" s="287" customFormat="1" ht="24.95" customHeight="1" x14ac:dyDescent="0.2">
      <c r="B72" s="395">
        <v>2</v>
      </c>
      <c r="C72" s="613" t="str">
        <f t="shared" ref="C72:C85" si="31">IF(ISNA(L72),"",L72)</f>
        <v/>
      </c>
      <c r="D72" s="614" t="str">
        <f t="shared" ref="D72:D85" si="32">IF(ISNA(M72),"",M72)</f>
        <v/>
      </c>
      <c r="E72" s="486" t="str">
        <f>IF(OR(J72=0,J72=""),"",VLOOKUP(R72,Лист1!$M:$O,3,0))</f>
        <v/>
      </c>
      <c r="F72" s="348" t="str">
        <f t="shared" ref="F72:F85" si="33">IF(ISNA(N72),"",N72)</f>
        <v/>
      </c>
      <c r="G72" s="625" t="str">
        <f t="shared" ref="G72:G85" si="34">IF(J72=0,"",J72)</f>
        <v/>
      </c>
      <c r="H72" s="349" t="str">
        <f t="shared" ref="H72:H85" si="35">IF(ISNA(O72),"",O72)</f>
        <v/>
      </c>
      <c r="J72" s="359">
        <f>form!R48</f>
        <v>0</v>
      </c>
      <c r="K72" s="269"/>
      <c r="L72" s="360" t="str">
        <f t="shared" ref="L72:L85" si="36">IF(G72="","",CONCATENATE(R72,".",T72,".",S72,".",U72,".",X72,".",Y72))</f>
        <v/>
      </c>
      <c r="M72" s="360" t="str">
        <f t="shared" ref="M72:M85" si="37">IF(G72="","",CONCATENATE(AA72,", ",AB72,", ",AC72,", ",AD72,", ",AG72,", ",AH72))</f>
        <v/>
      </c>
      <c r="N72" s="360" t="str">
        <f t="shared" ref="N72:N85" si="38">IF(G72="","",AS72*(1-$G$1))</f>
        <v/>
      </c>
      <c r="O72" s="360" t="str">
        <f t="shared" ref="O72:O85" si="39">IF(F72="","",G72*F72)</f>
        <v/>
      </c>
      <c r="P72" s="269"/>
      <c r="Q72" s="269"/>
      <c r="R72" s="361" t="e">
        <f>VLOOKUP(CONCATENATE(form!C48,".",form!D48),Лист1!$L:$N,2,0)</f>
        <v>#N/A</v>
      </c>
      <c r="S72" s="362" t="e">
        <f>VLOOKUP(CONCATENATE(form!C48,".",form!D48),Лист1!$Q:$S,2,0)</f>
        <v>#N/A</v>
      </c>
      <c r="T72" s="362" t="e">
        <f>VLOOKUP(CONCATENATE(form!C48,".",form!E48,".",form!F48,".",form!G48),Лист1!$U:$W,2,0)</f>
        <v>#N/A</v>
      </c>
      <c r="U72" s="313" t="e">
        <f>VLOOKUP(form!I48,Лист1!$Y:$AA,2,0)</f>
        <v>#N/A</v>
      </c>
      <c r="V72" s="312"/>
      <c r="W72" s="312"/>
      <c r="X72" s="313" t="e">
        <f>VLOOKUP(form!L48,Лист1!$AK$226:$AM$262,2,0)</f>
        <v>#N/A</v>
      </c>
      <c r="Y72" s="313" t="e">
        <f>VLOOKUP(CONCATENATE(form!L48,".",form!N48),Лист1!$AO$150:$AQ$207,2,0)</f>
        <v>#N/A</v>
      </c>
      <c r="Z72" s="269"/>
      <c r="AA72" s="309" t="e">
        <f>VLOOKUP(CONCATENATE(form!C48,".",form!D48),Лист1!$L:$N,3,0)</f>
        <v>#N/A</v>
      </c>
      <c r="AB72" s="309" t="e">
        <f>VLOOKUP(CONCATENATE(form!C48,".",form!D48),Лист1!$Q:$S,3,0)</f>
        <v>#N/A</v>
      </c>
      <c r="AC72" s="360" t="e">
        <f>VLOOKUP(CONCATENATE(form!C48,".",form!E48,".",form!F48,".",form!G48),Лист1!$U:$W,3,0)</f>
        <v>#N/A</v>
      </c>
      <c r="AD72" s="309" t="e">
        <f>VLOOKUP(form!I48,Лист1!$Y:$AA,3,0)</f>
        <v>#N/A</v>
      </c>
      <c r="AE72" s="312"/>
      <c r="AF72" s="312"/>
      <c r="AG72" s="313" t="e">
        <f>VLOOKUP(form!L48,Лист1!$AK$226:$AM$262,3,0)</f>
        <v>#N/A</v>
      </c>
      <c r="AH72" s="309" t="e">
        <f>VLOOKUP(CONCATENATE(form!L48,".",form!N48),Лист1!$AO$150:$AQ$207,3,0)</f>
        <v>#N/A</v>
      </c>
      <c r="AI72" s="269"/>
      <c r="AJ72" s="314" t="e">
        <f>VLOOKUP(CONCATENATE(form!C48,".",form!D48,".",form!H48),Лист1!$DD:$DH,5,0)</f>
        <v>#N/A</v>
      </c>
      <c r="AK72" s="312"/>
      <c r="AL72" s="312"/>
      <c r="AM72" s="312"/>
      <c r="AN72" s="314" t="e">
        <f>VLOOKUP(CONCATENATE(form!C48,".",form!L48),Лист1!$DV:$DZ,5,0)</f>
        <v>#N/A</v>
      </c>
      <c r="AO72" s="312"/>
      <c r="AP72" s="314" t="e">
        <f>VLOOKUP(CONCATENATE(form!C48,".",form!D48,".",form!H48,".",form!F48),Лист1!$EH:$EL,5,0)</f>
        <v>#N/A</v>
      </c>
      <c r="AQ72" s="363"/>
      <c r="AR72" s="363"/>
      <c r="AS72" s="364" t="e">
        <f t="shared" si="7"/>
        <v>#N/A</v>
      </c>
      <c r="AT72" s="269"/>
      <c r="AU72" s="664">
        <f t="shared" ref="AU72:AU85" si="40">IF(ISNA(AV72),"0",AV72)</f>
        <v>0</v>
      </c>
      <c r="AV72" s="365">
        <f t="shared" ref="AV72:AV85" si="41">IF(G72="",0,ROUND(AS72*G72,2))</f>
        <v>0</v>
      </c>
      <c r="AX72" s="308"/>
    </row>
    <row r="73" spans="2:50" s="287" customFormat="1" ht="24.95" customHeight="1" x14ac:dyDescent="0.2">
      <c r="B73" s="395">
        <v>3</v>
      </c>
      <c r="C73" s="613" t="str">
        <f t="shared" si="31"/>
        <v/>
      </c>
      <c r="D73" s="614" t="str">
        <f t="shared" si="32"/>
        <v/>
      </c>
      <c r="E73" s="486" t="str">
        <f>IF(OR(J73=0,J73=""),"",VLOOKUP(R73,Лист1!$M:$O,3,0))</f>
        <v/>
      </c>
      <c r="F73" s="348" t="str">
        <f t="shared" si="33"/>
        <v/>
      </c>
      <c r="G73" s="625" t="str">
        <f t="shared" si="34"/>
        <v/>
      </c>
      <c r="H73" s="349" t="str">
        <f t="shared" si="35"/>
        <v/>
      </c>
      <c r="J73" s="359">
        <f>form!R49</f>
        <v>0</v>
      </c>
      <c r="K73" s="269"/>
      <c r="L73" s="360" t="str">
        <f t="shared" si="36"/>
        <v/>
      </c>
      <c r="M73" s="360" t="str">
        <f t="shared" si="37"/>
        <v/>
      </c>
      <c r="N73" s="360" t="str">
        <f t="shared" si="38"/>
        <v/>
      </c>
      <c r="O73" s="360" t="str">
        <f t="shared" si="39"/>
        <v/>
      </c>
      <c r="P73" s="269"/>
      <c r="Q73" s="269"/>
      <c r="R73" s="361" t="e">
        <f>VLOOKUP(CONCATENATE(form!C49,".",form!D49),Лист1!$L:$N,2,0)</f>
        <v>#N/A</v>
      </c>
      <c r="S73" s="362" t="e">
        <f>VLOOKUP(CONCATENATE(form!C49,".",form!D49),Лист1!$Q:$S,2,0)</f>
        <v>#N/A</v>
      </c>
      <c r="T73" s="362" t="e">
        <f>VLOOKUP(CONCATENATE(form!C49,".",form!E49,".",form!F49,".",form!G49),Лист1!$U:$W,2,0)</f>
        <v>#N/A</v>
      </c>
      <c r="U73" s="313" t="e">
        <f>VLOOKUP(form!I49,Лист1!$Y:$AA,2,0)</f>
        <v>#N/A</v>
      </c>
      <c r="V73" s="312"/>
      <c r="W73" s="312"/>
      <c r="X73" s="313" t="e">
        <f>VLOOKUP(form!L49,Лист1!$AK$226:$AM$262,2,0)</f>
        <v>#N/A</v>
      </c>
      <c r="Y73" s="313" t="e">
        <f>VLOOKUP(CONCATENATE(form!L49,".",form!N49),Лист1!$AO$150:$AQ$207,2,0)</f>
        <v>#N/A</v>
      </c>
      <c r="Z73" s="269"/>
      <c r="AA73" s="309" t="e">
        <f>VLOOKUP(CONCATENATE(form!C49,".",form!D49),Лист1!$L:$N,3,0)</f>
        <v>#N/A</v>
      </c>
      <c r="AB73" s="309" t="e">
        <f>VLOOKUP(CONCATENATE(form!C49,".",form!D49),Лист1!$Q:$S,3,0)</f>
        <v>#N/A</v>
      </c>
      <c r="AC73" s="360" t="e">
        <f>VLOOKUP(CONCATENATE(form!C49,".",form!E49,".",form!F49,".",form!G49),Лист1!$U:$W,3,0)</f>
        <v>#N/A</v>
      </c>
      <c r="AD73" s="309" t="e">
        <f>VLOOKUP(form!I49,Лист1!$Y:$AA,3,0)</f>
        <v>#N/A</v>
      </c>
      <c r="AE73" s="312"/>
      <c r="AF73" s="312"/>
      <c r="AG73" s="313" t="e">
        <f>VLOOKUP(form!L49,Лист1!$AK$226:$AM$262,3,0)</f>
        <v>#N/A</v>
      </c>
      <c r="AH73" s="309" t="e">
        <f>VLOOKUP(CONCATENATE(form!L49,".",form!N49),Лист1!$AO$150:$AQ$207,3,0)</f>
        <v>#N/A</v>
      </c>
      <c r="AI73" s="269"/>
      <c r="AJ73" s="314" t="e">
        <f>VLOOKUP(CONCATENATE(form!C49,".",form!D49,".",form!H49),Лист1!$DD:$DH,5,0)</f>
        <v>#N/A</v>
      </c>
      <c r="AK73" s="312"/>
      <c r="AL73" s="312"/>
      <c r="AM73" s="312"/>
      <c r="AN73" s="314" t="e">
        <f>VLOOKUP(CONCATENATE(form!C49,".",form!L49),Лист1!$DV:$DZ,5,0)</f>
        <v>#N/A</v>
      </c>
      <c r="AO73" s="312"/>
      <c r="AP73" s="314" t="e">
        <f>VLOOKUP(CONCATENATE(form!C49,".",form!D49,".",form!H49,".",form!F49),Лист1!$EH:$EL,5,0)</f>
        <v>#N/A</v>
      </c>
      <c r="AQ73" s="363"/>
      <c r="AR73" s="363"/>
      <c r="AS73" s="364" t="e">
        <f t="shared" si="7"/>
        <v>#N/A</v>
      </c>
      <c r="AT73" s="269"/>
      <c r="AU73" s="664">
        <f t="shared" si="40"/>
        <v>0</v>
      </c>
      <c r="AV73" s="365">
        <f t="shared" si="41"/>
        <v>0</v>
      </c>
      <c r="AX73" s="308"/>
    </row>
    <row r="74" spans="2:50" s="287" customFormat="1" ht="24.95" customHeight="1" x14ac:dyDescent="0.2">
      <c r="B74" s="395">
        <v>4</v>
      </c>
      <c r="C74" s="613" t="str">
        <f t="shared" si="31"/>
        <v/>
      </c>
      <c r="D74" s="614" t="str">
        <f t="shared" si="32"/>
        <v/>
      </c>
      <c r="E74" s="486" t="str">
        <f>IF(OR(J74=0,J74=""),"",VLOOKUP(R74,Лист1!$M:$O,3,0))</f>
        <v/>
      </c>
      <c r="F74" s="348" t="str">
        <f t="shared" si="33"/>
        <v/>
      </c>
      <c r="G74" s="625" t="str">
        <f t="shared" si="34"/>
        <v/>
      </c>
      <c r="H74" s="349" t="str">
        <f t="shared" si="35"/>
        <v/>
      </c>
      <c r="J74" s="359">
        <f>form!R50</f>
        <v>0</v>
      </c>
      <c r="K74" s="269"/>
      <c r="L74" s="360" t="str">
        <f t="shared" si="36"/>
        <v/>
      </c>
      <c r="M74" s="360" t="str">
        <f t="shared" si="37"/>
        <v/>
      </c>
      <c r="N74" s="360" t="str">
        <f t="shared" si="38"/>
        <v/>
      </c>
      <c r="O74" s="360" t="str">
        <f t="shared" si="39"/>
        <v/>
      </c>
      <c r="P74" s="269"/>
      <c r="Q74" s="269"/>
      <c r="R74" s="361" t="e">
        <f>VLOOKUP(CONCATENATE(form!C50,".",form!D50),Лист1!$L:$N,2,0)</f>
        <v>#N/A</v>
      </c>
      <c r="S74" s="362" t="e">
        <f>VLOOKUP(CONCATENATE(form!C50,".",form!D50),Лист1!$Q:$S,2,0)</f>
        <v>#N/A</v>
      </c>
      <c r="T74" s="362" t="e">
        <f>VLOOKUP(CONCATENATE(form!C50,".",form!E50,".",form!F50,".",form!G50),Лист1!$U:$W,2,0)</f>
        <v>#N/A</v>
      </c>
      <c r="U74" s="313" t="e">
        <f>VLOOKUP(form!I50,Лист1!$Y:$AA,2,0)</f>
        <v>#N/A</v>
      </c>
      <c r="V74" s="312"/>
      <c r="W74" s="312"/>
      <c r="X74" s="313" t="e">
        <f>VLOOKUP(form!L50,Лист1!$AK$226:$AM$262,2,0)</f>
        <v>#N/A</v>
      </c>
      <c r="Y74" s="313" t="e">
        <f>VLOOKUP(CONCATENATE(form!L50,".",form!N50),Лист1!$AO$150:$AQ$207,2,0)</f>
        <v>#N/A</v>
      </c>
      <c r="Z74" s="269"/>
      <c r="AA74" s="309" t="e">
        <f>VLOOKUP(CONCATENATE(form!C50,".",form!D50),Лист1!$L:$N,3,0)</f>
        <v>#N/A</v>
      </c>
      <c r="AB74" s="309" t="e">
        <f>VLOOKUP(CONCATENATE(form!C50,".",form!D50),Лист1!$Q:$S,3,0)</f>
        <v>#N/A</v>
      </c>
      <c r="AC74" s="360" t="e">
        <f>VLOOKUP(CONCATENATE(form!C50,".",form!E50,".",form!F50,".",form!G50),Лист1!$U:$W,3,0)</f>
        <v>#N/A</v>
      </c>
      <c r="AD74" s="309" t="e">
        <f>VLOOKUP(form!I50,Лист1!$Y:$AA,3,0)</f>
        <v>#N/A</v>
      </c>
      <c r="AE74" s="312"/>
      <c r="AF74" s="312"/>
      <c r="AG74" s="313" t="e">
        <f>VLOOKUP(form!L50,Лист1!$AK$226:$AM$262,3,0)</f>
        <v>#N/A</v>
      </c>
      <c r="AH74" s="309" t="e">
        <f>VLOOKUP(CONCATENATE(form!L50,".",form!N50),Лист1!$AO$150:$AQ$207,3,0)</f>
        <v>#N/A</v>
      </c>
      <c r="AI74" s="269"/>
      <c r="AJ74" s="314" t="e">
        <f>VLOOKUP(CONCATENATE(form!C50,".",form!D50,".",form!H50),Лист1!$DD:$DH,5,0)</f>
        <v>#N/A</v>
      </c>
      <c r="AK74" s="312"/>
      <c r="AL74" s="312"/>
      <c r="AM74" s="312"/>
      <c r="AN74" s="314" t="e">
        <f>VLOOKUP(CONCATENATE(form!C50,".",form!L50),Лист1!$DV:$DZ,5,0)</f>
        <v>#N/A</v>
      </c>
      <c r="AO74" s="312"/>
      <c r="AP74" s="314" t="e">
        <f>VLOOKUP(CONCATENATE(form!C50,".",form!D50,".",form!H50,".",form!F50),Лист1!$EH:$EL,5,0)</f>
        <v>#N/A</v>
      </c>
      <c r="AQ74" s="363"/>
      <c r="AR74" s="363"/>
      <c r="AS74" s="364" t="e">
        <f t="shared" ref="AS74:AS85" si="42">SUM(AJ74:AQ74)</f>
        <v>#N/A</v>
      </c>
      <c r="AT74" s="269"/>
      <c r="AU74" s="664">
        <f t="shared" si="40"/>
        <v>0</v>
      </c>
      <c r="AV74" s="365">
        <f t="shared" si="41"/>
        <v>0</v>
      </c>
      <c r="AX74" s="308"/>
    </row>
    <row r="75" spans="2:50" s="287" customFormat="1" ht="24.95" customHeight="1" x14ac:dyDescent="0.2">
      <c r="B75" s="395">
        <v>5</v>
      </c>
      <c r="C75" s="613" t="str">
        <f t="shared" si="31"/>
        <v/>
      </c>
      <c r="D75" s="614" t="str">
        <f t="shared" si="32"/>
        <v/>
      </c>
      <c r="E75" s="486" t="str">
        <f>IF(OR(J75=0,J75=""),"",VLOOKUP(R75,Лист1!$M:$O,3,0))</f>
        <v/>
      </c>
      <c r="F75" s="348" t="str">
        <f t="shared" si="33"/>
        <v/>
      </c>
      <c r="G75" s="625" t="str">
        <f t="shared" si="34"/>
        <v/>
      </c>
      <c r="H75" s="349" t="str">
        <f t="shared" si="35"/>
        <v/>
      </c>
      <c r="J75" s="359">
        <f>form!R51</f>
        <v>0</v>
      </c>
      <c r="K75" s="269"/>
      <c r="L75" s="360" t="str">
        <f t="shared" si="36"/>
        <v/>
      </c>
      <c r="M75" s="360" t="str">
        <f t="shared" si="37"/>
        <v/>
      </c>
      <c r="N75" s="360" t="str">
        <f t="shared" si="38"/>
        <v/>
      </c>
      <c r="O75" s="360" t="str">
        <f t="shared" si="39"/>
        <v/>
      </c>
      <c r="P75" s="269"/>
      <c r="Q75" s="269"/>
      <c r="R75" s="361" t="e">
        <f>VLOOKUP(CONCATENATE(form!C51,".",form!D51),Лист1!$L:$N,2,0)</f>
        <v>#N/A</v>
      </c>
      <c r="S75" s="362" t="e">
        <f>VLOOKUP(CONCATENATE(form!C51,".",form!D51),Лист1!$Q:$S,2,0)</f>
        <v>#N/A</v>
      </c>
      <c r="T75" s="362" t="e">
        <f>VLOOKUP(CONCATENATE(form!C51,".",form!E51,".",form!F51,".",form!G51),Лист1!$U:$W,2,0)</f>
        <v>#N/A</v>
      </c>
      <c r="U75" s="313" t="e">
        <f>VLOOKUP(form!I51,Лист1!$Y:$AA,2,0)</f>
        <v>#N/A</v>
      </c>
      <c r="V75" s="312"/>
      <c r="W75" s="312"/>
      <c r="X75" s="313" t="e">
        <f>VLOOKUP(form!L51,Лист1!$AK$226:$AM$262,2,0)</f>
        <v>#N/A</v>
      </c>
      <c r="Y75" s="313" t="e">
        <f>VLOOKUP(CONCATENATE(form!L51,".",form!N51),Лист1!$AO$150:$AQ$207,2,0)</f>
        <v>#N/A</v>
      </c>
      <c r="Z75" s="269"/>
      <c r="AA75" s="309" t="e">
        <f>VLOOKUP(CONCATENATE(form!C51,".",form!D51),Лист1!$L:$N,3,0)</f>
        <v>#N/A</v>
      </c>
      <c r="AB75" s="309" t="e">
        <f>VLOOKUP(CONCATENATE(form!C51,".",form!D51),Лист1!$Q:$S,3,0)</f>
        <v>#N/A</v>
      </c>
      <c r="AC75" s="360" t="e">
        <f>VLOOKUP(CONCATENATE(form!C51,".",form!E51,".",form!F51,".",form!G51),Лист1!$U:$W,3,0)</f>
        <v>#N/A</v>
      </c>
      <c r="AD75" s="309" t="e">
        <f>VLOOKUP(form!I51,Лист1!$Y:$AA,3,0)</f>
        <v>#N/A</v>
      </c>
      <c r="AE75" s="312"/>
      <c r="AF75" s="312"/>
      <c r="AG75" s="313" t="e">
        <f>VLOOKUP(form!L51,Лист1!$AK$226:$AM$262,3,0)</f>
        <v>#N/A</v>
      </c>
      <c r="AH75" s="309" t="e">
        <f>VLOOKUP(CONCATENATE(form!L51,".",form!N51),Лист1!$AO$150:$AQ$207,3,0)</f>
        <v>#N/A</v>
      </c>
      <c r="AI75" s="269"/>
      <c r="AJ75" s="314" t="e">
        <f>VLOOKUP(CONCATENATE(form!C51,".",form!D51,".",form!H51),Лист1!$DD:$DH,5,0)</f>
        <v>#N/A</v>
      </c>
      <c r="AK75" s="312"/>
      <c r="AL75" s="312"/>
      <c r="AM75" s="312"/>
      <c r="AN75" s="314" t="e">
        <f>VLOOKUP(CONCATENATE(form!C51,".",form!L51),Лист1!$DV:$DZ,5,0)</f>
        <v>#N/A</v>
      </c>
      <c r="AO75" s="312"/>
      <c r="AP75" s="314" t="e">
        <f>VLOOKUP(CONCATENATE(form!C51,".",form!D51,".",form!H51,".",form!F51),Лист1!$EH:$EL,5,0)</f>
        <v>#N/A</v>
      </c>
      <c r="AQ75" s="363"/>
      <c r="AR75" s="363"/>
      <c r="AS75" s="364" t="e">
        <f t="shared" si="42"/>
        <v>#N/A</v>
      </c>
      <c r="AT75" s="269"/>
      <c r="AU75" s="664">
        <f t="shared" si="40"/>
        <v>0</v>
      </c>
      <c r="AV75" s="365">
        <f t="shared" si="41"/>
        <v>0</v>
      </c>
      <c r="AX75" s="308"/>
    </row>
    <row r="76" spans="2:50" s="287" customFormat="1" ht="24.95" customHeight="1" x14ac:dyDescent="0.2">
      <c r="B76" s="395">
        <v>6</v>
      </c>
      <c r="C76" s="613" t="str">
        <f t="shared" si="31"/>
        <v/>
      </c>
      <c r="D76" s="614" t="str">
        <f t="shared" si="32"/>
        <v/>
      </c>
      <c r="E76" s="486" t="str">
        <f>IF(OR(J76=0,J76=""),"",VLOOKUP(R76,Лист1!$M:$O,3,0))</f>
        <v/>
      </c>
      <c r="F76" s="348" t="str">
        <f t="shared" si="33"/>
        <v/>
      </c>
      <c r="G76" s="625" t="str">
        <f t="shared" si="34"/>
        <v/>
      </c>
      <c r="H76" s="349" t="str">
        <f t="shared" si="35"/>
        <v/>
      </c>
      <c r="J76" s="359">
        <f>form!R52</f>
        <v>0</v>
      </c>
      <c r="K76" s="269"/>
      <c r="L76" s="360" t="str">
        <f t="shared" si="36"/>
        <v/>
      </c>
      <c r="M76" s="360" t="str">
        <f t="shared" si="37"/>
        <v/>
      </c>
      <c r="N76" s="360" t="str">
        <f t="shared" si="38"/>
        <v/>
      </c>
      <c r="O76" s="360" t="str">
        <f t="shared" si="39"/>
        <v/>
      </c>
      <c r="P76" s="269"/>
      <c r="Q76" s="269"/>
      <c r="R76" s="361" t="e">
        <f>VLOOKUP(CONCATENATE(form!C52,".",form!D52),Лист1!$L:$N,2,0)</f>
        <v>#N/A</v>
      </c>
      <c r="S76" s="362" t="e">
        <f>VLOOKUP(CONCATENATE(form!C52,".",form!D52),Лист1!$Q:$S,2,0)</f>
        <v>#N/A</v>
      </c>
      <c r="T76" s="362" t="e">
        <f>VLOOKUP(CONCATENATE(form!C52,".",form!E52,".",form!F52,".",form!G52),Лист1!$U:$W,2,0)</f>
        <v>#N/A</v>
      </c>
      <c r="U76" s="313" t="e">
        <f>VLOOKUP(form!I52,Лист1!$Y:$AA,2,0)</f>
        <v>#N/A</v>
      </c>
      <c r="V76" s="312"/>
      <c r="W76" s="312"/>
      <c r="X76" s="313" t="e">
        <f>VLOOKUP(form!L52,Лист1!$AK$226:$AM$262,2,0)</f>
        <v>#N/A</v>
      </c>
      <c r="Y76" s="313" t="e">
        <f>VLOOKUP(CONCATENATE(form!L52,".",form!N52),Лист1!$AO$150:$AQ$207,2,0)</f>
        <v>#N/A</v>
      </c>
      <c r="Z76" s="269"/>
      <c r="AA76" s="309" t="e">
        <f>VLOOKUP(CONCATENATE(form!C52,".",form!D52),Лист1!$L:$N,3,0)</f>
        <v>#N/A</v>
      </c>
      <c r="AB76" s="309" t="e">
        <f>VLOOKUP(CONCATENATE(form!C52,".",form!D52),Лист1!$Q:$S,3,0)</f>
        <v>#N/A</v>
      </c>
      <c r="AC76" s="360" t="e">
        <f>VLOOKUP(CONCATENATE(form!C52,".",form!E52,".",form!F52,".",form!G52),Лист1!$U:$W,3,0)</f>
        <v>#N/A</v>
      </c>
      <c r="AD76" s="309" t="e">
        <f>VLOOKUP(form!I52,Лист1!$Y:$AA,3,0)</f>
        <v>#N/A</v>
      </c>
      <c r="AE76" s="312"/>
      <c r="AF76" s="312"/>
      <c r="AG76" s="313" t="e">
        <f>VLOOKUP(form!L52,Лист1!$AK$226:$AM$262,3,0)</f>
        <v>#N/A</v>
      </c>
      <c r="AH76" s="309" t="e">
        <f>VLOOKUP(CONCATENATE(form!L52,".",form!N52),Лист1!$AO$150:$AQ$207,3,0)</f>
        <v>#N/A</v>
      </c>
      <c r="AI76" s="269"/>
      <c r="AJ76" s="314" t="e">
        <f>VLOOKUP(CONCATENATE(form!C52,".",form!D52,".",form!H52),Лист1!$DD:$DH,5,0)</f>
        <v>#N/A</v>
      </c>
      <c r="AK76" s="312"/>
      <c r="AL76" s="312"/>
      <c r="AM76" s="312"/>
      <c r="AN76" s="314" t="e">
        <f>VLOOKUP(CONCATENATE(form!C52,".",form!L52),Лист1!$DV:$DZ,5,0)</f>
        <v>#N/A</v>
      </c>
      <c r="AO76" s="312"/>
      <c r="AP76" s="314" t="e">
        <f>VLOOKUP(CONCATENATE(form!C52,".",form!D52,".",form!H52,".",form!F52),Лист1!$EH:$EL,5,0)</f>
        <v>#N/A</v>
      </c>
      <c r="AQ76" s="363"/>
      <c r="AR76" s="363"/>
      <c r="AS76" s="364" t="e">
        <f t="shared" si="42"/>
        <v>#N/A</v>
      </c>
      <c r="AT76" s="269"/>
      <c r="AU76" s="664">
        <f t="shared" si="40"/>
        <v>0</v>
      </c>
      <c r="AV76" s="365">
        <f t="shared" si="41"/>
        <v>0</v>
      </c>
      <c r="AX76" s="308"/>
    </row>
    <row r="77" spans="2:50" s="287" customFormat="1" ht="24.95" customHeight="1" x14ac:dyDescent="0.2">
      <c r="B77" s="395">
        <v>7</v>
      </c>
      <c r="C77" s="613" t="str">
        <f t="shared" si="31"/>
        <v/>
      </c>
      <c r="D77" s="614" t="str">
        <f t="shared" si="32"/>
        <v/>
      </c>
      <c r="E77" s="486" t="str">
        <f>IF(OR(J77=0,J77=""),"",VLOOKUP(R77,Лист1!$M:$O,3,0))</f>
        <v/>
      </c>
      <c r="F77" s="348" t="str">
        <f t="shared" si="33"/>
        <v/>
      </c>
      <c r="G77" s="625" t="str">
        <f t="shared" si="34"/>
        <v/>
      </c>
      <c r="H77" s="349" t="str">
        <f t="shared" si="35"/>
        <v/>
      </c>
      <c r="J77" s="359">
        <f>form!R53</f>
        <v>0</v>
      </c>
      <c r="K77" s="269"/>
      <c r="L77" s="360" t="str">
        <f t="shared" si="36"/>
        <v/>
      </c>
      <c r="M77" s="360" t="str">
        <f t="shared" si="37"/>
        <v/>
      </c>
      <c r="N77" s="360" t="str">
        <f t="shared" si="38"/>
        <v/>
      </c>
      <c r="O77" s="360" t="str">
        <f t="shared" si="39"/>
        <v/>
      </c>
      <c r="P77" s="269"/>
      <c r="Q77" s="269"/>
      <c r="R77" s="361" t="e">
        <f>VLOOKUP(CONCATENATE(form!C53,".",form!D53),Лист1!$L:$N,2,0)</f>
        <v>#N/A</v>
      </c>
      <c r="S77" s="362" t="e">
        <f>VLOOKUP(CONCATENATE(form!C53,".",form!D53),Лист1!$Q:$S,2,0)</f>
        <v>#N/A</v>
      </c>
      <c r="T77" s="362" t="e">
        <f>VLOOKUP(CONCATENATE(form!C53,".",form!E53,".",form!F53,".",form!G53),Лист1!$U:$W,2,0)</f>
        <v>#N/A</v>
      </c>
      <c r="U77" s="313" t="e">
        <f>VLOOKUP(form!I53,Лист1!$Y:$AA,2,0)</f>
        <v>#N/A</v>
      </c>
      <c r="V77" s="312"/>
      <c r="W77" s="312"/>
      <c r="X77" s="313" t="e">
        <f>VLOOKUP(form!L53,Лист1!$AK$226:$AM$262,2,0)</f>
        <v>#N/A</v>
      </c>
      <c r="Y77" s="313" t="e">
        <f>VLOOKUP(CONCATENATE(form!L53,".",form!N53),Лист1!$AO$150:$AQ$207,2,0)</f>
        <v>#N/A</v>
      </c>
      <c r="Z77" s="269"/>
      <c r="AA77" s="309" t="e">
        <f>VLOOKUP(CONCATENATE(form!C53,".",form!D53),Лист1!$L:$N,3,0)</f>
        <v>#N/A</v>
      </c>
      <c r="AB77" s="309" t="e">
        <f>VLOOKUP(CONCATENATE(form!C53,".",form!D53),Лист1!$Q:$S,3,0)</f>
        <v>#N/A</v>
      </c>
      <c r="AC77" s="360" t="e">
        <f>VLOOKUP(CONCATENATE(form!C53,".",form!E53,".",form!F53,".",form!G53),Лист1!$U:$W,3,0)</f>
        <v>#N/A</v>
      </c>
      <c r="AD77" s="309" t="e">
        <f>VLOOKUP(form!I53,Лист1!$Y:$AA,3,0)</f>
        <v>#N/A</v>
      </c>
      <c r="AE77" s="312"/>
      <c r="AF77" s="312"/>
      <c r="AG77" s="313" t="e">
        <f>VLOOKUP(form!L53,Лист1!$AK$226:$AM$262,3,0)</f>
        <v>#N/A</v>
      </c>
      <c r="AH77" s="309" t="e">
        <f>VLOOKUP(CONCATENATE(form!L53,".",form!N53),Лист1!$AO$150:$AQ$207,3,0)</f>
        <v>#N/A</v>
      </c>
      <c r="AI77" s="269"/>
      <c r="AJ77" s="314" t="e">
        <f>VLOOKUP(CONCATENATE(form!C53,".",form!D53,".",form!H53),Лист1!$DD:$DH,5,0)</f>
        <v>#N/A</v>
      </c>
      <c r="AK77" s="312"/>
      <c r="AL77" s="312"/>
      <c r="AM77" s="312"/>
      <c r="AN77" s="314" t="e">
        <f>VLOOKUP(CONCATENATE(form!C53,".",form!L53),Лист1!$DV:$DZ,5,0)</f>
        <v>#N/A</v>
      </c>
      <c r="AO77" s="312"/>
      <c r="AP77" s="314" t="e">
        <f>VLOOKUP(CONCATENATE(form!C53,".",form!D53,".",form!H53,".",form!F53),Лист1!$EH:$EL,5,0)</f>
        <v>#N/A</v>
      </c>
      <c r="AQ77" s="363"/>
      <c r="AR77" s="363"/>
      <c r="AS77" s="364" t="e">
        <f t="shared" si="42"/>
        <v>#N/A</v>
      </c>
      <c r="AT77" s="269"/>
      <c r="AU77" s="664">
        <f t="shared" si="40"/>
        <v>0</v>
      </c>
      <c r="AV77" s="365">
        <f t="shared" si="41"/>
        <v>0</v>
      </c>
      <c r="AX77" s="308"/>
    </row>
    <row r="78" spans="2:50" s="287" customFormat="1" ht="24.95" customHeight="1" x14ac:dyDescent="0.2">
      <c r="B78" s="395">
        <v>8</v>
      </c>
      <c r="C78" s="613" t="str">
        <f t="shared" si="31"/>
        <v/>
      </c>
      <c r="D78" s="614" t="str">
        <f t="shared" si="32"/>
        <v/>
      </c>
      <c r="E78" s="486" t="str">
        <f>IF(OR(J78=0,J78=""),"",VLOOKUP(R78,Лист1!$M:$O,3,0))</f>
        <v/>
      </c>
      <c r="F78" s="348" t="str">
        <f t="shared" si="33"/>
        <v/>
      </c>
      <c r="G78" s="625" t="str">
        <f t="shared" si="34"/>
        <v/>
      </c>
      <c r="H78" s="349" t="str">
        <f t="shared" si="35"/>
        <v/>
      </c>
      <c r="J78" s="359">
        <f>form!R54</f>
        <v>0</v>
      </c>
      <c r="K78" s="269"/>
      <c r="L78" s="360" t="str">
        <f t="shared" si="36"/>
        <v/>
      </c>
      <c r="M78" s="360" t="str">
        <f t="shared" si="37"/>
        <v/>
      </c>
      <c r="N78" s="360" t="str">
        <f t="shared" si="38"/>
        <v/>
      </c>
      <c r="O78" s="360" t="str">
        <f t="shared" si="39"/>
        <v/>
      </c>
      <c r="P78" s="269"/>
      <c r="Q78" s="269"/>
      <c r="R78" s="361" t="e">
        <f>VLOOKUP(CONCATENATE(form!C54,".",form!D54),Лист1!$L:$N,2,0)</f>
        <v>#N/A</v>
      </c>
      <c r="S78" s="362" t="e">
        <f>VLOOKUP(CONCATENATE(form!C54,".",form!D54),Лист1!$Q:$S,2,0)</f>
        <v>#N/A</v>
      </c>
      <c r="T78" s="362" t="e">
        <f>VLOOKUP(CONCATENATE(form!C54,".",form!E54,".",form!F54,".",form!G54),Лист1!$U:$W,2,0)</f>
        <v>#N/A</v>
      </c>
      <c r="U78" s="313" t="e">
        <f>VLOOKUP(form!I54,Лист1!$Y:$AA,2,0)</f>
        <v>#N/A</v>
      </c>
      <c r="V78" s="312"/>
      <c r="W78" s="312"/>
      <c r="X78" s="313" t="e">
        <f>VLOOKUP(form!L54,Лист1!$AK$226:$AM$262,2,0)</f>
        <v>#N/A</v>
      </c>
      <c r="Y78" s="313" t="e">
        <f>VLOOKUP(CONCATENATE(form!L54,".",form!N54),Лист1!$AO$150:$AQ$207,2,0)</f>
        <v>#N/A</v>
      </c>
      <c r="Z78" s="269"/>
      <c r="AA78" s="309" t="e">
        <f>VLOOKUP(CONCATENATE(form!C54,".",form!D54),Лист1!$L:$N,3,0)</f>
        <v>#N/A</v>
      </c>
      <c r="AB78" s="309" t="e">
        <f>VLOOKUP(CONCATENATE(form!C54,".",form!D54),Лист1!$Q:$S,3,0)</f>
        <v>#N/A</v>
      </c>
      <c r="AC78" s="360" t="e">
        <f>VLOOKUP(CONCATENATE(form!C54,".",form!E54,".",form!F54,".",form!G54),Лист1!$U:$W,3,0)</f>
        <v>#N/A</v>
      </c>
      <c r="AD78" s="309" t="e">
        <f>VLOOKUP(form!I54,Лист1!$Y:$AA,3,0)</f>
        <v>#N/A</v>
      </c>
      <c r="AE78" s="312"/>
      <c r="AF78" s="312"/>
      <c r="AG78" s="313" t="e">
        <f>VLOOKUP(form!L54,Лист1!$AK$226:$AM$262,3,0)</f>
        <v>#N/A</v>
      </c>
      <c r="AH78" s="309" t="e">
        <f>VLOOKUP(CONCATENATE(form!L54,".",form!N54),Лист1!$AO$150:$AQ$207,3,0)</f>
        <v>#N/A</v>
      </c>
      <c r="AI78" s="269"/>
      <c r="AJ78" s="314" t="e">
        <f>VLOOKUP(CONCATENATE(form!C54,".",form!D54,".",form!H54),Лист1!$DD:$DH,5,0)</f>
        <v>#N/A</v>
      </c>
      <c r="AK78" s="312"/>
      <c r="AL78" s="312"/>
      <c r="AM78" s="312"/>
      <c r="AN78" s="314" t="e">
        <f>VLOOKUP(CONCATENATE(form!C54,".",form!L54),Лист1!$DV:$DZ,5,0)</f>
        <v>#N/A</v>
      </c>
      <c r="AO78" s="312"/>
      <c r="AP78" s="314" t="e">
        <f>VLOOKUP(CONCATENATE(form!C54,".",form!D54,".",form!H54,".",form!F54),Лист1!$EH:$EL,5,0)</f>
        <v>#N/A</v>
      </c>
      <c r="AQ78" s="363"/>
      <c r="AR78" s="363"/>
      <c r="AS78" s="364" t="e">
        <f t="shared" si="42"/>
        <v>#N/A</v>
      </c>
      <c r="AT78" s="269"/>
      <c r="AU78" s="664">
        <f t="shared" si="40"/>
        <v>0</v>
      </c>
      <c r="AV78" s="365">
        <f t="shared" si="41"/>
        <v>0</v>
      </c>
      <c r="AX78" s="308"/>
    </row>
    <row r="79" spans="2:50" s="287" customFormat="1" ht="24.95" customHeight="1" x14ac:dyDescent="0.2">
      <c r="B79" s="395">
        <v>9</v>
      </c>
      <c r="C79" s="613" t="str">
        <f t="shared" si="31"/>
        <v/>
      </c>
      <c r="D79" s="614" t="str">
        <f t="shared" si="32"/>
        <v/>
      </c>
      <c r="E79" s="486" t="str">
        <f>IF(OR(J79=0,J79=""),"",VLOOKUP(R79,Лист1!$M:$O,3,0))</f>
        <v/>
      </c>
      <c r="F79" s="348" t="str">
        <f t="shared" si="33"/>
        <v/>
      </c>
      <c r="G79" s="625" t="str">
        <f t="shared" si="34"/>
        <v/>
      </c>
      <c r="H79" s="349" t="str">
        <f t="shared" si="35"/>
        <v/>
      </c>
      <c r="J79" s="359">
        <f>form!R55</f>
        <v>0</v>
      </c>
      <c r="K79" s="269"/>
      <c r="L79" s="360" t="str">
        <f t="shared" si="36"/>
        <v/>
      </c>
      <c r="M79" s="360" t="str">
        <f t="shared" si="37"/>
        <v/>
      </c>
      <c r="N79" s="360" t="str">
        <f t="shared" si="38"/>
        <v/>
      </c>
      <c r="O79" s="360" t="str">
        <f t="shared" si="39"/>
        <v/>
      </c>
      <c r="P79" s="269"/>
      <c r="Q79" s="269"/>
      <c r="R79" s="361" t="e">
        <f>VLOOKUP(CONCATENATE(form!C55,".",form!D55),Лист1!$L:$N,2,0)</f>
        <v>#N/A</v>
      </c>
      <c r="S79" s="362" t="e">
        <f>VLOOKUP(CONCATENATE(form!C55,".",form!D55),Лист1!$Q:$S,2,0)</f>
        <v>#N/A</v>
      </c>
      <c r="T79" s="362" t="e">
        <f>VLOOKUP(CONCATENATE(form!C55,".",form!E55,".",form!F55,".",form!G55),Лист1!$U:$W,2,0)</f>
        <v>#N/A</v>
      </c>
      <c r="U79" s="313" t="e">
        <f>VLOOKUP(form!I55,Лист1!$Y:$AA,2,0)</f>
        <v>#N/A</v>
      </c>
      <c r="V79" s="312"/>
      <c r="W79" s="312"/>
      <c r="X79" s="313" t="e">
        <f>VLOOKUP(form!L55,Лист1!$AK$226:$AM$262,2,0)</f>
        <v>#N/A</v>
      </c>
      <c r="Y79" s="313" t="e">
        <f>VLOOKUP(CONCATENATE(form!L55,".",form!N55),Лист1!$AO$150:$AQ$207,2,0)</f>
        <v>#N/A</v>
      </c>
      <c r="Z79" s="269"/>
      <c r="AA79" s="309" t="e">
        <f>VLOOKUP(CONCATENATE(form!C55,".",form!D55),Лист1!$L:$N,3,0)</f>
        <v>#N/A</v>
      </c>
      <c r="AB79" s="309" t="e">
        <f>VLOOKUP(CONCATENATE(form!C55,".",form!D55),Лист1!$Q:$S,3,0)</f>
        <v>#N/A</v>
      </c>
      <c r="AC79" s="360" t="e">
        <f>VLOOKUP(CONCATENATE(form!C55,".",form!E55,".",form!F55,".",form!G55),Лист1!$U:$W,3,0)</f>
        <v>#N/A</v>
      </c>
      <c r="AD79" s="309" t="e">
        <f>VLOOKUP(form!I55,Лист1!$Y:$AA,3,0)</f>
        <v>#N/A</v>
      </c>
      <c r="AE79" s="312"/>
      <c r="AF79" s="312"/>
      <c r="AG79" s="313" t="e">
        <f>VLOOKUP(form!L55,Лист1!$AK$226:$AM$262,3,0)</f>
        <v>#N/A</v>
      </c>
      <c r="AH79" s="309" t="e">
        <f>VLOOKUP(CONCATENATE(form!L55,".",form!N55),Лист1!$AO$150:$AQ$207,3,0)</f>
        <v>#N/A</v>
      </c>
      <c r="AI79" s="269"/>
      <c r="AJ79" s="314" t="e">
        <f>VLOOKUP(CONCATENATE(form!C55,".",form!D55,".",form!H55),Лист1!$DD:$DH,5,0)</f>
        <v>#N/A</v>
      </c>
      <c r="AK79" s="312"/>
      <c r="AL79" s="312"/>
      <c r="AM79" s="312"/>
      <c r="AN79" s="314" t="e">
        <f>VLOOKUP(CONCATENATE(form!C55,".",form!L55),Лист1!$DV:$DZ,5,0)</f>
        <v>#N/A</v>
      </c>
      <c r="AO79" s="312"/>
      <c r="AP79" s="314" t="e">
        <f>VLOOKUP(CONCATENATE(form!C55,".",form!D55,".",form!H55,".",form!F55),Лист1!$EH:$EL,5,0)</f>
        <v>#N/A</v>
      </c>
      <c r="AQ79" s="363"/>
      <c r="AR79" s="363"/>
      <c r="AS79" s="364" t="e">
        <f t="shared" si="42"/>
        <v>#N/A</v>
      </c>
      <c r="AT79" s="269"/>
      <c r="AU79" s="664">
        <f t="shared" si="40"/>
        <v>0</v>
      </c>
      <c r="AV79" s="365">
        <f t="shared" si="41"/>
        <v>0</v>
      </c>
      <c r="AX79" s="308"/>
    </row>
    <row r="80" spans="2:50" s="287" customFormat="1" ht="24.95" customHeight="1" x14ac:dyDescent="0.2">
      <c r="B80" s="395">
        <v>10</v>
      </c>
      <c r="C80" s="613" t="str">
        <f t="shared" si="31"/>
        <v/>
      </c>
      <c r="D80" s="614" t="str">
        <f t="shared" si="32"/>
        <v/>
      </c>
      <c r="E80" s="486" t="str">
        <f>IF(OR(J80=0,J80=""),"",VLOOKUP(R80,Лист1!$M:$O,3,0))</f>
        <v/>
      </c>
      <c r="F80" s="348" t="str">
        <f t="shared" si="33"/>
        <v/>
      </c>
      <c r="G80" s="625" t="str">
        <f t="shared" si="34"/>
        <v/>
      </c>
      <c r="H80" s="349" t="str">
        <f t="shared" si="35"/>
        <v/>
      </c>
      <c r="J80" s="359">
        <f>form!R56</f>
        <v>0</v>
      </c>
      <c r="K80" s="269"/>
      <c r="L80" s="360" t="str">
        <f t="shared" si="36"/>
        <v/>
      </c>
      <c r="M80" s="360" t="str">
        <f t="shared" si="37"/>
        <v/>
      </c>
      <c r="N80" s="360" t="str">
        <f t="shared" si="38"/>
        <v/>
      </c>
      <c r="O80" s="360" t="str">
        <f t="shared" si="39"/>
        <v/>
      </c>
      <c r="P80" s="269"/>
      <c r="Q80" s="269"/>
      <c r="R80" s="361" t="e">
        <f>VLOOKUP(CONCATENATE(form!C56,".",form!D56),Лист1!$L:$N,2,0)</f>
        <v>#N/A</v>
      </c>
      <c r="S80" s="362" t="e">
        <f>VLOOKUP(CONCATENATE(form!C56,".",form!D56),Лист1!$Q:$S,2,0)</f>
        <v>#N/A</v>
      </c>
      <c r="T80" s="362" t="e">
        <f>VLOOKUP(CONCATENATE(form!C56,".",form!E56,".",form!F56,".",form!G56),Лист1!$U:$W,2,0)</f>
        <v>#N/A</v>
      </c>
      <c r="U80" s="313" t="e">
        <f>VLOOKUP(form!I56,Лист1!$Y:$AA,2,0)</f>
        <v>#N/A</v>
      </c>
      <c r="V80" s="312"/>
      <c r="W80" s="312"/>
      <c r="X80" s="313" t="e">
        <f>VLOOKUP(form!L56,Лист1!$AK$226:$AM$262,2,0)</f>
        <v>#N/A</v>
      </c>
      <c r="Y80" s="313" t="e">
        <f>VLOOKUP(CONCATENATE(form!L56,".",form!N56),Лист1!$AO$150:$AQ$207,2,0)</f>
        <v>#N/A</v>
      </c>
      <c r="Z80" s="269"/>
      <c r="AA80" s="309" t="e">
        <f>VLOOKUP(CONCATENATE(form!C56,".",form!D56),Лист1!$L:$N,3,0)</f>
        <v>#N/A</v>
      </c>
      <c r="AB80" s="309" t="e">
        <f>VLOOKUP(CONCATENATE(form!C56,".",form!D56),Лист1!$Q:$S,3,0)</f>
        <v>#N/A</v>
      </c>
      <c r="AC80" s="360" t="e">
        <f>VLOOKUP(CONCATENATE(form!C56,".",form!E56,".",form!F56,".",form!G56),Лист1!$U:$W,3,0)</f>
        <v>#N/A</v>
      </c>
      <c r="AD80" s="309" t="e">
        <f>VLOOKUP(form!I56,Лист1!$Y:$AA,3,0)</f>
        <v>#N/A</v>
      </c>
      <c r="AE80" s="312"/>
      <c r="AF80" s="312"/>
      <c r="AG80" s="313" t="e">
        <f>VLOOKUP(form!L56,Лист1!$AK$226:$AM$262,3,0)</f>
        <v>#N/A</v>
      </c>
      <c r="AH80" s="309" t="e">
        <f>VLOOKUP(CONCATENATE(form!L56,".",form!N56),Лист1!$AO$150:$AQ$207,3,0)</f>
        <v>#N/A</v>
      </c>
      <c r="AI80" s="269"/>
      <c r="AJ80" s="314" t="e">
        <f>VLOOKUP(CONCATENATE(form!C56,".",form!D56,".",form!H56),Лист1!$DD:$DH,5,0)</f>
        <v>#N/A</v>
      </c>
      <c r="AK80" s="312"/>
      <c r="AL80" s="312"/>
      <c r="AM80" s="312"/>
      <c r="AN80" s="314" t="e">
        <f>VLOOKUP(CONCATENATE(form!C56,".",form!L56),Лист1!$DV:$DZ,5,0)</f>
        <v>#N/A</v>
      </c>
      <c r="AO80" s="312"/>
      <c r="AP80" s="314" t="e">
        <f>VLOOKUP(CONCATENATE(form!C56,".",form!D56,".",form!H56,".",form!F56),Лист1!$EH:$EL,5,0)</f>
        <v>#N/A</v>
      </c>
      <c r="AQ80" s="363"/>
      <c r="AR80" s="363"/>
      <c r="AS80" s="364" t="e">
        <f t="shared" si="42"/>
        <v>#N/A</v>
      </c>
      <c r="AT80" s="269"/>
      <c r="AU80" s="664">
        <f t="shared" si="40"/>
        <v>0</v>
      </c>
      <c r="AV80" s="365">
        <f t="shared" si="41"/>
        <v>0</v>
      </c>
      <c r="AX80" s="308"/>
    </row>
    <row r="81" spans="2:50" s="287" customFormat="1" ht="24.95" customHeight="1" x14ac:dyDescent="0.2">
      <c r="B81" s="395">
        <v>11</v>
      </c>
      <c r="C81" s="613" t="str">
        <f t="shared" si="31"/>
        <v/>
      </c>
      <c r="D81" s="614" t="str">
        <f t="shared" si="32"/>
        <v/>
      </c>
      <c r="E81" s="486" t="str">
        <f>IF(OR(J81=0,J81=""),"",VLOOKUP(R81,Лист1!$M:$O,3,0))</f>
        <v/>
      </c>
      <c r="F81" s="348" t="str">
        <f t="shared" si="33"/>
        <v/>
      </c>
      <c r="G81" s="625" t="str">
        <f t="shared" si="34"/>
        <v/>
      </c>
      <c r="H81" s="349" t="str">
        <f t="shared" si="35"/>
        <v/>
      </c>
      <c r="J81" s="359">
        <f>form!R57</f>
        <v>0</v>
      </c>
      <c r="K81" s="269"/>
      <c r="L81" s="360" t="str">
        <f t="shared" si="36"/>
        <v/>
      </c>
      <c r="M81" s="360" t="str">
        <f t="shared" si="37"/>
        <v/>
      </c>
      <c r="N81" s="360" t="str">
        <f t="shared" si="38"/>
        <v/>
      </c>
      <c r="O81" s="360" t="str">
        <f t="shared" si="39"/>
        <v/>
      </c>
      <c r="P81" s="269"/>
      <c r="Q81" s="269"/>
      <c r="R81" s="361" t="e">
        <f>VLOOKUP(CONCATENATE(form!C57,".",form!D57),Лист1!$L:$N,2,0)</f>
        <v>#N/A</v>
      </c>
      <c r="S81" s="362" t="e">
        <f>VLOOKUP(CONCATENATE(form!C57,".",form!D57),Лист1!$Q:$S,2,0)</f>
        <v>#N/A</v>
      </c>
      <c r="T81" s="362" t="e">
        <f>VLOOKUP(CONCATENATE(form!C57,".",form!E57,".",form!F57,".",form!G57),Лист1!$U:$W,2,0)</f>
        <v>#N/A</v>
      </c>
      <c r="U81" s="313" t="e">
        <f>VLOOKUP(form!I57,Лист1!$Y:$AA,2,0)</f>
        <v>#N/A</v>
      </c>
      <c r="V81" s="312"/>
      <c r="W81" s="312"/>
      <c r="X81" s="313" t="e">
        <f>VLOOKUP(form!L57,Лист1!$AK$226:$AM$262,2,0)</f>
        <v>#N/A</v>
      </c>
      <c r="Y81" s="313" t="e">
        <f>VLOOKUP(CONCATENATE(form!L57,".",form!N57),Лист1!$AO$150:$AQ$207,2,0)</f>
        <v>#N/A</v>
      </c>
      <c r="Z81" s="269"/>
      <c r="AA81" s="309" t="e">
        <f>VLOOKUP(CONCATENATE(form!C57,".",form!D57),Лист1!$L:$N,3,0)</f>
        <v>#N/A</v>
      </c>
      <c r="AB81" s="309" t="e">
        <f>VLOOKUP(CONCATENATE(form!C57,".",form!D57),Лист1!$Q:$S,3,0)</f>
        <v>#N/A</v>
      </c>
      <c r="AC81" s="360" t="e">
        <f>VLOOKUP(CONCATENATE(form!C57,".",form!E57,".",form!F57,".",form!G57),Лист1!$U:$W,3,0)</f>
        <v>#N/A</v>
      </c>
      <c r="AD81" s="309" t="e">
        <f>VLOOKUP(form!I57,Лист1!$Y:$AA,3,0)</f>
        <v>#N/A</v>
      </c>
      <c r="AE81" s="312"/>
      <c r="AF81" s="312"/>
      <c r="AG81" s="313" t="e">
        <f>VLOOKUP(form!L57,Лист1!$AK$226:$AM$262,3,0)</f>
        <v>#N/A</v>
      </c>
      <c r="AH81" s="309" t="e">
        <f>VLOOKUP(CONCATENATE(form!L57,".",form!N57),Лист1!$AO$150:$AQ$207,3,0)</f>
        <v>#N/A</v>
      </c>
      <c r="AI81" s="269"/>
      <c r="AJ81" s="314" t="e">
        <f>VLOOKUP(CONCATENATE(form!C57,".",form!D57,".",form!H57),Лист1!$DD:$DH,5,0)</f>
        <v>#N/A</v>
      </c>
      <c r="AK81" s="312"/>
      <c r="AL81" s="312"/>
      <c r="AM81" s="312"/>
      <c r="AN81" s="314" t="e">
        <f>VLOOKUP(CONCATENATE(form!C57,".",form!L57),Лист1!$DV:$DZ,5,0)</f>
        <v>#N/A</v>
      </c>
      <c r="AO81" s="312"/>
      <c r="AP81" s="314" t="e">
        <f>VLOOKUP(CONCATENATE(form!C57,".",form!D57,".",form!H57,".",form!F57),Лист1!$EH:$EL,5,0)</f>
        <v>#N/A</v>
      </c>
      <c r="AQ81" s="363"/>
      <c r="AR81" s="363"/>
      <c r="AS81" s="364" t="e">
        <f t="shared" si="42"/>
        <v>#N/A</v>
      </c>
      <c r="AT81" s="269"/>
      <c r="AU81" s="664">
        <f t="shared" si="40"/>
        <v>0</v>
      </c>
      <c r="AV81" s="365">
        <f t="shared" si="41"/>
        <v>0</v>
      </c>
      <c r="AX81" s="308"/>
    </row>
    <row r="82" spans="2:50" s="287" customFormat="1" ht="24.95" customHeight="1" x14ac:dyDescent="0.2">
      <c r="B82" s="395">
        <v>12</v>
      </c>
      <c r="C82" s="613" t="str">
        <f t="shared" si="31"/>
        <v/>
      </c>
      <c r="D82" s="614" t="str">
        <f t="shared" si="32"/>
        <v/>
      </c>
      <c r="E82" s="486" t="str">
        <f>IF(OR(J82=0,J82=""),"",VLOOKUP(R82,Лист1!$M:$O,3,0))</f>
        <v/>
      </c>
      <c r="F82" s="348" t="str">
        <f t="shared" si="33"/>
        <v/>
      </c>
      <c r="G82" s="625" t="str">
        <f t="shared" si="34"/>
        <v/>
      </c>
      <c r="H82" s="349" t="str">
        <f t="shared" si="35"/>
        <v/>
      </c>
      <c r="J82" s="359">
        <f>form!R58</f>
        <v>0</v>
      </c>
      <c r="K82" s="269"/>
      <c r="L82" s="360" t="str">
        <f t="shared" si="36"/>
        <v/>
      </c>
      <c r="M82" s="360" t="str">
        <f t="shared" si="37"/>
        <v/>
      </c>
      <c r="N82" s="360" t="str">
        <f t="shared" si="38"/>
        <v/>
      </c>
      <c r="O82" s="360" t="str">
        <f t="shared" si="39"/>
        <v/>
      </c>
      <c r="P82" s="269"/>
      <c r="Q82" s="269"/>
      <c r="R82" s="361" t="e">
        <f>VLOOKUP(CONCATENATE(form!C58,".",form!D58),Лист1!$L:$N,2,0)</f>
        <v>#N/A</v>
      </c>
      <c r="S82" s="362" t="e">
        <f>VLOOKUP(CONCATENATE(form!C58,".",form!D58),Лист1!$Q:$S,2,0)</f>
        <v>#N/A</v>
      </c>
      <c r="T82" s="362" t="e">
        <f>VLOOKUP(CONCATENATE(form!C58,".",form!E58,".",form!F58,".",form!G58),Лист1!$U:$W,2,0)</f>
        <v>#N/A</v>
      </c>
      <c r="U82" s="313" t="e">
        <f>VLOOKUP(form!I58,Лист1!$Y:$AA,2,0)</f>
        <v>#N/A</v>
      </c>
      <c r="V82" s="312"/>
      <c r="W82" s="312"/>
      <c r="X82" s="313" t="e">
        <f>VLOOKUP(form!L58,Лист1!$AK$226:$AM$262,2,0)</f>
        <v>#N/A</v>
      </c>
      <c r="Y82" s="313" t="e">
        <f>VLOOKUP(CONCATENATE(form!L58,".",form!N58),Лист1!$AO$150:$AQ$207,2,0)</f>
        <v>#N/A</v>
      </c>
      <c r="Z82" s="269"/>
      <c r="AA82" s="309" t="e">
        <f>VLOOKUP(CONCATENATE(form!C58,".",form!D58),Лист1!$L:$N,3,0)</f>
        <v>#N/A</v>
      </c>
      <c r="AB82" s="309" t="e">
        <f>VLOOKUP(CONCATENATE(form!C58,".",form!D58),Лист1!$Q:$S,3,0)</f>
        <v>#N/A</v>
      </c>
      <c r="AC82" s="360" t="e">
        <f>VLOOKUP(CONCATENATE(form!C58,".",form!E58,".",form!F58,".",form!G58),Лист1!$U:$W,3,0)</f>
        <v>#N/A</v>
      </c>
      <c r="AD82" s="309" t="e">
        <f>VLOOKUP(form!I58,Лист1!$Y:$AA,3,0)</f>
        <v>#N/A</v>
      </c>
      <c r="AE82" s="312"/>
      <c r="AF82" s="312"/>
      <c r="AG82" s="313" t="e">
        <f>VLOOKUP(form!L58,Лист1!$AK$226:$AM$262,3,0)</f>
        <v>#N/A</v>
      </c>
      <c r="AH82" s="309" t="e">
        <f>VLOOKUP(CONCATENATE(form!L58,".",form!N58),Лист1!$AO$150:$AQ$207,3,0)</f>
        <v>#N/A</v>
      </c>
      <c r="AI82" s="269"/>
      <c r="AJ82" s="314" t="e">
        <f>VLOOKUP(CONCATENATE(form!C58,".",form!D58,".",form!H58),Лист1!$DD:$DH,5,0)</f>
        <v>#N/A</v>
      </c>
      <c r="AK82" s="312"/>
      <c r="AL82" s="312"/>
      <c r="AM82" s="312"/>
      <c r="AN82" s="314" t="e">
        <f>VLOOKUP(CONCATENATE(form!C58,".",form!L58),Лист1!$DV:$DZ,5,0)</f>
        <v>#N/A</v>
      </c>
      <c r="AO82" s="312"/>
      <c r="AP82" s="314" t="e">
        <f>VLOOKUP(CONCATENATE(form!C58,".",form!D58,".",form!H58,".",form!F58),Лист1!$EH:$EL,5,0)</f>
        <v>#N/A</v>
      </c>
      <c r="AQ82" s="363"/>
      <c r="AR82" s="363"/>
      <c r="AS82" s="364" t="e">
        <f t="shared" si="42"/>
        <v>#N/A</v>
      </c>
      <c r="AT82" s="269"/>
      <c r="AU82" s="664">
        <f t="shared" si="40"/>
        <v>0</v>
      </c>
      <c r="AV82" s="365">
        <f t="shared" si="41"/>
        <v>0</v>
      </c>
      <c r="AX82" s="308"/>
    </row>
    <row r="83" spans="2:50" s="287" customFormat="1" ht="24.95" customHeight="1" x14ac:dyDescent="0.2">
      <c r="B83" s="395">
        <v>13</v>
      </c>
      <c r="C83" s="613" t="str">
        <f t="shared" si="31"/>
        <v/>
      </c>
      <c r="D83" s="614" t="str">
        <f t="shared" si="32"/>
        <v/>
      </c>
      <c r="E83" s="486" t="str">
        <f>IF(OR(J83=0,J83=""),"",VLOOKUP(R83,Лист1!$M:$O,3,0))</f>
        <v/>
      </c>
      <c r="F83" s="348" t="str">
        <f t="shared" si="33"/>
        <v/>
      </c>
      <c r="G83" s="625" t="str">
        <f t="shared" si="34"/>
        <v/>
      </c>
      <c r="H83" s="349" t="str">
        <f t="shared" si="35"/>
        <v/>
      </c>
      <c r="J83" s="359">
        <f>form!R59</f>
        <v>0</v>
      </c>
      <c r="K83" s="269"/>
      <c r="L83" s="360" t="str">
        <f t="shared" si="36"/>
        <v/>
      </c>
      <c r="M83" s="360" t="str">
        <f t="shared" si="37"/>
        <v/>
      </c>
      <c r="N83" s="360" t="str">
        <f t="shared" si="38"/>
        <v/>
      </c>
      <c r="O83" s="360" t="str">
        <f t="shared" si="39"/>
        <v/>
      </c>
      <c r="P83" s="269"/>
      <c r="Q83" s="269"/>
      <c r="R83" s="361" t="e">
        <f>VLOOKUP(CONCATENATE(form!C59,".",form!D59),Лист1!$L:$N,2,0)</f>
        <v>#N/A</v>
      </c>
      <c r="S83" s="362" t="e">
        <f>VLOOKUP(CONCATENATE(form!C59,".",form!D59),Лист1!$Q:$S,2,0)</f>
        <v>#N/A</v>
      </c>
      <c r="T83" s="362" t="e">
        <f>VLOOKUP(CONCATENATE(form!C59,".",form!E59,".",form!F59,".",form!G59),Лист1!$U:$W,2,0)</f>
        <v>#N/A</v>
      </c>
      <c r="U83" s="313" t="e">
        <f>VLOOKUP(form!I59,Лист1!$Y:$AA,2,0)</f>
        <v>#N/A</v>
      </c>
      <c r="V83" s="312"/>
      <c r="W83" s="312"/>
      <c r="X83" s="313" t="e">
        <f>VLOOKUP(form!L59,Лист1!$AK$226:$AM$262,2,0)</f>
        <v>#N/A</v>
      </c>
      <c r="Y83" s="313" t="e">
        <f>VLOOKUP(CONCATENATE(form!L59,".",form!N59),Лист1!$AO$150:$AQ$207,2,0)</f>
        <v>#N/A</v>
      </c>
      <c r="Z83" s="269"/>
      <c r="AA83" s="309" t="e">
        <f>VLOOKUP(CONCATENATE(form!C59,".",form!D59),Лист1!$L:$N,3,0)</f>
        <v>#N/A</v>
      </c>
      <c r="AB83" s="309" t="e">
        <f>VLOOKUP(CONCATENATE(form!C59,".",form!D59),Лист1!$Q:$S,3,0)</f>
        <v>#N/A</v>
      </c>
      <c r="AC83" s="360" t="e">
        <f>VLOOKUP(CONCATENATE(form!C59,".",form!E59,".",form!F59,".",form!G59),Лист1!$U:$W,3,0)</f>
        <v>#N/A</v>
      </c>
      <c r="AD83" s="309" t="e">
        <f>VLOOKUP(form!I59,Лист1!$Y:$AA,3,0)</f>
        <v>#N/A</v>
      </c>
      <c r="AE83" s="312"/>
      <c r="AF83" s="312"/>
      <c r="AG83" s="313" t="e">
        <f>VLOOKUP(form!L59,Лист1!$AK$226:$AM$262,3,0)</f>
        <v>#N/A</v>
      </c>
      <c r="AH83" s="309" t="e">
        <f>VLOOKUP(CONCATENATE(form!L59,".",form!N59),Лист1!$AO$150:$AQ$207,3,0)</f>
        <v>#N/A</v>
      </c>
      <c r="AI83" s="269"/>
      <c r="AJ83" s="314" t="e">
        <f>VLOOKUP(CONCATENATE(form!C59,".",form!D59,".",form!H59),Лист1!$DD:$DH,5,0)</f>
        <v>#N/A</v>
      </c>
      <c r="AK83" s="312"/>
      <c r="AL83" s="312"/>
      <c r="AM83" s="312"/>
      <c r="AN83" s="314" t="e">
        <f>VLOOKUP(CONCATENATE(form!C59,".",form!L59),Лист1!$DV:$DZ,5,0)</f>
        <v>#N/A</v>
      </c>
      <c r="AO83" s="312"/>
      <c r="AP83" s="314" t="e">
        <f>VLOOKUP(CONCATENATE(form!C59,".",form!D59,".",form!H59,".",form!F59),Лист1!$EH:$EL,5,0)</f>
        <v>#N/A</v>
      </c>
      <c r="AQ83" s="363"/>
      <c r="AR83" s="363"/>
      <c r="AS83" s="364" t="e">
        <f t="shared" si="42"/>
        <v>#N/A</v>
      </c>
      <c r="AT83" s="269"/>
      <c r="AU83" s="664">
        <f t="shared" si="40"/>
        <v>0</v>
      </c>
      <c r="AV83" s="365">
        <f t="shared" si="41"/>
        <v>0</v>
      </c>
      <c r="AX83" s="308"/>
    </row>
    <row r="84" spans="2:50" s="287" customFormat="1" ht="24.95" customHeight="1" x14ac:dyDescent="0.2">
      <c r="B84" s="395">
        <v>14</v>
      </c>
      <c r="C84" s="613" t="str">
        <f t="shared" si="31"/>
        <v/>
      </c>
      <c r="D84" s="614" t="str">
        <f t="shared" si="32"/>
        <v/>
      </c>
      <c r="E84" s="486" t="str">
        <f>IF(OR(J84=0,J84=""),"",VLOOKUP(R84,Лист1!$M:$O,3,0))</f>
        <v/>
      </c>
      <c r="F84" s="348" t="str">
        <f t="shared" si="33"/>
        <v/>
      </c>
      <c r="G84" s="625" t="str">
        <f t="shared" si="34"/>
        <v/>
      </c>
      <c r="H84" s="349" t="str">
        <f t="shared" si="35"/>
        <v/>
      </c>
      <c r="J84" s="359">
        <f>form!R60</f>
        <v>0</v>
      </c>
      <c r="K84" s="269"/>
      <c r="L84" s="360" t="str">
        <f t="shared" si="36"/>
        <v/>
      </c>
      <c r="M84" s="360" t="str">
        <f t="shared" si="37"/>
        <v/>
      </c>
      <c r="N84" s="360" t="str">
        <f t="shared" si="38"/>
        <v/>
      </c>
      <c r="O84" s="360" t="str">
        <f t="shared" si="39"/>
        <v/>
      </c>
      <c r="P84" s="269"/>
      <c r="Q84" s="269"/>
      <c r="R84" s="361" t="e">
        <f>VLOOKUP(CONCATENATE(form!C60,".",form!D60),Лист1!$L:$N,2,0)</f>
        <v>#N/A</v>
      </c>
      <c r="S84" s="362" t="e">
        <f>VLOOKUP(CONCATENATE(form!C60,".",form!D60),Лист1!$Q:$S,2,0)</f>
        <v>#N/A</v>
      </c>
      <c r="T84" s="362" t="e">
        <f>VLOOKUP(CONCATENATE(form!C60,".",form!E60,".",form!F60,".",form!G60),Лист1!$U:$W,2,0)</f>
        <v>#N/A</v>
      </c>
      <c r="U84" s="313" t="e">
        <f>VLOOKUP(form!I60,Лист1!$Y:$AA,2,0)</f>
        <v>#N/A</v>
      </c>
      <c r="V84" s="312"/>
      <c r="W84" s="312"/>
      <c r="X84" s="313" t="e">
        <f>VLOOKUP(form!L60,Лист1!$AK$226:$AM$262,2,0)</f>
        <v>#N/A</v>
      </c>
      <c r="Y84" s="313" t="e">
        <f>VLOOKUP(CONCATENATE(form!L60,".",form!N60),Лист1!$AO$150:$AQ$207,2,0)</f>
        <v>#N/A</v>
      </c>
      <c r="Z84" s="269"/>
      <c r="AA84" s="309" t="e">
        <f>VLOOKUP(CONCATENATE(form!C60,".",form!D60),Лист1!$L:$N,3,0)</f>
        <v>#N/A</v>
      </c>
      <c r="AB84" s="309" t="e">
        <f>VLOOKUP(CONCATENATE(form!C60,".",form!D60),Лист1!$Q:$S,3,0)</f>
        <v>#N/A</v>
      </c>
      <c r="AC84" s="360" t="e">
        <f>VLOOKUP(CONCATENATE(form!C60,".",form!E60,".",form!F60,".",form!G60),Лист1!$U:$W,3,0)</f>
        <v>#N/A</v>
      </c>
      <c r="AD84" s="309" t="e">
        <f>VLOOKUP(form!I60,Лист1!$Y:$AA,3,0)</f>
        <v>#N/A</v>
      </c>
      <c r="AE84" s="312"/>
      <c r="AF84" s="312"/>
      <c r="AG84" s="313" t="e">
        <f>VLOOKUP(form!L60,Лист1!$AK$226:$AM$262,3,0)</f>
        <v>#N/A</v>
      </c>
      <c r="AH84" s="309" t="e">
        <f>VLOOKUP(CONCATENATE(form!L60,".",form!N60),Лист1!$AO$150:$AQ$207,3,0)</f>
        <v>#N/A</v>
      </c>
      <c r="AI84" s="269"/>
      <c r="AJ84" s="314" t="e">
        <f>VLOOKUP(CONCATENATE(form!C60,".",form!D60,".",form!H60),Лист1!$DD:$DH,5,0)</f>
        <v>#N/A</v>
      </c>
      <c r="AK84" s="312"/>
      <c r="AL84" s="312"/>
      <c r="AM84" s="312"/>
      <c r="AN84" s="314" t="e">
        <f>VLOOKUP(CONCATENATE(form!C60,".",form!L60),Лист1!$DV:$DZ,5,0)</f>
        <v>#N/A</v>
      </c>
      <c r="AO84" s="312"/>
      <c r="AP84" s="314" t="e">
        <f>VLOOKUP(CONCATENATE(form!C60,".",form!D60,".",form!H60,".",form!F60),Лист1!$EH:$EL,5,0)</f>
        <v>#N/A</v>
      </c>
      <c r="AQ84" s="363"/>
      <c r="AR84" s="363"/>
      <c r="AS84" s="364" t="e">
        <f t="shared" si="42"/>
        <v>#N/A</v>
      </c>
      <c r="AT84" s="269"/>
      <c r="AU84" s="664">
        <f t="shared" si="40"/>
        <v>0</v>
      </c>
      <c r="AV84" s="365">
        <f t="shared" si="41"/>
        <v>0</v>
      </c>
      <c r="AX84" s="308"/>
    </row>
    <row r="85" spans="2:50" s="287" customFormat="1" ht="24.95" customHeight="1" x14ac:dyDescent="0.2">
      <c r="B85" s="396">
        <v>15</v>
      </c>
      <c r="C85" s="615" t="str">
        <f t="shared" si="31"/>
        <v/>
      </c>
      <c r="D85" s="616" t="str">
        <f t="shared" si="32"/>
        <v/>
      </c>
      <c r="E85" s="487" t="str">
        <f>IF(OR(J85=0,J85=""),"",VLOOKUP(R85,Лист1!$M:$O,3,0))</f>
        <v/>
      </c>
      <c r="F85" s="366" t="str">
        <f t="shared" si="33"/>
        <v/>
      </c>
      <c r="G85" s="626" t="str">
        <f t="shared" si="34"/>
        <v/>
      </c>
      <c r="H85" s="367" t="str">
        <f t="shared" si="35"/>
        <v/>
      </c>
      <c r="J85" s="359">
        <f>form!R61</f>
        <v>0</v>
      </c>
      <c r="K85" s="269"/>
      <c r="L85" s="360" t="str">
        <f t="shared" si="36"/>
        <v/>
      </c>
      <c r="M85" s="360" t="str">
        <f t="shared" si="37"/>
        <v/>
      </c>
      <c r="N85" s="360" t="str">
        <f t="shared" si="38"/>
        <v/>
      </c>
      <c r="O85" s="360" t="str">
        <f t="shared" si="39"/>
        <v/>
      </c>
      <c r="P85" s="269"/>
      <c r="Q85" s="269"/>
      <c r="R85" s="361" t="e">
        <f>VLOOKUP(CONCATENATE(form!C61,".",form!D61),Лист1!$L:$N,2,0)</f>
        <v>#N/A</v>
      </c>
      <c r="S85" s="362" t="e">
        <f>VLOOKUP(CONCATENATE(form!C61,".",form!D61),Лист1!$Q:$S,2,0)</f>
        <v>#N/A</v>
      </c>
      <c r="T85" s="362" t="e">
        <f>VLOOKUP(CONCATENATE(form!C61,".",form!E61,".",form!F61,".",form!G61),Лист1!$U:$W,2,0)</f>
        <v>#N/A</v>
      </c>
      <c r="U85" s="313" t="e">
        <f>VLOOKUP(form!I61,Лист1!$Y:$AA,2,0)</f>
        <v>#N/A</v>
      </c>
      <c r="V85" s="312"/>
      <c r="W85" s="312"/>
      <c r="X85" s="313" t="e">
        <f>VLOOKUP(form!L61,Лист1!$AK$226:$AM$262,2,0)</f>
        <v>#N/A</v>
      </c>
      <c r="Y85" s="313" t="e">
        <f>VLOOKUP(CONCATENATE(form!L61,".",form!N61),Лист1!$AO$150:$AQ$207,2,0)</f>
        <v>#N/A</v>
      </c>
      <c r="Z85" s="269"/>
      <c r="AA85" s="309" t="e">
        <f>VLOOKUP(CONCATENATE(form!C61,".",form!D61),Лист1!$L:$N,3,0)</f>
        <v>#N/A</v>
      </c>
      <c r="AB85" s="309" t="e">
        <f>VLOOKUP(CONCATENATE(form!C61,".",form!D61),Лист1!$Q:$S,3,0)</f>
        <v>#N/A</v>
      </c>
      <c r="AC85" s="360" t="e">
        <f>VLOOKUP(CONCATENATE(form!C61,".",form!E61,".",form!F61,".",form!G61),Лист1!$U:$W,3,0)</f>
        <v>#N/A</v>
      </c>
      <c r="AD85" s="309" t="e">
        <f>VLOOKUP(form!I61,Лист1!$Y:$AA,3,0)</f>
        <v>#N/A</v>
      </c>
      <c r="AE85" s="312"/>
      <c r="AF85" s="312"/>
      <c r="AG85" s="313" t="e">
        <f>VLOOKUP(form!L61,Лист1!$AK$226:$AM$262,3,0)</f>
        <v>#N/A</v>
      </c>
      <c r="AH85" s="309" t="e">
        <f>VLOOKUP(CONCATENATE(form!L61,".",form!N61),Лист1!$AO$150:$AQ$207,3,0)</f>
        <v>#N/A</v>
      </c>
      <c r="AI85" s="269"/>
      <c r="AJ85" s="314" t="e">
        <f>VLOOKUP(CONCATENATE(form!C61,".",form!D61,".",form!H61),Лист1!$DD:$DH,5,0)</f>
        <v>#N/A</v>
      </c>
      <c r="AK85" s="312"/>
      <c r="AL85" s="312"/>
      <c r="AM85" s="312"/>
      <c r="AN85" s="314" t="e">
        <f>VLOOKUP(CONCATENATE(form!C61,".",form!L61),Лист1!$DV:$DZ,5,0)</f>
        <v>#N/A</v>
      </c>
      <c r="AO85" s="312"/>
      <c r="AP85" s="314" t="e">
        <f>VLOOKUP(CONCATENATE(form!C61,".",form!D61,".",form!H61,".",form!F61),Лист1!$EH:$EL,5,0)</f>
        <v>#N/A</v>
      </c>
      <c r="AQ85" s="363"/>
      <c r="AR85" s="363"/>
      <c r="AS85" s="364" t="e">
        <f t="shared" si="42"/>
        <v>#N/A</v>
      </c>
      <c r="AT85" s="269"/>
      <c r="AU85" s="664">
        <f t="shared" si="40"/>
        <v>0</v>
      </c>
      <c r="AV85" s="365">
        <f t="shared" si="41"/>
        <v>0</v>
      </c>
      <c r="AX85" s="308"/>
    </row>
    <row r="86" spans="2:50" s="287" customFormat="1" ht="24.95" customHeight="1" x14ac:dyDescent="0.3">
      <c r="B86" s="605" t="str">
        <f>form!B63</f>
        <v>Розділ № 4: ФРАМУГИ</v>
      </c>
      <c r="C86" s="282"/>
      <c r="D86" s="483"/>
      <c r="E86" s="484"/>
      <c r="F86" s="285" t="str">
        <f>IF(H86="","","ИТОГО:")</f>
        <v/>
      </c>
      <c r="G86" s="621" t="str">
        <f>IF(J86=0,"",SUM(G87:G91))</f>
        <v/>
      </c>
      <c r="H86" s="286" t="str">
        <f>IF(J86=0,"",SUM(H87:H91))</f>
        <v/>
      </c>
      <c r="J86" s="339">
        <f>SUM(J87:J91)</f>
        <v>0</v>
      </c>
      <c r="L86" s="350"/>
      <c r="M86" s="350"/>
      <c r="N86" s="350"/>
      <c r="O86" s="350"/>
      <c r="P86" s="290"/>
      <c r="Q86" s="290"/>
      <c r="R86" s="368" t="s">
        <v>437</v>
      </c>
      <c r="S86" s="368" t="s">
        <v>436</v>
      </c>
      <c r="T86" s="291" t="s">
        <v>425</v>
      </c>
      <c r="U86" s="291" t="s">
        <v>435</v>
      </c>
      <c r="V86" s="291" t="s">
        <v>227</v>
      </c>
      <c r="W86" s="291" t="s">
        <v>229</v>
      </c>
      <c r="X86" s="291" t="s">
        <v>439</v>
      </c>
      <c r="Y86" s="291" t="s">
        <v>440</v>
      </c>
      <c r="AA86" s="368" t="s">
        <v>437</v>
      </c>
      <c r="AB86" s="291" t="s">
        <v>436</v>
      </c>
      <c r="AC86" s="291" t="s">
        <v>425</v>
      </c>
      <c r="AD86" s="291" t="s">
        <v>435</v>
      </c>
      <c r="AE86" s="291" t="s">
        <v>227</v>
      </c>
      <c r="AF86" s="291" t="s">
        <v>229</v>
      </c>
      <c r="AG86" s="291" t="s">
        <v>439</v>
      </c>
      <c r="AH86" s="291" t="s">
        <v>440</v>
      </c>
      <c r="AJ86" s="291" t="s">
        <v>332</v>
      </c>
      <c r="AK86" s="291" t="s">
        <v>711</v>
      </c>
      <c r="AL86" s="291" t="s">
        <v>438</v>
      </c>
      <c r="AM86" s="292"/>
      <c r="AN86" s="291" t="s">
        <v>516</v>
      </c>
      <c r="AO86" s="291" t="s">
        <v>245</v>
      </c>
      <c r="AP86" s="291" t="s">
        <v>107</v>
      </c>
      <c r="AQ86" s="369"/>
      <c r="AR86" s="369"/>
      <c r="AS86" s="368" t="s">
        <v>992</v>
      </c>
      <c r="AU86" s="665"/>
      <c r="AV86" s="370" t="s">
        <v>550</v>
      </c>
    </row>
    <row r="87" spans="2:50" s="287" customFormat="1" ht="24.95" customHeight="1" x14ac:dyDescent="0.2">
      <c r="B87" s="394">
        <v>1</v>
      </c>
      <c r="C87" s="602" t="str">
        <f t="shared" ref="C87:D91" si="43">IF(ISNA(L87),"",L87)</f>
        <v/>
      </c>
      <c r="D87" s="604" t="str">
        <f t="shared" si="43"/>
        <v/>
      </c>
      <c r="E87" s="482" t="str">
        <f>IF(OR(J87=0,J87=""),"",VLOOKUP(R87,Лист1!$M:$O,3,0))</f>
        <v/>
      </c>
      <c r="F87" s="317" t="str">
        <f>IF(ISNA(N87),"",N87)</f>
        <v/>
      </c>
      <c r="G87" s="623" t="str">
        <f>IF(J87=0,"",J87)</f>
        <v/>
      </c>
      <c r="H87" s="318" t="str">
        <f>IF(ISNA(O87),"",O87)</f>
        <v/>
      </c>
      <c r="J87" s="343">
        <f>form!R65</f>
        <v>0</v>
      </c>
      <c r="L87" s="360" t="str">
        <f>IF(G87="","",CONCATENATE(R87,".",T87,".",S87,".",U87,".",W87))</f>
        <v/>
      </c>
      <c r="M87" s="360" t="str">
        <f>IF(G87="","",CONCATENATE(AA87,", ",AB87,", ",AC87,", ",AD87,", ",AF87,))</f>
        <v/>
      </c>
      <c r="N87" s="360" t="str">
        <f>IF(G87="","",AS87*(1-$G$1))</f>
        <v/>
      </c>
      <c r="O87" s="360" t="str">
        <f>IF(F87="","",G87*F87)</f>
        <v/>
      </c>
      <c r="P87" s="269"/>
      <c r="Q87" s="269"/>
      <c r="R87" s="361" t="e">
        <f>VLOOKUP(CONCATENATE(form!C65,".",form!D65),Лист1!$L:$N,2,0)</f>
        <v>#N/A</v>
      </c>
      <c r="S87" s="362" t="e">
        <f>VLOOKUP(CONCATENATE(form!C65,".",form!D65),Лист1!$Q:$S,2,0)</f>
        <v>#N/A</v>
      </c>
      <c r="T87" s="362" t="str">
        <f>CONCATENATE(form!F65,"-",form!G65)</f>
        <v>-</v>
      </c>
      <c r="U87" s="357" t="e">
        <f>VLOOKUP(form!I65,Лист1!$Y:$AA,2,0)</f>
        <v>#N/A</v>
      </c>
      <c r="V87" s="312"/>
      <c r="W87" s="357" t="e">
        <f>VLOOKUP(form!K65,Лист1!$AG:$AI,2,0)</f>
        <v>#N/A</v>
      </c>
      <c r="X87" s="312"/>
      <c r="Y87" s="312"/>
      <c r="Z87" s="269"/>
      <c r="AA87" s="309" t="e">
        <f>VLOOKUP(CONCATENATE(form!C65,".",form!D65),Лист1!$L:$N,3,0)</f>
        <v>#N/A</v>
      </c>
      <c r="AB87" s="309" t="e">
        <f>VLOOKUP(CONCATENATE(form!C65,".",form!D65),Лист1!$Q:$S,3,0)</f>
        <v>#N/A</v>
      </c>
      <c r="AC87" s="360" t="str">
        <f>CONCATENATE("размер(мм): ",form!F65,"*",form!G65)</f>
        <v>размер(мм): *</v>
      </c>
      <c r="AD87" s="309" t="e">
        <f>VLOOKUP(form!I65,Лист1!$Y:$AA,3,0)</f>
        <v>#N/A</v>
      </c>
      <c r="AE87" s="312"/>
      <c r="AF87" s="371" t="e">
        <f>VLOOKUP(form!K65,Лист1!$AG:$AI,3,0)</f>
        <v>#N/A</v>
      </c>
      <c r="AG87" s="312"/>
      <c r="AH87" s="312"/>
      <c r="AI87" s="269"/>
      <c r="AJ87" s="314" t="e">
        <f>(VLOOKUP(CONCATENATE(form!C65,".",form!D65,".",form!H65),Лист1!$DD:$DH,5,0))*(((form!F65/1000)*2)+((form!G65/1000)*2))</f>
        <v>#N/A</v>
      </c>
      <c r="AK87" s="312"/>
      <c r="AL87" s="314" t="e">
        <f>(VLOOKUP(CONCATENATE(form!C65,".",form!K65),Лист1!$DP:$DT,5,0))*((form!F65/1000)*(form!G65/1000))</f>
        <v>#N/A</v>
      </c>
      <c r="AM87" s="312"/>
      <c r="AN87" s="312"/>
      <c r="AO87" s="312"/>
      <c r="AP87" s="312"/>
      <c r="AQ87" s="312"/>
      <c r="AR87" s="312"/>
      <c r="AS87" s="364" t="e">
        <f>ROUND(SUM(AJ87:AQ87),2)</f>
        <v>#N/A</v>
      </c>
      <c r="AT87" s="269"/>
      <c r="AU87" s="664">
        <f>IF(ISNA(AV87),"0",AV87)</f>
        <v>0</v>
      </c>
      <c r="AV87" s="365">
        <f>IF(G87="",0,ROUND(AS87*G87,2))</f>
        <v>0</v>
      </c>
      <c r="AX87" s="308"/>
    </row>
    <row r="88" spans="2:50" s="287" customFormat="1" ht="24.95" customHeight="1" x14ac:dyDescent="0.2">
      <c r="B88" s="395">
        <v>2</v>
      </c>
      <c r="C88" s="602" t="str">
        <f t="shared" si="43"/>
        <v/>
      </c>
      <c r="D88" s="604" t="str">
        <f t="shared" si="43"/>
        <v/>
      </c>
      <c r="E88" s="482" t="str">
        <f>IF(OR(J88=0,J88=""),"",VLOOKUP(R88,Лист1!$M:$O,3,0))</f>
        <v/>
      </c>
      <c r="F88" s="317" t="str">
        <f>IF(ISNA(N88),"",N88)</f>
        <v/>
      </c>
      <c r="G88" s="623" t="str">
        <f>IF(J88=0,"",J88)</f>
        <v/>
      </c>
      <c r="H88" s="318" t="str">
        <f>IF(ISNA(O88),"",O88)</f>
        <v/>
      </c>
      <c r="J88" s="359">
        <f>form!R66</f>
        <v>0</v>
      </c>
      <c r="L88" s="360" t="str">
        <f>IF(G88="","",CONCATENATE(R88,".",T88,".",S88,".",U88,".",W88))</f>
        <v/>
      </c>
      <c r="M88" s="360" t="str">
        <f>IF(G88="","",CONCATENATE(AA88,", ",AB88,", ",AC88,", ",AD88,", ",AF88,))</f>
        <v/>
      </c>
      <c r="N88" s="360" t="str">
        <f>IF(G88="","",AS88*(1-$G$1))</f>
        <v/>
      </c>
      <c r="O88" s="360" t="str">
        <f>IF(F88="","",G88*F88)</f>
        <v/>
      </c>
      <c r="P88" s="269"/>
      <c r="Q88" s="269"/>
      <c r="R88" s="361" t="e">
        <f>VLOOKUP(CONCATENATE(form!C66,".",form!D66),Лист1!$L:$N,2,0)</f>
        <v>#N/A</v>
      </c>
      <c r="S88" s="362" t="e">
        <f>VLOOKUP(CONCATENATE(form!C66,".",form!D66),Лист1!$Q:$S,2,0)</f>
        <v>#N/A</v>
      </c>
      <c r="T88" s="362" t="str">
        <f>CONCATENATE(form!F66,"-",form!G66)</f>
        <v>-</v>
      </c>
      <c r="U88" s="313" t="e">
        <f>VLOOKUP(form!I66,Лист1!$Y:$AA,2,0)</f>
        <v>#N/A</v>
      </c>
      <c r="V88" s="312"/>
      <c r="W88" s="313" t="e">
        <f>VLOOKUP(form!K66,Лист1!$AG:$AI,2,0)</f>
        <v>#N/A</v>
      </c>
      <c r="X88" s="312"/>
      <c r="Y88" s="312"/>
      <c r="Z88" s="269"/>
      <c r="AA88" s="309" t="e">
        <f>VLOOKUP(CONCATENATE(form!C66,".",form!D66),Лист1!$L:$N,3,0)</f>
        <v>#N/A</v>
      </c>
      <c r="AB88" s="309" t="e">
        <f>VLOOKUP(CONCATENATE(form!C66,".",form!D66),Лист1!$Q:$S,3,0)</f>
        <v>#N/A</v>
      </c>
      <c r="AC88" s="360" t="str">
        <f>CONCATENATE("размер(мм): ",form!F66,"*",form!G66)</f>
        <v>размер(мм): *</v>
      </c>
      <c r="AD88" s="309" t="e">
        <f>VLOOKUP(form!I66,Лист1!$Y:$AA,3,0)</f>
        <v>#N/A</v>
      </c>
      <c r="AE88" s="312"/>
      <c r="AF88" s="371" t="e">
        <f>VLOOKUP(form!K66,Лист1!$AG:$AI,3,0)</f>
        <v>#N/A</v>
      </c>
      <c r="AG88" s="312"/>
      <c r="AH88" s="312"/>
      <c r="AI88" s="269"/>
      <c r="AJ88" s="314" t="e">
        <f>(VLOOKUP(CONCATENATE(form!C66,".",form!D66,".",form!H66),Лист1!$DD:$DH,5,0))*(((form!F66/1000)*2)+((form!G66/1000)*2))</f>
        <v>#N/A</v>
      </c>
      <c r="AK88" s="312"/>
      <c r="AL88" s="314" t="e">
        <f>(VLOOKUP(CONCATENATE(form!C66,".",form!K66),Лист1!$DP:$DT,5,0))*((form!F66/1000)*(form!G66/1000))</f>
        <v>#N/A</v>
      </c>
      <c r="AM88" s="312"/>
      <c r="AN88" s="312"/>
      <c r="AO88" s="312"/>
      <c r="AP88" s="312"/>
      <c r="AQ88" s="312"/>
      <c r="AR88" s="312"/>
      <c r="AS88" s="364" t="e">
        <f>ROUND(SUM(AJ88:AQ88),2)</f>
        <v>#N/A</v>
      </c>
      <c r="AT88" s="269"/>
      <c r="AU88" s="664">
        <f>IF(ISNA(AV88),"0",AV88)</f>
        <v>0</v>
      </c>
      <c r="AV88" s="365">
        <f>IF(G88="",0,ROUND(AS88*G88,2))</f>
        <v>0</v>
      </c>
      <c r="AX88" s="308"/>
    </row>
    <row r="89" spans="2:50" s="287" customFormat="1" ht="24.95" customHeight="1" x14ac:dyDescent="0.2">
      <c r="B89" s="395">
        <v>3</v>
      </c>
      <c r="C89" s="602" t="str">
        <f t="shared" si="43"/>
        <v/>
      </c>
      <c r="D89" s="604" t="str">
        <f t="shared" si="43"/>
        <v/>
      </c>
      <c r="E89" s="482" t="str">
        <f>IF(OR(J89=0,J89=""),"",VLOOKUP(R89,Лист1!$M:$O,3,0))</f>
        <v/>
      </c>
      <c r="F89" s="317" t="str">
        <f>IF(ISNA(N89),"",N89)</f>
        <v/>
      </c>
      <c r="G89" s="623" t="str">
        <f>IF(J89=0,"",J89)</f>
        <v/>
      </c>
      <c r="H89" s="318" t="str">
        <f>IF(ISNA(O89),"",O89)</f>
        <v/>
      </c>
      <c r="J89" s="359">
        <f>form!R67</f>
        <v>0</v>
      </c>
      <c r="K89" s="269"/>
      <c r="L89" s="360" t="str">
        <f>IF(G89="","",CONCATENATE(R89,".",T89,".",S89,".",U89,".",W89))</f>
        <v/>
      </c>
      <c r="M89" s="360" t="str">
        <f>IF(G89="","",CONCATENATE(AA89,", ",AB89,", ",AC89,", ",AD89,", ",AF89,))</f>
        <v/>
      </c>
      <c r="N89" s="360" t="str">
        <f>IF(G89="","",AS89*(1-$G$1))</f>
        <v/>
      </c>
      <c r="O89" s="360" t="str">
        <f>IF(F89="","",G89*F89)</f>
        <v/>
      </c>
      <c r="P89" s="269"/>
      <c r="Q89" s="269"/>
      <c r="R89" s="361" t="e">
        <f>VLOOKUP(CONCATENATE(form!C67,".",form!D67),Лист1!$L:$N,2,0)</f>
        <v>#N/A</v>
      </c>
      <c r="S89" s="362" t="e">
        <f>VLOOKUP(CONCATENATE(form!C67,".",form!D67),Лист1!$Q:$S,2,0)</f>
        <v>#N/A</v>
      </c>
      <c r="T89" s="362" t="str">
        <f>CONCATENATE(form!F67,"-",form!G67)</f>
        <v>-</v>
      </c>
      <c r="U89" s="313" t="e">
        <f>VLOOKUP(form!I67,Лист1!$Y:$AA,2,0)</f>
        <v>#N/A</v>
      </c>
      <c r="V89" s="312"/>
      <c r="W89" s="313" t="e">
        <f>VLOOKUP(form!K67,Лист1!$AG:$AI,2,0)</f>
        <v>#N/A</v>
      </c>
      <c r="X89" s="312"/>
      <c r="Y89" s="312"/>
      <c r="Z89" s="269"/>
      <c r="AA89" s="309" t="e">
        <f>VLOOKUP(CONCATENATE(form!C67,".",form!D67),Лист1!$L:$N,3,0)</f>
        <v>#N/A</v>
      </c>
      <c r="AB89" s="309" t="e">
        <f>VLOOKUP(CONCATENATE(form!C67,".",form!D67),Лист1!$Q:$S,3,0)</f>
        <v>#N/A</v>
      </c>
      <c r="AC89" s="360" t="str">
        <f>CONCATENATE("размер(мм): ",form!F67,"*",form!G67)</f>
        <v>размер(мм): *</v>
      </c>
      <c r="AD89" s="309" t="e">
        <f>VLOOKUP(form!I67,Лист1!$Y:$AA,3,0)</f>
        <v>#N/A</v>
      </c>
      <c r="AE89" s="312"/>
      <c r="AF89" s="371" t="e">
        <f>VLOOKUP(form!K67,Лист1!$AG:$AI,3,0)</f>
        <v>#N/A</v>
      </c>
      <c r="AG89" s="312"/>
      <c r="AH89" s="312"/>
      <c r="AI89" s="269"/>
      <c r="AJ89" s="314" t="e">
        <f>(VLOOKUP(CONCATENATE(form!C67,".",form!D67,".",form!H67),Лист1!$DD:$DH,5,0))*(((form!F67/1000)*2)+((form!G67/1000)*2))</f>
        <v>#N/A</v>
      </c>
      <c r="AK89" s="312"/>
      <c r="AL89" s="314" t="e">
        <f>(VLOOKUP(CONCATENATE(form!C67,".",form!K67),Лист1!$DP:$DT,5,0))*((form!F67/1000)*(form!G67/1000))</f>
        <v>#N/A</v>
      </c>
      <c r="AM89" s="312"/>
      <c r="AN89" s="312"/>
      <c r="AO89" s="312"/>
      <c r="AP89" s="312"/>
      <c r="AQ89" s="312"/>
      <c r="AR89" s="312"/>
      <c r="AS89" s="364" t="e">
        <f>ROUND(SUM(AJ89:AQ89),2)</f>
        <v>#N/A</v>
      </c>
      <c r="AT89" s="269"/>
      <c r="AU89" s="664">
        <f>IF(ISNA(AV89),"0",AV89)</f>
        <v>0</v>
      </c>
      <c r="AV89" s="365">
        <f>IF(G89="",0,ROUND(AS89*G89,2))</f>
        <v>0</v>
      </c>
      <c r="AX89" s="308"/>
    </row>
    <row r="90" spans="2:50" s="287" customFormat="1" ht="24.95" customHeight="1" x14ac:dyDescent="0.2">
      <c r="B90" s="395">
        <v>4</v>
      </c>
      <c r="C90" s="602" t="str">
        <f t="shared" si="43"/>
        <v/>
      </c>
      <c r="D90" s="604" t="str">
        <f t="shared" si="43"/>
        <v/>
      </c>
      <c r="E90" s="482" t="str">
        <f>IF(OR(J90=0,J90=""),"",VLOOKUP(R90,Лист1!$M:$O,3,0))</f>
        <v/>
      </c>
      <c r="F90" s="317" t="str">
        <f>IF(ISNA(N90),"",N90)</f>
        <v/>
      </c>
      <c r="G90" s="623" t="str">
        <f>IF(J90=0,"",J90)</f>
        <v/>
      </c>
      <c r="H90" s="318" t="str">
        <f>IF(ISNA(O90),"",O90)</f>
        <v/>
      </c>
      <c r="J90" s="359">
        <f>form!R68</f>
        <v>0</v>
      </c>
      <c r="K90" s="269"/>
      <c r="L90" s="360" t="str">
        <f>IF(G90="","",CONCATENATE(R90,".",T90,".",S90,".",U90,".",W90))</f>
        <v/>
      </c>
      <c r="M90" s="360" t="str">
        <f>IF(G90="","",CONCATENATE(AA90,", ",AB90,", ",AC90,", ",AD90,", ",AF90,))</f>
        <v/>
      </c>
      <c r="N90" s="360" t="str">
        <f>IF(G90="","",AS90*(1-$G$1))</f>
        <v/>
      </c>
      <c r="O90" s="360" t="str">
        <f>IF(F90="","",G90*F90)</f>
        <v/>
      </c>
      <c r="P90" s="269"/>
      <c r="Q90" s="269"/>
      <c r="R90" s="361" t="e">
        <f>VLOOKUP(CONCATENATE(form!C68,".",form!D68),Лист1!$L:$N,2,0)</f>
        <v>#N/A</v>
      </c>
      <c r="S90" s="362" t="e">
        <f>VLOOKUP(CONCATENATE(form!C68,".",form!D68),Лист1!$Q:$S,2,0)</f>
        <v>#N/A</v>
      </c>
      <c r="T90" s="362" t="str">
        <f>CONCATENATE(form!F68,"-",form!G68)</f>
        <v>-</v>
      </c>
      <c r="U90" s="313" t="e">
        <f>VLOOKUP(form!I68,Лист1!$Y:$AA,2,0)</f>
        <v>#N/A</v>
      </c>
      <c r="V90" s="312"/>
      <c r="W90" s="313" t="e">
        <f>VLOOKUP(form!K68,Лист1!$AG:$AI,2,0)</f>
        <v>#N/A</v>
      </c>
      <c r="X90" s="312"/>
      <c r="Y90" s="312"/>
      <c r="Z90" s="269"/>
      <c r="AA90" s="309" t="e">
        <f>VLOOKUP(CONCATENATE(form!C68,".",form!D68),Лист1!$L:$N,3,0)</f>
        <v>#N/A</v>
      </c>
      <c r="AB90" s="309" t="e">
        <f>VLOOKUP(CONCATENATE(form!C68,".",form!D68),Лист1!$Q:$S,3,0)</f>
        <v>#N/A</v>
      </c>
      <c r="AC90" s="360" t="str">
        <f>CONCATENATE("размер(мм): ",form!F68,"*",form!G68)</f>
        <v>размер(мм): *</v>
      </c>
      <c r="AD90" s="309" t="e">
        <f>VLOOKUP(form!I68,Лист1!$Y:$AA,3,0)</f>
        <v>#N/A</v>
      </c>
      <c r="AE90" s="312"/>
      <c r="AF90" s="371" t="e">
        <f>VLOOKUP(form!K68,Лист1!$AG:$AI,3,0)</f>
        <v>#N/A</v>
      </c>
      <c r="AG90" s="312"/>
      <c r="AH90" s="312"/>
      <c r="AI90" s="269"/>
      <c r="AJ90" s="314" t="e">
        <f>(VLOOKUP(CONCATENATE(form!C68,".",form!D68,".",form!H68),Лист1!$DD:$DH,5,0))*(((form!F68/1000)*2)+((form!G68/1000)*2))</f>
        <v>#N/A</v>
      </c>
      <c r="AK90" s="312"/>
      <c r="AL90" s="314" t="e">
        <f>(VLOOKUP(CONCATENATE(form!C68,".",form!K68),Лист1!$DP:$DT,5,0))*((form!F68/1000)*(form!G68/1000))</f>
        <v>#N/A</v>
      </c>
      <c r="AM90" s="312"/>
      <c r="AN90" s="312"/>
      <c r="AO90" s="312"/>
      <c r="AP90" s="312"/>
      <c r="AQ90" s="312"/>
      <c r="AR90" s="312"/>
      <c r="AS90" s="364" t="e">
        <f>ROUND(SUM(AJ90:AQ90),2)</f>
        <v>#N/A</v>
      </c>
      <c r="AT90" s="269"/>
      <c r="AU90" s="664">
        <f>IF(ISNA(AV90),"0",AV90)</f>
        <v>0</v>
      </c>
      <c r="AV90" s="365">
        <f>IF(G90="",0,ROUND(AS90*G90,2))</f>
        <v>0</v>
      </c>
      <c r="AX90" s="308"/>
    </row>
    <row r="91" spans="2:50" s="287" customFormat="1" ht="24.95" customHeight="1" x14ac:dyDescent="0.2">
      <c r="B91" s="396">
        <v>5</v>
      </c>
      <c r="C91" s="602" t="str">
        <f t="shared" si="43"/>
        <v/>
      </c>
      <c r="D91" s="604" t="str">
        <f t="shared" si="43"/>
        <v/>
      </c>
      <c r="E91" s="482" t="str">
        <f>IF(OR(J91=0,J91=""),"",VLOOKUP(R91,Лист1!$M:$O,3,0))</f>
        <v/>
      </c>
      <c r="F91" s="317" t="str">
        <f>IF(ISNA(N91),"",N91)</f>
        <v/>
      </c>
      <c r="G91" s="623" t="str">
        <f>IF(J91=0,"",J91)</f>
        <v/>
      </c>
      <c r="H91" s="318" t="str">
        <f>IF(ISNA(O91),"",O91)</f>
        <v/>
      </c>
      <c r="J91" s="359">
        <f>form!R69</f>
        <v>0</v>
      </c>
      <c r="K91" s="269"/>
      <c r="L91" s="360" t="str">
        <f>IF(G91="","",CONCATENATE(R91,".",T91,".",S91,".",U91,".",W91))</f>
        <v/>
      </c>
      <c r="M91" s="360" t="str">
        <f>IF(G91="","",CONCATENATE(AA91,", ",AB91,", ",AC91,", ",AD91,", ",AF91,))</f>
        <v/>
      </c>
      <c r="N91" s="360" t="str">
        <f>IF(G91="","",AS91*(1-$G$1))</f>
        <v/>
      </c>
      <c r="O91" s="360" t="str">
        <f>IF(F91="","",G91*F91)</f>
        <v/>
      </c>
      <c r="P91" s="269"/>
      <c r="Q91" s="269"/>
      <c r="R91" s="361" t="e">
        <f>VLOOKUP(CONCATENATE(form!C69,".",form!D69),Лист1!$L:$N,2,0)</f>
        <v>#N/A</v>
      </c>
      <c r="S91" s="362" t="e">
        <f>VLOOKUP(CONCATENATE(form!C69,".",form!D69),Лист1!$Q:$S,2,0)</f>
        <v>#N/A</v>
      </c>
      <c r="T91" s="362" t="str">
        <f>CONCATENATE(form!F69,"-",form!G69)</f>
        <v>-</v>
      </c>
      <c r="U91" s="313" t="e">
        <f>VLOOKUP(form!I69,Лист1!$Y:$AA,2,0)</f>
        <v>#N/A</v>
      </c>
      <c r="V91" s="312"/>
      <c r="W91" s="313" t="e">
        <f>VLOOKUP(form!K69,Лист1!$AG:$AI,2,0)</f>
        <v>#N/A</v>
      </c>
      <c r="X91" s="312"/>
      <c r="Y91" s="312"/>
      <c r="Z91" s="269"/>
      <c r="AA91" s="309" t="e">
        <f>VLOOKUP(CONCATENATE(form!C69,".",form!D69),Лист1!$L:$N,3,0)</f>
        <v>#N/A</v>
      </c>
      <c r="AB91" s="309" t="e">
        <f>VLOOKUP(CONCATENATE(form!C69,".",form!D69),Лист1!$Q:$S,3,0)</f>
        <v>#N/A</v>
      </c>
      <c r="AC91" s="360" t="str">
        <f>CONCATENATE("размер(мм): ",form!F69,"*",form!G69)</f>
        <v>размер(мм): *</v>
      </c>
      <c r="AD91" s="309" t="e">
        <f>VLOOKUP(form!I69,Лист1!$Y:$AA,3,0)</f>
        <v>#N/A</v>
      </c>
      <c r="AE91" s="312"/>
      <c r="AF91" s="371" t="e">
        <f>VLOOKUP(form!K69,Лист1!$AG:$AI,3,0)</f>
        <v>#N/A</v>
      </c>
      <c r="AG91" s="312"/>
      <c r="AH91" s="312"/>
      <c r="AI91" s="269"/>
      <c r="AJ91" s="314" t="e">
        <f>(VLOOKUP(CONCATENATE(form!C69,".",form!D69,".",form!H69),Лист1!$DD:$DH,5,0))*(((form!F69/1000)*2)+((form!G69/1000)*2))</f>
        <v>#N/A</v>
      </c>
      <c r="AK91" s="312"/>
      <c r="AL91" s="314" t="e">
        <f>(VLOOKUP(CONCATENATE(form!C69,".",form!K69),Лист1!$DP:$DT,5,0))*((form!F69/1000)*(form!G69/1000))</f>
        <v>#N/A</v>
      </c>
      <c r="AM91" s="312"/>
      <c r="AN91" s="312"/>
      <c r="AO91" s="312"/>
      <c r="AP91" s="312"/>
      <c r="AQ91" s="312"/>
      <c r="AR91" s="312"/>
      <c r="AS91" s="364" t="e">
        <f>ROUND(SUM(AJ91:AQ91),2)</f>
        <v>#N/A</v>
      </c>
      <c r="AT91" s="269"/>
      <c r="AU91" s="664">
        <f>IF(ISNA(AV91),"0",AV91)</f>
        <v>0</v>
      </c>
      <c r="AV91" s="365">
        <f>IF(G91="",0,ROUND(AS91*G91,2))</f>
        <v>0</v>
      </c>
      <c r="AX91" s="308"/>
    </row>
    <row r="92" spans="2:50" s="287" customFormat="1" ht="24.95" customHeight="1" x14ac:dyDescent="0.3">
      <c r="B92" s="605" t="str">
        <f>form!B71</f>
        <v>Розділ № 5:ЛИШТВА / ДОБРІ ПЛАНКИ / ІНШІ АКСЕСУАРИ</v>
      </c>
      <c r="C92" s="282"/>
      <c r="D92" s="483"/>
      <c r="E92" s="484"/>
      <c r="F92" s="285" t="str">
        <f>IF(H92="","","ИТОГО:")</f>
        <v/>
      </c>
      <c r="G92" s="621" t="str">
        <f>IF(J92=0,"",SUM(G93:G112))</f>
        <v/>
      </c>
      <c r="H92" s="286" t="str">
        <f>IF(J92=0,"",SUM(H93:H112))</f>
        <v/>
      </c>
      <c r="J92" s="339">
        <f>SUM(J93:J112)</f>
        <v>0</v>
      </c>
      <c r="L92" s="350"/>
      <c r="M92" s="350"/>
      <c r="N92" s="350"/>
      <c r="O92" s="350"/>
      <c r="P92" s="290"/>
      <c r="Q92" s="290"/>
      <c r="R92" s="368" t="s">
        <v>437</v>
      </c>
      <c r="S92" s="368" t="s">
        <v>436</v>
      </c>
      <c r="T92" s="291" t="s">
        <v>425</v>
      </c>
      <c r="U92" s="291" t="s">
        <v>435</v>
      </c>
      <c r="V92" s="291" t="s">
        <v>227</v>
      </c>
      <c r="W92" s="291" t="s">
        <v>229</v>
      </c>
      <c r="X92" s="291" t="s">
        <v>439</v>
      </c>
      <c r="Y92" s="291" t="s">
        <v>440</v>
      </c>
      <c r="AA92" s="368" t="s">
        <v>437</v>
      </c>
      <c r="AB92" s="368" t="s">
        <v>436</v>
      </c>
      <c r="AC92" s="291" t="s">
        <v>425</v>
      </c>
      <c r="AD92" s="291" t="s">
        <v>435</v>
      </c>
      <c r="AE92" s="291" t="s">
        <v>227</v>
      </c>
      <c r="AF92" s="291" t="s">
        <v>229</v>
      </c>
      <c r="AG92" s="291" t="s">
        <v>439</v>
      </c>
      <c r="AH92" s="291" t="s">
        <v>440</v>
      </c>
      <c r="AJ92" s="291" t="s">
        <v>332</v>
      </c>
      <c r="AK92" s="291" t="s">
        <v>711</v>
      </c>
      <c r="AL92" s="291" t="s">
        <v>438</v>
      </c>
      <c r="AM92" s="292"/>
      <c r="AN92" s="291" t="s">
        <v>516</v>
      </c>
      <c r="AO92" s="291" t="s">
        <v>245</v>
      </c>
      <c r="AP92" s="291" t="s">
        <v>107</v>
      </c>
      <c r="AQ92" s="369"/>
      <c r="AR92" s="369"/>
      <c r="AS92" s="291" t="s">
        <v>992</v>
      </c>
      <c r="AU92" s="665"/>
      <c r="AV92" s="370" t="s">
        <v>550</v>
      </c>
    </row>
    <row r="93" spans="2:50" s="287" customFormat="1" ht="24.95" customHeight="1" x14ac:dyDescent="0.2">
      <c r="B93" s="394">
        <v>1</v>
      </c>
      <c r="C93" s="611" t="str">
        <f>IF(ISNA(L93),"",L93)</f>
        <v/>
      </c>
      <c r="D93" s="612" t="str">
        <f>IF(ISNA(M93),"",M93)</f>
        <v/>
      </c>
      <c r="E93" s="485" t="str">
        <f>IF(OR(J93=0,J93=""),"",VLOOKUP(R93,Лист1!$M:$O,3,0))</f>
        <v/>
      </c>
      <c r="F93" s="341" t="str">
        <f>IF(ISNA(N93),"",N93)</f>
        <v/>
      </c>
      <c r="G93" s="624" t="str">
        <f>IF(J93=0,"",J93)</f>
        <v/>
      </c>
      <c r="H93" s="342" t="str">
        <f>IF(ISNA(O93),"",O93)</f>
        <v/>
      </c>
      <c r="J93" s="343">
        <f>form!R73</f>
        <v>0</v>
      </c>
      <c r="L93" s="289" t="str">
        <f>IF(G93="","",CONCATENATE(R93,".",T93,".",S93,".",U93))</f>
        <v/>
      </c>
      <c r="M93" s="289" t="str">
        <f>IF(G93="","",CONCATENATE(AA93,", ",AC93,", ",AD93))</f>
        <v/>
      </c>
      <c r="N93" s="289" t="str">
        <f>IF(G93="","",AS93*(1-$G$1))</f>
        <v/>
      </c>
      <c r="O93" s="289" t="str">
        <f>IF(F93="","",G93*F93)</f>
        <v/>
      </c>
      <c r="R93" s="344" t="e">
        <f>VLOOKUP(form!C73,Лист1!$L:$N,2,0)</f>
        <v>#N/A</v>
      </c>
      <c r="S93" s="345" t="e">
        <f>VLOOKUP(form!C73,Лист1!$Q:$S,2,0)</f>
        <v>#N/A</v>
      </c>
      <c r="T93" s="345" t="e">
        <f>VLOOKUP(CONCATENATE(form!C73,".",form!G73),Лист1!$U:$W,2,0)</f>
        <v>#N/A</v>
      </c>
      <c r="U93" s="313" t="e">
        <f>VLOOKUP(form!I73,Лист1!$Y:$AA,2,0)</f>
        <v>#N/A</v>
      </c>
      <c r="V93" s="315"/>
      <c r="W93" s="315"/>
      <c r="X93" s="315"/>
      <c r="Y93" s="315"/>
      <c r="AA93" s="346" t="e">
        <f>VLOOKUP(form!C73,Лист1!$L:$N,3,0)</f>
        <v>#N/A</v>
      </c>
      <c r="AB93" s="316"/>
      <c r="AC93" s="372" t="e">
        <f>VLOOKUP(CONCATENATE(form!C73,".",form!G73),Лист1!$U:$W,3,0)</f>
        <v>#N/A</v>
      </c>
      <c r="AD93" s="372" t="e">
        <f>VLOOKUP(form!I73,Лист1!$Y:$AA,3,0)</f>
        <v>#N/A</v>
      </c>
      <c r="AE93" s="316"/>
      <c r="AF93" s="315"/>
      <c r="AG93" s="315"/>
      <c r="AH93" s="315"/>
      <c r="AJ93" s="358" t="e">
        <f>VLOOKUP(CONCATENATE(form!C73,".",form!H73),Лист1!$DD:$DH,5,0)</f>
        <v>#N/A</v>
      </c>
      <c r="AK93" s="373"/>
      <c r="AL93" s="373"/>
      <c r="AM93" s="373"/>
      <c r="AN93" s="373"/>
      <c r="AO93" s="373"/>
      <c r="AP93" s="358" t="e">
        <f>VLOOKUP(CONCATENATE(form!C73,".",form!H73,".",form!F73),Лист1!$EH:$EL,5,0)</f>
        <v>#N/A</v>
      </c>
      <c r="AQ93" s="316"/>
      <c r="AR93" s="316"/>
      <c r="AS93" s="364" t="e">
        <f>SUM(AJ93:AQ93)</f>
        <v>#N/A</v>
      </c>
      <c r="AU93" s="659">
        <f>IF(ISNA(AV93),"0",AV93)</f>
        <v>0</v>
      </c>
      <c r="AV93" s="308">
        <f>IF(G93="",0,ROUND(AS93*G93,2))</f>
        <v>0</v>
      </c>
      <c r="AX93" s="308"/>
    </row>
    <row r="94" spans="2:50" s="287" customFormat="1" ht="24.95" customHeight="1" x14ac:dyDescent="0.2">
      <c r="B94" s="395">
        <v>2</v>
      </c>
      <c r="C94" s="613" t="str">
        <f t="shared" ref="C94:C102" si="44">IF(ISNA(L94),"",L94)</f>
        <v/>
      </c>
      <c r="D94" s="614" t="str">
        <f t="shared" ref="D94:D102" si="45">IF(ISNA(M94),"",M94)</f>
        <v/>
      </c>
      <c r="E94" s="486" t="str">
        <f>IF(OR(J94=0,J94=""),"",VLOOKUP(R94,Лист1!$M:$O,3,0))</f>
        <v/>
      </c>
      <c r="F94" s="348" t="str">
        <f t="shared" ref="F94:F102" si="46">IF(ISNA(N94),"",N94)</f>
        <v/>
      </c>
      <c r="G94" s="625" t="str">
        <f t="shared" ref="G94:G102" si="47">IF(J94=0,"",J94)</f>
        <v/>
      </c>
      <c r="H94" s="349" t="str">
        <f t="shared" ref="H94:H102" si="48">IF(ISNA(O94),"",O94)</f>
        <v/>
      </c>
      <c r="J94" s="343">
        <f>form!R74</f>
        <v>0</v>
      </c>
      <c r="L94" s="289" t="str">
        <f t="shared" ref="L94:L102" si="49">IF(G94="","",CONCATENATE(R94,".",T94,".",S94,".",U94))</f>
        <v/>
      </c>
      <c r="M94" s="289" t="str">
        <f t="shared" ref="M94:M102" si="50">IF(G94="","",CONCATENATE(AA94,", ",AC94,", ",AD94))</f>
        <v/>
      </c>
      <c r="N94" s="289" t="str">
        <f>IF(G94="","",AS94*(1-$G$1))</f>
        <v/>
      </c>
      <c r="O94" s="289" t="str">
        <f>IF(F94="","",G94*F94)</f>
        <v/>
      </c>
      <c r="R94" s="344" t="e">
        <f>VLOOKUP(form!C74,Лист1!$L:$N,2,0)</f>
        <v>#N/A</v>
      </c>
      <c r="S94" s="345" t="e">
        <f>VLOOKUP(form!C74,Лист1!$Q:$S,2,0)</f>
        <v>#N/A</v>
      </c>
      <c r="T94" s="345" t="e">
        <f>VLOOKUP(CONCATENATE(form!C74,".",form!G74),Лист1!$U:$W,2,0)</f>
        <v>#N/A</v>
      </c>
      <c r="U94" s="313" t="e">
        <f>VLOOKUP(form!I74,Лист1!$Y:$AA,2,0)</f>
        <v>#N/A</v>
      </c>
      <c r="V94" s="315"/>
      <c r="W94" s="315"/>
      <c r="X94" s="315"/>
      <c r="Y94" s="315"/>
      <c r="AA94" s="346" t="e">
        <f>VLOOKUP(form!C74,Лист1!$L:$N,3,0)</f>
        <v>#N/A</v>
      </c>
      <c r="AB94" s="316"/>
      <c r="AC94" s="372" t="e">
        <f>VLOOKUP(CONCATENATE(form!C74,".",form!G74),Лист1!$U:$W,3,0)</f>
        <v>#N/A</v>
      </c>
      <c r="AD94" s="372" t="e">
        <f>VLOOKUP(form!I74,Лист1!$Y:$AA,3,0)</f>
        <v>#N/A</v>
      </c>
      <c r="AE94" s="316"/>
      <c r="AF94" s="315"/>
      <c r="AG94" s="315"/>
      <c r="AH94" s="315"/>
      <c r="AJ94" s="314" t="e">
        <f>VLOOKUP(CONCATENATE(form!C74,".",form!H74),Лист1!$DD:$DH,5,0)</f>
        <v>#N/A</v>
      </c>
      <c r="AK94" s="312"/>
      <c r="AL94" s="312"/>
      <c r="AM94" s="312"/>
      <c r="AN94" s="312"/>
      <c r="AO94" s="312"/>
      <c r="AP94" s="314" t="e">
        <f>VLOOKUP(CONCATENATE(form!C74,".",form!H74,".",form!F74),Лист1!$EH:$EL,5,0)</f>
        <v>#N/A</v>
      </c>
      <c r="AQ94" s="316"/>
      <c r="AR94" s="316"/>
      <c r="AS94" s="364" t="e">
        <f t="shared" ref="AS94:AS112" si="51">SUM(AJ94:AQ94)</f>
        <v>#N/A</v>
      </c>
      <c r="AU94" s="659">
        <f t="shared" ref="AU94:AU102" si="52">IF(ISNA(AV94),"0",AV94)</f>
        <v>0</v>
      </c>
      <c r="AV94" s="308">
        <f t="shared" ref="AV94:AV102" si="53">IF(G94="",0,ROUND(AS94*G94,2))</f>
        <v>0</v>
      </c>
      <c r="AX94" s="308"/>
    </row>
    <row r="95" spans="2:50" s="287" customFormat="1" ht="24.95" customHeight="1" x14ac:dyDescent="0.2">
      <c r="B95" s="395">
        <v>3</v>
      </c>
      <c r="C95" s="613" t="str">
        <f t="shared" si="44"/>
        <v/>
      </c>
      <c r="D95" s="614" t="str">
        <f t="shared" si="45"/>
        <v/>
      </c>
      <c r="E95" s="486" t="str">
        <f>IF(OR(J95=0,J95=""),"",VLOOKUP(R95,Лист1!$M:$O,3,0))</f>
        <v/>
      </c>
      <c r="F95" s="348" t="str">
        <f t="shared" si="46"/>
        <v/>
      </c>
      <c r="G95" s="625" t="str">
        <f t="shared" si="47"/>
        <v/>
      </c>
      <c r="H95" s="349" t="str">
        <f t="shared" si="48"/>
        <v/>
      </c>
      <c r="J95" s="343">
        <f>form!R75</f>
        <v>0</v>
      </c>
      <c r="L95" s="289" t="str">
        <f t="shared" si="49"/>
        <v/>
      </c>
      <c r="M95" s="289" t="str">
        <f t="shared" si="50"/>
        <v/>
      </c>
      <c r="N95" s="289" t="str">
        <f t="shared" ref="N95:N102" si="54">IF(G95="","",AS95*(1-$G$1))</f>
        <v/>
      </c>
      <c r="O95" s="289" t="str">
        <f t="shared" ref="O95:O102" si="55">IF(F95="","",G95*F95)</f>
        <v/>
      </c>
      <c r="R95" s="344" t="e">
        <f>VLOOKUP(form!C75,Лист1!$L:$N,2,0)</f>
        <v>#N/A</v>
      </c>
      <c r="S95" s="345" t="e">
        <f>VLOOKUP(form!C75,Лист1!$Q:$S,2,0)</f>
        <v>#N/A</v>
      </c>
      <c r="T95" s="345" t="e">
        <f>VLOOKUP(CONCATENATE(form!C75,".",form!G75),Лист1!$U:$W,2,0)</f>
        <v>#N/A</v>
      </c>
      <c r="U95" s="313" t="e">
        <f>VLOOKUP(form!I75,Лист1!$Y:$AA,2,0)</f>
        <v>#N/A</v>
      </c>
      <c r="V95" s="315"/>
      <c r="W95" s="315"/>
      <c r="X95" s="315"/>
      <c r="Y95" s="315"/>
      <c r="AA95" s="346" t="e">
        <f>VLOOKUP(form!C75,Лист1!$L:$N,3,0)</f>
        <v>#N/A</v>
      </c>
      <c r="AB95" s="316"/>
      <c r="AC95" s="372" t="e">
        <f>VLOOKUP(CONCATENATE(form!C75,".",form!G75),Лист1!$U:$W,3,0)</f>
        <v>#N/A</v>
      </c>
      <c r="AD95" s="372" t="e">
        <f>VLOOKUP(form!I75,Лист1!$Y:$AA,3,0)</f>
        <v>#N/A</v>
      </c>
      <c r="AE95" s="316"/>
      <c r="AF95" s="315"/>
      <c r="AG95" s="315"/>
      <c r="AH95" s="315"/>
      <c r="AJ95" s="314" t="e">
        <f>VLOOKUP(CONCATENATE(form!C75,".",form!H75),Лист1!$DD:$DH,5,0)</f>
        <v>#N/A</v>
      </c>
      <c r="AK95" s="312"/>
      <c r="AL95" s="312"/>
      <c r="AM95" s="312"/>
      <c r="AN95" s="312"/>
      <c r="AO95" s="312"/>
      <c r="AP95" s="314" t="e">
        <f>VLOOKUP(CONCATENATE(form!C75,".",form!H75,".",form!F75),Лист1!$EH:$EL,5,0)</f>
        <v>#N/A</v>
      </c>
      <c r="AQ95" s="316"/>
      <c r="AR95" s="316"/>
      <c r="AS95" s="364" t="e">
        <f t="shared" si="51"/>
        <v>#N/A</v>
      </c>
      <c r="AU95" s="659">
        <f t="shared" si="52"/>
        <v>0</v>
      </c>
      <c r="AV95" s="308">
        <f t="shared" si="53"/>
        <v>0</v>
      </c>
      <c r="AX95" s="308"/>
    </row>
    <row r="96" spans="2:50" s="287" customFormat="1" ht="24.95" customHeight="1" x14ac:dyDescent="0.2">
      <c r="B96" s="395">
        <v>4</v>
      </c>
      <c r="C96" s="613" t="str">
        <f t="shared" si="44"/>
        <v/>
      </c>
      <c r="D96" s="614" t="str">
        <f t="shared" si="45"/>
        <v/>
      </c>
      <c r="E96" s="486" t="str">
        <f>IF(OR(J96=0,J96=""),"",VLOOKUP(R96,Лист1!$M:$O,3,0))</f>
        <v/>
      </c>
      <c r="F96" s="348" t="str">
        <f t="shared" si="46"/>
        <v/>
      </c>
      <c r="G96" s="625" t="str">
        <f t="shared" si="47"/>
        <v/>
      </c>
      <c r="H96" s="349" t="str">
        <f t="shared" si="48"/>
        <v/>
      </c>
      <c r="J96" s="343">
        <f>form!R76</f>
        <v>0</v>
      </c>
      <c r="L96" s="289" t="str">
        <f t="shared" si="49"/>
        <v/>
      </c>
      <c r="M96" s="289" t="str">
        <f t="shared" si="50"/>
        <v/>
      </c>
      <c r="N96" s="289" t="str">
        <f t="shared" si="54"/>
        <v/>
      </c>
      <c r="O96" s="289" t="str">
        <f t="shared" si="55"/>
        <v/>
      </c>
      <c r="R96" s="344" t="e">
        <f>VLOOKUP(form!C76,Лист1!$L:$N,2,0)</f>
        <v>#N/A</v>
      </c>
      <c r="S96" s="345" t="e">
        <f>VLOOKUP(form!C76,Лист1!$Q:$S,2,0)</f>
        <v>#N/A</v>
      </c>
      <c r="T96" s="345" t="e">
        <f>VLOOKUP(CONCATENATE(form!C76,".",form!G76),Лист1!$U:$W,2,0)</f>
        <v>#N/A</v>
      </c>
      <c r="U96" s="313" t="e">
        <f>VLOOKUP(form!I76,Лист1!$Y:$AA,2,0)</f>
        <v>#N/A</v>
      </c>
      <c r="V96" s="315"/>
      <c r="W96" s="315"/>
      <c r="X96" s="315"/>
      <c r="Y96" s="315"/>
      <c r="AA96" s="346" t="e">
        <f>VLOOKUP(form!C76,Лист1!$L:$N,3,0)</f>
        <v>#N/A</v>
      </c>
      <c r="AB96" s="316"/>
      <c r="AC96" s="372" t="e">
        <f>VLOOKUP(CONCATENATE(form!C76,".",form!G76),Лист1!$U:$W,3,0)</f>
        <v>#N/A</v>
      </c>
      <c r="AD96" s="372" t="e">
        <f>VLOOKUP(form!I76,Лист1!$Y:$AA,3,0)</f>
        <v>#N/A</v>
      </c>
      <c r="AE96" s="316"/>
      <c r="AF96" s="315"/>
      <c r="AG96" s="315"/>
      <c r="AH96" s="315"/>
      <c r="AJ96" s="314" t="e">
        <f>VLOOKUP(CONCATENATE(form!C76,".",form!H76),Лист1!$DD:$DH,5,0)</f>
        <v>#N/A</v>
      </c>
      <c r="AK96" s="312"/>
      <c r="AL96" s="312"/>
      <c r="AM96" s="312"/>
      <c r="AN96" s="312"/>
      <c r="AO96" s="312"/>
      <c r="AP96" s="314" t="e">
        <f>VLOOKUP(CONCATENATE(form!C76,".",form!H76,".",form!F76),Лист1!$EH:$EL,5,0)</f>
        <v>#N/A</v>
      </c>
      <c r="AQ96" s="316"/>
      <c r="AR96" s="316"/>
      <c r="AS96" s="364" t="e">
        <f t="shared" si="51"/>
        <v>#N/A</v>
      </c>
      <c r="AU96" s="659">
        <f t="shared" si="52"/>
        <v>0</v>
      </c>
      <c r="AV96" s="308">
        <f t="shared" si="53"/>
        <v>0</v>
      </c>
      <c r="AX96" s="308"/>
    </row>
    <row r="97" spans="2:50" s="287" customFormat="1" ht="24.95" customHeight="1" x14ac:dyDescent="0.2">
      <c r="B97" s="395">
        <v>5</v>
      </c>
      <c r="C97" s="613" t="str">
        <f t="shared" si="44"/>
        <v/>
      </c>
      <c r="D97" s="614" t="str">
        <f t="shared" si="45"/>
        <v/>
      </c>
      <c r="E97" s="486" t="str">
        <f>IF(OR(J97=0,J97=""),"",VLOOKUP(R97,Лист1!$M:$O,3,0))</f>
        <v/>
      </c>
      <c r="F97" s="348" t="str">
        <f t="shared" si="46"/>
        <v/>
      </c>
      <c r="G97" s="625" t="str">
        <f t="shared" si="47"/>
        <v/>
      </c>
      <c r="H97" s="349" t="str">
        <f t="shared" si="48"/>
        <v/>
      </c>
      <c r="J97" s="343">
        <f>form!R77</f>
        <v>0</v>
      </c>
      <c r="L97" s="289" t="str">
        <f t="shared" si="49"/>
        <v/>
      </c>
      <c r="M97" s="289" t="str">
        <f t="shared" si="50"/>
        <v/>
      </c>
      <c r="N97" s="289" t="str">
        <f t="shared" si="54"/>
        <v/>
      </c>
      <c r="O97" s="289" t="str">
        <f t="shared" si="55"/>
        <v/>
      </c>
      <c r="R97" s="344" t="e">
        <f>VLOOKUP(form!C77,Лист1!$L:$N,2,0)</f>
        <v>#N/A</v>
      </c>
      <c r="S97" s="345" t="e">
        <f>VLOOKUP(form!C77,Лист1!$Q:$S,2,0)</f>
        <v>#N/A</v>
      </c>
      <c r="T97" s="345" t="e">
        <f>VLOOKUP(CONCATENATE(form!C77,".",form!G77),Лист1!$U:$W,2,0)</f>
        <v>#N/A</v>
      </c>
      <c r="U97" s="313" t="e">
        <f>VLOOKUP(form!I77,Лист1!$Y:$AA,2,0)</f>
        <v>#N/A</v>
      </c>
      <c r="V97" s="315"/>
      <c r="W97" s="315"/>
      <c r="X97" s="315"/>
      <c r="Y97" s="315"/>
      <c r="AA97" s="346" t="e">
        <f>VLOOKUP(form!C77,Лист1!$L:$N,3,0)</f>
        <v>#N/A</v>
      </c>
      <c r="AB97" s="316"/>
      <c r="AC97" s="372" t="e">
        <f>VLOOKUP(CONCATENATE(form!C77,".",form!G77),Лист1!$U:$W,3,0)</f>
        <v>#N/A</v>
      </c>
      <c r="AD97" s="372" t="e">
        <f>VLOOKUP(form!I77,Лист1!$Y:$AA,3,0)</f>
        <v>#N/A</v>
      </c>
      <c r="AE97" s="316"/>
      <c r="AF97" s="315"/>
      <c r="AG97" s="315"/>
      <c r="AH97" s="315"/>
      <c r="AJ97" s="314" t="e">
        <f>VLOOKUP(CONCATENATE(form!C77,".",form!H77),Лист1!$DD:$DH,5,0)</f>
        <v>#N/A</v>
      </c>
      <c r="AK97" s="312"/>
      <c r="AL97" s="312"/>
      <c r="AM97" s="312"/>
      <c r="AN97" s="312"/>
      <c r="AO97" s="312"/>
      <c r="AP97" s="314" t="e">
        <f>VLOOKUP(CONCATENATE(form!C77,".",form!H77,".",form!F77),Лист1!$EH:$EL,5,0)</f>
        <v>#N/A</v>
      </c>
      <c r="AQ97" s="316"/>
      <c r="AR97" s="316"/>
      <c r="AS97" s="364" t="e">
        <f t="shared" si="51"/>
        <v>#N/A</v>
      </c>
      <c r="AU97" s="659">
        <f t="shared" si="52"/>
        <v>0</v>
      </c>
      <c r="AV97" s="308">
        <f t="shared" si="53"/>
        <v>0</v>
      </c>
      <c r="AX97" s="308"/>
    </row>
    <row r="98" spans="2:50" s="287" customFormat="1" ht="24.95" customHeight="1" x14ac:dyDescent="0.2">
      <c r="B98" s="395">
        <v>6</v>
      </c>
      <c r="C98" s="613" t="str">
        <f t="shared" si="44"/>
        <v/>
      </c>
      <c r="D98" s="614" t="str">
        <f t="shared" si="45"/>
        <v/>
      </c>
      <c r="E98" s="486" t="str">
        <f>IF(OR(J98=0,J98=""),"",VLOOKUP(R98,Лист1!$M:$O,3,0))</f>
        <v/>
      </c>
      <c r="F98" s="348" t="str">
        <f t="shared" si="46"/>
        <v/>
      </c>
      <c r="G98" s="625" t="str">
        <f t="shared" si="47"/>
        <v/>
      </c>
      <c r="H98" s="349" t="str">
        <f t="shared" si="48"/>
        <v/>
      </c>
      <c r="J98" s="343">
        <f>form!R78</f>
        <v>0</v>
      </c>
      <c r="L98" s="289" t="str">
        <f t="shared" si="49"/>
        <v/>
      </c>
      <c r="M98" s="289" t="str">
        <f t="shared" si="50"/>
        <v/>
      </c>
      <c r="N98" s="289" t="str">
        <f t="shared" si="54"/>
        <v/>
      </c>
      <c r="O98" s="289" t="str">
        <f t="shared" si="55"/>
        <v/>
      </c>
      <c r="R98" s="344" t="e">
        <f>VLOOKUP(form!C78,Лист1!$L:$N,2,0)</f>
        <v>#N/A</v>
      </c>
      <c r="S98" s="345" t="e">
        <f>VLOOKUP(form!C78,Лист1!$Q:$S,2,0)</f>
        <v>#N/A</v>
      </c>
      <c r="T98" s="345" t="e">
        <f>VLOOKUP(CONCATENATE(form!C78,".",form!G78),Лист1!$U:$W,2,0)</f>
        <v>#N/A</v>
      </c>
      <c r="U98" s="313" t="e">
        <f>VLOOKUP(form!I78,Лист1!$Y:$AA,2,0)</f>
        <v>#N/A</v>
      </c>
      <c r="V98" s="315"/>
      <c r="W98" s="315"/>
      <c r="X98" s="315"/>
      <c r="Y98" s="315"/>
      <c r="AA98" s="346" t="e">
        <f>VLOOKUP(form!C78,Лист1!$L:$N,3,0)</f>
        <v>#N/A</v>
      </c>
      <c r="AB98" s="316"/>
      <c r="AC98" s="372" t="e">
        <f>VLOOKUP(CONCATENATE(form!C78,".",form!G78),Лист1!$U:$W,3,0)</f>
        <v>#N/A</v>
      </c>
      <c r="AD98" s="372" t="e">
        <f>VLOOKUP(form!I78,Лист1!$Y:$AA,3,0)</f>
        <v>#N/A</v>
      </c>
      <c r="AE98" s="316"/>
      <c r="AF98" s="315"/>
      <c r="AG98" s="315"/>
      <c r="AH98" s="315"/>
      <c r="AJ98" s="314" t="e">
        <f>VLOOKUP(CONCATENATE(form!C78,".",form!H78),Лист1!$DD:$DH,5,0)</f>
        <v>#N/A</v>
      </c>
      <c r="AK98" s="312"/>
      <c r="AL98" s="312"/>
      <c r="AM98" s="312"/>
      <c r="AN98" s="312"/>
      <c r="AO98" s="312"/>
      <c r="AP98" s="314" t="e">
        <f>VLOOKUP(CONCATENATE(form!C78,".",form!H78,".",form!F78),Лист1!$EH:$EL,5,0)</f>
        <v>#N/A</v>
      </c>
      <c r="AQ98" s="316"/>
      <c r="AR98" s="316"/>
      <c r="AS98" s="364" t="e">
        <f t="shared" si="51"/>
        <v>#N/A</v>
      </c>
      <c r="AU98" s="659">
        <f t="shared" si="52"/>
        <v>0</v>
      </c>
      <c r="AV98" s="308">
        <f t="shared" si="53"/>
        <v>0</v>
      </c>
      <c r="AX98" s="308"/>
    </row>
    <row r="99" spans="2:50" s="287" customFormat="1" ht="24.95" customHeight="1" x14ac:dyDescent="0.2">
      <c r="B99" s="395">
        <v>7</v>
      </c>
      <c r="C99" s="613" t="str">
        <f t="shared" si="44"/>
        <v/>
      </c>
      <c r="D99" s="614" t="str">
        <f t="shared" si="45"/>
        <v/>
      </c>
      <c r="E99" s="486" t="str">
        <f>IF(OR(J99=0,J99=""),"",VLOOKUP(R99,Лист1!$M:$O,3,0))</f>
        <v/>
      </c>
      <c r="F99" s="348" t="str">
        <f t="shared" si="46"/>
        <v/>
      </c>
      <c r="G99" s="625" t="str">
        <f t="shared" si="47"/>
        <v/>
      </c>
      <c r="H99" s="349" t="str">
        <f t="shared" si="48"/>
        <v/>
      </c>
      <c r="J99" s="343">
        <f>form!R79</f>
        <v>0</v>
      </c>
      <c r="L99" s="289" t="str">
        <f t="shared" si="49"/>
        <v/>
      </c>
      <c r="M99" s="289" t="str">
        <f t="shared" si="50"/>
        <v/>
      </c>
      <c r="N99" s="289" t="str">
        <f t="shared" si="54"/>
        <v/>
      </c>
      <c r="O99" s="289" t="str">
        <f t="shared" si="55"/>
        <v/>
      </c>
      <c r="R99" s="344" t="e">
        <f>VLOOKUP(form!C79,Лист1!$L:$N,2,0)</f>
        <v>#N/A</v>
      </c>
      <c r="S99" s="345" t="e">
        <f>VLOOKUP(form!C79,Лист1!$Q:$S,2,0)</f>
        <v>#N/A</v>
      </c>
      <c r="T99" s="345" t="e">
        <f>VLOOKUP(CONCATENATE(form!C79,".",form!G79),Лист1!$U:$W,2,0)</f>
        <v>#N/A</v>
      </c>
      <c r="U99" s="313" t="e">
        <f>VLOOKUP(form!I79,Лист1!$Y:$AA,2,0)</f>
        <v>#N/A</v>
      </c>
      <c r="V99" s="315"/>
      <c r="W99" s="315"/>
      <c r="X99" s="315"/>
      <c r="Y99" s="315"/>
      <c r="AA99" s="346" t="e">
        <f>VLOOKUP(form!C79,Лист1!$L:$N,3,0)</f>
        <v>#N/A</v>
      </c>
      <c r="AB99" s="316"/>
      <c r="AC99" s="372" t="e">
        <f>VLOOKUP(CONCATENATE(form!C79,".",form!G79),Лист1!$U:$W,3,0)</f>
        <v>#N/A</v>
      </c>
      <c r="AD99" s="372" t="e">
        <f>VLOOKUP(form!I79,Лист1!$Y:$AA,3,0)</f>
        <v>#N/A</v>
      </c>
      <c r="AE99" s="316"/>
      <c r="AF99" s="315"/>
      <c r="AG99" s="315"/>
      <c r="AH99" s="315"/>
      <c r="AJ99" s="314" t="e">
        <f>VLOOKUP(CONCATENATE(form!C79,".",form!H79),Лист1!$DD:$DH,5,0)</f>
        <v>#N/A</v>
      </c>
      <c r="AK99" s="312"/>
      <c r="AL99" s="312"/>
      <c r="AM99" s="312"/>
      <c r="AN99" s="312"/>
      <c r="AO99" s="312"/>
      <c r="AP99" s="314" t="e">
        <f>VLOOKUP(CONCATENATE(form!C79,".",form!H79,".",form!F79),Лист1!$EH:$EL,5,0)</f>
        <v>#N/A</v>
      </c>
      <c r="AQ99" s="316"/>
      <c r="AR99" s="316"/>
      <c r="AS99" s="364" t="e">
        <f t="shared" si="51"/>
        <v>#N/A</v>
      </c>
      <c r="AU99" s="659">
        <f t="shared" si="52"/>
        <v>0</v>
      </c>
      <c r="AV99" s="308">
        <f t="shared" si="53"/>
        <v>0</v>
      </c>
      <c r="AX99" s="308"/>
    </row>
    <row r="100" spans="2:50" s="287" customFormat="1" ht="24.95" customHeight="1" x14ac:dyDescent="0.2">
      <c r="B100" s="395">
        <v>8</v>
      </c>
      <c r="C100" s="613" t="str">
        <f t="shared" si="44"/>
        <v/>
      </c>
      <c r="D100" s="614" t="str">
        <f t="shared" si="45"/>
        <v/>
      </c>
      <c r="E100" s="486" t="str">
        <f>IF(OR(J100=0,J100=""),"",VLOOKUP(R100,Лист1!$M:$O,3,0))</f>
        <v/>
      </c>
      <c r="F100" s="348" t="str">
        <f t="shared" si="46"/>
        <v/>
      </c>
      <c r="G100" s="625" t="str">
        <f t="shared" si="47"/>
        <v/>
      </c>
      <c r="H100" s="349" t="str">
        <f t="shared" si="48"/>
        <v/>
      </c>
      <c r="J100" s="343">
        <f>form!R80</f>
        <v>0</v>
      </c>
      <c r="L100" s="289" t="str">
        <f t="shared" si="49"/>
        <v/>
      </c>
      <c r="M100" s="289" t="str">
        <f t="shared" si="50"/>
        <v/>
      </c>
      <c r="N100" s="289" t="str">
        <f t="shared" si="54"/>
        <v/>
      </c>
      <c r="O100" s="289" t="str">
        <f t="shared" si="55"/>
        <v/>
      </c>
      <c r="R100" s="344" t="e">
        <f>VLOOKUP(form!C80,Лист1!$L:$N,2,0)</f>
        <v>#N/A</v>
      </c>
      <c r="S100" s="345" t="e">
        <f>VLOOKUP(form!C80,Лист1!$Q:$S,2,0)</f>
        <v>#N/A</v>
      </c>
      <c r="T100" s="345" t="e">
        <f>VLOOKUP(CONCATENATE(form!C80,".",form!G80),Лист1!$U:$W,2,0)</f>
        <v>#N/A</v>
      </c>
      <c r="U100" s="313" t="e">
        <f>VLOOKUP(form!I80,Лист1!$Y:$AA,2,0)</f>
        <v>#N/A</v>
      </c>
      <c r="V100" s="315"/>
      <c r="W100" s="315"/>
      <c r="X100" s="315"/>
      <c r="Y100" s="315"/>
      <c r="AA100" s="346" t="e">
        <f>VLOOKUP(form!C80,Лист1!$L:$N,3,0)</f>
        <v>#N/A</v>
      </c>
      <c r="AB100" s="316"/>
      <c r="AC100" s="372" t="e">
        <f>VLOOKUP(CONCATENATE(form!C80,".",form!G80),Лист1!$U:$W,3,0)</f>
        <v>#N/A</v>
      </c>
      <c r="AD100" s="372" t="e">
        <f>VLOOKUP(form!I80,Лист1!$Y:$AA,3,0)</f>
        <v>#N/A</v>
      </c>
      <c r="AE100" s="316"/>
      <c r="AF100" s="315"/>
      <c r="AG100" s="315"/>
      <c r="AH100" s="315"/>
      <c r="AJ100" s="314" t="e">
        <f>VLOOKUP(CONCATENATE(form!C80,".",form!H80),Лист1!$DD:$DH,5,0)</f>
        <v>#N/A</v>
      </c>
      <c r="AK100" s="312"/>
      <c r="AL100" s="312"/>
      <c r="AM100" s="312"/>
      <c r="AN100" s="312"/>
      <c r="AO100" s="312"/>
      <c r="AP100" s="314" t="e">
        <f>VLOOKUP(CONCATENATE(form!C80,".",form!H80,".",form!F80),Лист1!$EH:$EL,5,0)</f>
        <v>#N/A</v>
      </c>
      <c r="AQ100" s="316"/>
      <c r="AR100" s="316"/>
      <c r="AS100" s="364" t="e">
        <f t="shared" si="51"/>
        <v>#N/A</v>
      </c>
      <c r="AU100" s="659">
        <f t="shared" si="52"/>
        <v>0</v>
      </c>
      <c r="AV100" s="308">
        <f t="shared" si="53"/>
        <v>0</v>
      </c>
      <c r="AX100" s="308"/>
    </row>
    <row r="101" spans="2:50" s="287" customFormat="1" ht="24.95" customHeight="1" x14ac:dyDescent="0.2">
      <c r="B101" s="395">
        <v>9</v>
      </c>
      <c r="C101" s="613" t="str">
        <f t="shared" si="44"/>
        <v/>
      </c>
      <c r="D101" s="614" t="str">
        <f t="shared" si="45"/>
        <v/>
      </c>
      <c r="E101" s="486" t="str">
        <f>IF(OR(J101=0,J101=""),"",VLOOKUP(R101,Лист1!$M:$O,3,0))</f>
        <v/>
      </c>
      <c r="F101" s="348" t="str">
        <f t="shared" si="46"/>
        <v/>
      </c>
      <c r="G101" s="625" t="str">
        <f t="shared" si="47"/>
        <v/>
      </c>
      <c r="H101" s="349" t="str">
        <f t="shared" si="48"/>
        <v/>
      </c>
      <c r="J101" s="343">
        <f>form!R81</f>
        <v>0</v>
      </c>
      <c r="L101" s="289" t="str">
        <f t="shared" si="49"/>
        <v/>
      </c>
      <c r="M101" s="289" t="str">
        <f t="shared" si="50"/>
        <v/>
      </c>
      <c r="N101" s="289" t="str">
        <f t="shared" si="54"/>
        <v/>
      </c>
      <c r="O101" s="289" t="str">
        <f t="shared" si="55"/>
        <v/>
      </c>
      <c r="R101" s="344" t="e">
        <f>VLOOKUP(form!C81,Лист1!$L:$N,2,0)</f>
        <v>#N/A</v>
      </c>
      <c r="S101" s="345" t="e">
        <f>VLOOKUP(form!C81,Лист1!$Q:$S,2,0)</f>
        <v>#N/A</v>
      </c>
      <c r="T101" s="345" t="e">
        <f>VLOOKUP(CONCATENATE(form!C81,".",form!G81),Лист1!$U:$W,2,0)</f>
        <v>#N/A</v>
      </c>
      <c r="U101" s="313" t="e">
        <f>VLOOKUP(form!I81,Лист1!$Y:$AA,2,0)</f>
        <v>#N/A</v>
      </c>
      <c r="V101" s="315"/>
      <c r="W101" s="315"/>
      <c r="X101" s="315"/>
      <c r="Y101" s="315"/>
      <c r="AA101" s="346" t="e">
        <f>VLOOKUP(form!C81,Лист1!$L:$N,3,0)</f>
        <v>#N/A</v>
      </c>
      <c r="AB101" s="316"/>
      <c r="AC101" s="372" t="e">
        <f>VLOOKUP(CONCATENATE(form!C81,".",form!G81),Лист1!$U:$W,3,0)</f>
        <v>#N/A</v>
      </c>
      <c r="AD101" s="372" t="e">
        <f>VLOOKUP(form!I81,Лист1!$Y:$AA,3,0)</f>
        <v>#N/A</v>
      </c>
      <c r="AE101" s="316"/>
      <c r="AF101" s="315"/>
      <c r="AG101" s="315"/>
      <c r="AH101" s="315"/>
      <c r="AJ101" s="314" t="e">
        <f>VLOOKUP(CONCATENATE(form!C81,".",form!H81),Лист1!$DD:$DH,5,0)</f>
        <v>#N/A</v>
      </c>
      <c r="AK101" s="312"/>
      <c r="AL101" s="312"/>
      <c r="AM101" s="312"/>
      <c r="AN101" s="312"/>
      <c r="AO101" s="312"/>
      <c r="AP101" s="314" t="e">
        <f>VLOOKUP(CONCATENATE(form!C81,".",form!H81,".",form!F81),Лист1!$EH:$EL,5,0)</f>
        <v>#N/A</v>
      </c>
      <c r="AQ101" s="316"/>
      <c r="AR101" s="316"/>
      <c r="AS101" s="364" t="e">
        <f t="shared" si="51"/>
        <v>#N/A</v>
      </c>
      <c r="AU101" s="659">
        <f t="shared" si="52"/>
        <v>0</v>
      </c>
      <c r="AV101" s="308">
        <f t="shared" si="53"/>
        <v>0</v>
      </c>
      <c r="AX101" s="308"/>
    </row>
    <row r="102" spans="2:50" s="287" customFormat="1" ht="24.95" customHeight="1" x14ac:dyDescent="0.2">
      <c r="B102" s="396">
        <v>10</v>
      </c>
      <c r="C102" s="617" t="str">
        <f t="shared" si="44"/>
        <v/>
      </c>
      <c r="D102" s="618" t="str">
        <f t="shared" si="45"/>
        <v/>
      </c>
      <c r="E102" s="488" t="str">
        <f>IF(OR(J102=0,J102=""),"",VLOOKUP(R102,Лист1!$M:$O,3,0))</f>
        <v/>
      </c>
      <c r="F102" s="374" t="str">
        <f t="shared" si="46"/>
        <v/>
      </c>
      <c r="G102" s="627" t="str">
        <f t="shared" si="47"/>
        <v/>
      </c>
      <c r="H102" s="375" t="str">
        <f t="shared" si="48"/>
        <v/>
      </c>
      <c r="J102" s="343">
        <f>form!R82</f>
        <v>0</v>
      </c>
      <c r="L102" s="350" t="str">
        <f t="shared" si="49"/>
        <v/>
      </c>
      <c r="M102" s="350" t="str">
        <f t="shared" si="50"/>
        <v/>
      </c>
      <c r="N102" s="350" t="str">
        <f t="shared" si="54"/>
        <v/>
      </c>
      <c r="O102" s="350" t="str">
        <f t="shared" si="55"/>
        <v/>
      </c>
      <c r="P102" s="290"/>
      <c r="Q102" s="290"/>
      <c r="R102" s="351" t="e">
        <f>VLOOKUP(form!C82,Лист1!$L:$N,2,0)</f>
        <v>#N/A</v>
      </c>
      <c r="S102" s="352" t="e">
        <f>VLOOKUP(form!C82,Лист1!$Q:$S,2,0)</f>
        <v>#N/A</v>
      </c>
      <c r="T102" s="352" t="e">
        <f>VLOOKUP(CONCATENATE(form!C82,".",form!G82),Лист1!$U:$W,2,0)</f>
        <v>#N/A</v>
      </c>
      <c r="U102" s="332" t="e">
        <f>VLOOKUP(form!I82,Лист1!$Y:$AA,2,0)</f>
        <v>#N/A</v>
      </c>
      <c r="V102" s="333"/>
      <c r="W102" s="333"/>
      <c r="X102" s="333"/>
      <c r="Y102" s="333"/>
      <c r="Z102" s="290"/>
      <c r="AA102" s="334" t="e">
        <f>VLOOKUP(form!C82,Лист1!$L:$N,3,0)</f>
        <v>#N/A</v>
      </c>
      <c r="AB102" s="336"/>
      <c r="AC102" s="376" t="e">
        <f>VLOOKUP(CONCATENATE(form!C82,".",form!G82),Лист1!$U:$W,3,0)</f>
        <v>#N/A</v>
      </c>
      <c r="AD102" s="376" t="e">
        <f>VLOOKUP(form!I82,Лист1!$Y:$AA,3,0)</f>
        <v>#N/A</v>
      </c>
      <c r="AE102" s="336"/>
      <c r="AF102" s="333"/>
      <c r="AG102" s="333"/>
      <c r="AH102" s="333"/>
      <c r="AI102" s="290"/>
      <c r="AJ102" s="335" t="e">
        <f>VLOOKUP(CONCATENATE(form!C82,".",form!H82),Лист1!$DD:$DH,5,0)</f>
        <v>#N/A</v>
      </c>
      <c r="AK102" s="333"/>
      <c r="AL102" s="333"/>
      <c r="AM102" s="333"/>
      <c r="AN102" s="333"/>
      <c r="AO102" s="333"/>
      <c r="AP102" s="335" t="e">
        <f>VLOOKUP(CONCATENATE(form!C82,".",form!H82,".",form!F82),Лист1!$EH:$EL,5,0)</f>
        <v>#N/A</v>
      </c>
      <c r="AQ102" s="336"/>
      <c r="AR102" s="336"/>
      <c r="AS102" s="337" t="e">
        <f t="shared" si="51"/>
        <v>#N/A</v>
      </c>
      <c r="AT102" s="290"/>
      <c r="AU102" s="661">
        <f t="shared" si="52"/>
        <v>0</v>
      </c>
      <c r="AV102" s="338">
        <f t="shared" si="53"/>
        <v>0</v>
      </c>
      <c r="AX102" s="308"/>
    </row>
    <row r="103" spans="2:50" s="287" customFormat="1" ht="24.95" customHeight="1" x14ac:dyDescent="0.25">
      <c r="B103" s="391">
        <v>1</v>
      </c>
      <c r="C103" s="602" t="str">
        <f>IF(ISNA(L103),"",L103)</f>
        <v/>
      </c>
      <c r="D103" s="619" t="str">
        <f>IF(ISNA(M103),"",M103)</f>
        <v/>
      </c>
      <c r="E103" s="482" t="str">
        <f>IF(OR(J103=0,J103=""),"",VLOOKUP(R103,Лист1!$M:$O,3,0))</f>
        <v/>
      </c>
      <c r="F103" s="317" t="str">
        <f>IF(ISNA(N103),"",N103)</f>
        <v/>
      </c>
      <c r="G103" s="623" t="str">
        <f>IF(J103=0,"",J103)</f>
        <v/>
      </c>
      <c r="H103" s="318" t="str">
        <f>IF(ISNA(O103),"",O103)</f>
        <v/>
      </c>
      <c r="J103" s="343">
        <f>form!R84</f>
        <v>0</v>
      </c>
      <c r="L103" s="289" t="str">
        <f>IF(G103="","",R103)</f>
        <v/>
      </c>
      <c r="M103" s="289" t="str">
        <f>IF(G103="","",AA103)</f>
        <v/>
      </c>
      <c r="N103" s="289" t="str">
        <f>IF(G103="","",AS103*(1-$G$1))</f>
        <v/>
      </c>
      <c r="O103" s="289" t="str">
        <f>IF(F103="","",G103*F103)</f>
        <v/>
      </c>
      <c r="R103" s="344" t="e">
        <f>VLOOKUP(form!C84,Лист1!$L:$N,2,0)</f>
        <v>#N/A</v>
      </c>
      <c r="S103" s="316"/>
      <c r="T103" s="316"/>
      <c r="U103" s="316"/>
      <c r="V103" s="315"/>
      <c r="W103" s="315"/>
      <c r="X103" s="315"/>
      <c r="Y103" s="315"/>
      <c r="AA103" s="346" t="e">
        <f>VLOOKUP(form!C84,Лист1!$L:$N,3,0)</f>
        <v>#N/A</v>
      </c>
      <c r="AB103" s="316"/>
      <c r="AC103" s="316"/>
      <c r="AD103" s="316"/>
      <c r="AE103" s="316"/>
      <c r="AF103" s="315"/>
      <c r="AG103" s="315"/>
      <c r="AH103" s="315"/>
      <c r="AJ103" s="304" t="e">
        <f>VLOOKUP(form!C84,Лист1!$DD:$DH,5,0)</f>
        <v>#N/A</v>
      </c>
      <c r="AK103" s="315"/>
      <c r="AL103" s="315"/>
      <c r="AM103" s="315"/>
      <c r="AN103" s="315"/>
      <c r="AO103" s="315"/>
      <c r="AP103" s="315"/>
      <c r="AQ103" s="315"/>
      <c r="AR103" s="315"/>
      <c r="AS103" s="364" t="e">
        <f t="shared" si="51"/>
        <v>#N/A</v>
      </c>
      <c r="AU103" s="659">
        <f>IF(ISNA(AV103),"0",AV103)</f>
        <v>0</v>
      </c>
      <c r="AV103" s="308">
        <f>IF(G103="",0,ROUND(AS103*G103,2))</f>
        <v>0</v>
      </c>
      <c r="AX103" s="308"/>
    </row>
    <row r="104" spans="2:50" s="287" customFormat="1" ht="24.95" customHeight="1" x14ac:dyDescent="0.25">
      <c r="B104" s="395">
        <v>2</v>
      </c>
      <c r="C104" s="602" t="str">
        <f t="shared" ref="C104:C112" si="56">IF(ISNA(L104),"",L104)</f>
        <v/>
      </c>
      <c r="D104" s="619" t="str">
        <f t="shared" ref="D104:D112" si="57">IF(ISNA(M104),"",M104)</f>
        <v/>
      </c>
      <c r="E104" s="482" t="str">
        <f>IF(OR(J104=0,J104=""),"",VLOOKUP(R104,Лист1!$M:$O,3,0))</f>
        <v/>
      </c>
      <c r="F104" s="317" t="str">
        <f t="shared" ref="F104:F112" si="58">IF(ISNA(N104),"",N104)</f>
        <v/>
      </c>
      <c r="G104" s="623" t="str">
        <f t="shared" ref="G104:G112" si="59">IF(J104=0,"",J104)</f>
        <v/>
      </c>
      <c r="H104" s="318" t="str">
        <f t="shared" ref="H104:H112" si="60">IF(ISNA(O104),"",O104)</f>
        <v/>
      </c>
      <c r="J104" s="343">
        <f>form!R85</f>
        <v>0</v>
      </c>
      <c r="L104" s="289" t="str">
        <f t="shared" ref="L104:L112" si="61">IF(G104="","",R104)</f>
        <v/>
      </c>
      <c r="M104" s="289" t="str">
        <f t="shared" ref="M104:M112" si="62">IF(G104="","",AA104)</f>
        <v/>
      </c>
      <c r="N104" s="289" t="str">
        <f t="shared" ref="N104:N112" si="63">IF(G104="","",AS104*(1-$G$1))</f>
        <v/>
      </c>
      <c r="O104" s="289" t="str">
        <f t="shared" ref="O104:O112" si="64">IF(F104="","",G104*F104)</f>
        <v/>
      </c>
      <c r="R104" s="344" t="e">
        <f>VLOOKUP(form!C85,Лист1!$L:$N,2,0)</f>
        <v>#N/A</v>
      </c>
      <c r="S104" s="316"/>
      <c r="T104" s="316"/>
      <c r="U104" s="316"/>
      <c r="V104" s="315"/>
      <c r="W104" s="315"/>
      <c r="X104" s="315"/>
      <c r="Y104" s="315"/>
      <c r="AA104" s="346" t="e">
        <f>VLOOKUP(form!C85,Лист1!$L:$N,3,0)</f>
        <v>#N/A</v>
      </c>
      <c r="AB104" s="316"/>
      <c r="AC104" s="316"/>
      <c r="AD104" s="316"/>
      <c r="AE104" s="316"/>
      <c r="AF104" s="315"/>
      <c r="AG104" s="315"/>
      <c r="AH104" s="315"/>
      <c r="AJ104" s="304" t="e">
        <f>VLOOKUP(form!C85,Лист1!$DD:$DH,5,0)</f>
        <v>#N/A</v>
      </c>
      <c r="AK104" s="315"/>
      <c r="AL104" s="315"/>
      <c r="AM104" s="315"/>
      <c r="AN104" s="315"/>
      <c r="AO104" s="315"/>
      <c r="AP104" s="315"/>
      <c r="AQ104" s="315"/>
      <c r="AR104" s="315"/>
      <c r="AS104" s="364" t="e">
        <f t="shared" si="51"/>
        <v>#N/A</v>
      </c>
      <c r="AU104" s="659">
        <f t="shared" ref="AU104:AU112" si="65">IF(ISNA(AV104),"0",AV104)</f>
        <v>0</v>
      </c>
      <c r="AV104" s="308">
        <f t="shared" ref="AV104:AV112" si="66">IF(G104="",0,ROUND(AS104*G104,2))</f>
        <v>0</v>
      </c>
      <c r="AX104" s="308"/>
    </row>
    <row r="105" spans="2:50" s="287" customFormat="1" ht="24.95" customHeight="1" x14ac:dyDescent="0.25">
      <c r="B105" s="395">
        <v>3</v>
      </c>
      <c r="C105" s="602" t="str">
        <f t="shared" si="56"/>
        <v/>
      </c>
      <c r="D105" s="619" t="str">
        <f t="shared" si="57"/>
        <v/>
      </c>
      <c r="E105" s="482" t="str">
        <f>IF(OR(J105=0,J105=""),"",VLOOKUP(R105,Лист1!$M:$O,3,0))</f>
        <v/>
      </c>
      <c r="F105" s="317" t="str">
        <f t="shared" si="58"/>
        <v/>
      </c>
      <c r="G105" s="623" t="str">
        <f t="shared" si="59"/>
        <v/>
      </c>
      <c r="H105" s="318" t="str">
        <f t="shared" si="60"/>
        <v/>
      </c>
      <c r="J105" s="343">
        <f>form!R86</f>
        <v>0</v>
      </c>
      <c r="L105" s="289" t="str">
        <f t="shared" si="61"/>
        <v/>
      </c>
      <c r="M105" s="289" t="str">
        <f t="shared" si="62"/>
        <v/>
      </c>
      <c r="N105" s="289" t="str">
        <f t="shared" si="63"/>
        <v/>
      </c>
      <c r="O105" s="289" t="str">
        <f t="shared" si="64"/>
        <v/>
      </c>
      <c r="R105" s="344" t="e">
        <f>VLOOKUP(form!C86,Лист1!$L:$N,2,0)</f>
        <v>#N/A</v>
      </c>
      <c r="S105" s="316"/>
      <c r="T105" s="316"/>
      <c r="U105" s="316"/>
      <c r="V105" s="315"/>
      <c r="W105" s="315"/>
      <c r="X105" s="315"/>
      <c r="Y105" s="315"/>
      <c r="AA105" s="346" t="e">
        <f>VLOOKUP(form!C86,Лист1!$L:$N,3,0)</f>
        <v>#N/A</v>
      </c>
      <c r="AB105" s="316"/>
      <c r="AC105" s="316"/>
      <c r="AD105" s="316"/>
      <c r="AE105" s="316"/>
      <c r="AF105" s="315"/>
      <c r="AG105" s="315"/>
      <c r="AH105" s="315"/>
      <c r="AJ105" s="304" t="e">
        <f>VLOOKUP(form!C86,Лист1!$DD:$DH,5,0)</f>
        <v>#N/A</v>
      </c>
      <c r="AK105" s="315"/>
      <c r="AL105" s="315"/>
      <c r="AM105" s="315"/>
      <c r="AN105" s="315"/>
      <c r="AO105" s="315"/>
      <c r="AP105" s="315"/>
      <c r="AQ105" s="315"/>
      <c r="AR105" s="315"/>
      <c r="AS105" s="364" t="e">
        <f t="shared" si="51"/>
        <v>#N/A</v>
      </c>
      <c r="AU105" s="659">
        <f t="shared" si="65"/>
        <v>0</v>
      </c>
      <c r="AV105" s="308">
        <f t="shared" si="66"/>
        <v>0</v>
      </c>
      <c r="AX105" s="308"/>
    </row>
    <row r="106" spans="2:50" s="287" customFormat="1" ht="24.95" customHeight="1" x14ac:dyDescent="0.25">
      <c r="B106" s="395">
        <v>4</v>
      </c>
      <c r="C106" s="602" t="str">
        <f t="shared" si="56"/>
        <v/>
      </c>
      <c r="D106" s="619" t="str">
        <f t="shared" si="57"/>
        <v/>
      </c>
      <c r="E106" s="482" t="str">
        <f>IF(OR(J106=0,J106=""),"",VLOOKUP(R106,Лист1!$M:$O,3,0))</f>
        <v/>
      </c>
      <c r="F106" s="317" t="str">
        <f t="shared" si="58"/>
        <v/>
      </c>
      <c r="G106" s="623" t="str">
        <f t="shared" si="59"/>
        <v/>
      </c>
      <c r="H106" s="318" t="str">
        <f t="shared" si="60"/>
        <v/>
      </c>
      <c r="J106" s="343">
        <f>form!R87</f>
        <v>0</v>
      </c>
      <c r="L106" s="289" t="str">
        <f t="shared" si="61"/>
        <v/>
      </c>
      <c r="M106" s="289" t="str">
        <f t="shared" si="62"/>
        <v/>
      </c>
      <c r="N106" s="289" t="str">
        <f t="shared" si="63"/>
        <v/>
      </c>
      <c r="O106" s="289" t="str">
        <f t="shared" si="64"/>
        <v/>
      </c>
      <c r="R106" s="344" t="e">
        <f>VLOOKUP(form!C87,Лист1!$L:$N,2,0)</f>
        <v>#N/A</v>
      </c>
      <c r="S106" s="316"/>
      <c r="T106" s="316"/>
      <c r="U106" s="316"/>
      <c r="V106" s="315"/>
      <c r="W106" s="315"/>
      <c r="X106" s="315"/>
      <c r="Y106" s="315"/>
      <c r="AA106" s="346" t="e">
        <f>VLOOKUP(form!C87,Лист1!$L:$N,3,0)</f>
        <v>#N/A</v>
      </c>
      <c r="AB106" s="316"/>
      <c r="AC106" s="316"/>
      <c r="AD106" s="316"/>
      <c r="AE106" s="316"/>
      <c r="AF106" s="315"/>
      <c r="AG106" s="315"/>
      <c r="AH106" s="315"/>
      <c r="AJ106" s="304" t="e">
        <f>VLOOKUP(form!C87,Лист1!$DD:$DH,5,0)</f>
        <v>#N/A</v>
      </c>
      <c r="AK106" s="315"/>
      <c r="AL106" s="315"/>
      <c r="AM106" s="315"/>
      <c r="AN106" s="315"/>
      <c r="AO106" s="315"/>
      <c r="AP106" s="315"/>
      <c r="AQ106" s="315"/>
      <c r="AR106" s="315"/>
      <c r="AS106" s="364" t="e">
        <f t="shared" si="51"/>
        <v>#N/A</v>
      </c>
      <c r="AU106" s="659">
        <f t="shared" si="65"/>
        <v>0</v>
      </c>
      <c r="AV106" s="308">
        <f t="shared" si="66"/>
        <v>0</v>
      </c>
      <c r="AX106" s="308"/>
    </row>
    <row r="107" spans="2:50" s="287" customFormat="1" ht="24.95" customHeight="1" x14ac:dyDescent="0.25">
      <c r="B107" s="395">
        <v>5</v>
      </c>
      <c r="C107" s="602" t="str">
        <f t="shared" si="56"/>
        <v/>
      </c>
      <c r="D107" s="619" t="str">
        <f t="shared" si="57"/>
        <v/>
      </c>
      <c r="E107" s="482" t="str">
        <f>IF(OR(J107=0,J107=""),"",VLOOKUP(R107,Лист1!$M:$O,3,0))</f>
        <v/>
      </c>
      <c r="F107" s="317" t="str">
        <f t="shared" si="58"/>
        <v/>
      </c>
      <c r="G107" s="623" t="str">
        <f t="shared" si="59"/>
        <v/>
      </c>
      <c r="H107" s="318" t="str">
        <f t="shared" si="60"/>
        <v/>
      </c>
      <c r="J107" s="343">
        <f>form!R88</f>
        <v>0</v>
      </c>
      <c r="L107" s="289" t="str">
        <f t="shared" si="61"/>
        <v/>
      </c>
      <c r="M107" s="289" t="str">
        <f t="shared" si="62"/>
        <v/>
      </c>
      <c r="N107" s="289" t="str">
        <f t="shared" si="63"/>
        <v/>
      </c>
      <c r="O107" s="289" t="str">
        <f t="shared" si="64"/>
        <v/>
      </c>
      <c r="R107" s="344" t="e">
        <f>VLOOKUP(form!C88,Лист1!$L:$N,2,0)</f>
        <v>#N/A</v>
      </c>
      <c r="S107" s="316"/>
      <c r="T107" s="316"/>
      <c r="U107" s="316"/>
      <c r="V107" s="315"/>
      <c r="W107" s="315"/>
      <c r="X107" s="315"/>
      <c r="Y107" s="315"/>
      <c r="AA107" s="346" t="e">
        <f>VLOOKUP(form!C88,Лист1!$L:$N,3,0)</f>
        <v>#N/A</v>
      </c>
      <c r="AB107" s="316"/>
      <c r="AC107" s="316"/>
      <c r="AD107" s="316"/>
      <c r="AE107" s="316"/>
      <c r="AF107" s="315"/>
      <c r="AG107" s="315"/>
      <c r="AH107" s="315"/>
      <c r="AJ107" s="304" t="e">
        <f>VLOOKUP(form!C88,Лист1!$DD:$DH,5,0)</f>
        <v>#N/A</v>
      </c>
      <c r="AK107" s="315"/>
      <c r="AL107" s="315"/>
      <c r="AM107" s="315"/>
      <c r="AN107" s="315"/>
      <c r="AO107" s="315"/>
      <c r="AP107" s="315"/>
      <c r="AQ107" s="315"/>
      <c r="AR107" s="315"/>
      <c r="AS107" s="364" t="e">
        <f t="shared" si="51"/>
        <v>#N/A</v>
      </c>
      <c r="AU107" s="659">
        <f t="shared" si="65"/>
        <v>0</v>
      </c>
      <c r="AV107" s="308">
        <f t="shared" si="66"/>
        <v>0</v>
      </c>
      <c r="AX107" s="308"/>
    </row>
    <row r="108" spans="2:50" s="287" customFormat="1" ht="24.95" customHeight="1" x14ac:dyDescent="0.25">
      <c r="B108" s="395">
        <v>6</v>
      </c>
      <c r="C108" s="602" t="str">
        <f t="shared" si="56"/>
        <v/>
      </c>
      <c r="D108" s="619" t="str">
        <f t="shared" si="57"/>
        <v/>
      </c>
      <c r="E108" s="482" t="str">
        <f>IF(OR(J108=0,J108=""),"",VLOOKUP(R108,Лист1!$M:$O,3,0))</f>
        <v/>
      </c>
      <c r="F108" s="317" t="str">
        <f t="shared" si="58"/>
        <v/>
      </c>
      <c r="G108" s="623" t="str">
        <f t="shared" si="59"/>
        <v/>
      </c>
      <c r="H108" s="318" t="str">
        <f t="shared" si="60"/>
        <v/>
      </c>
      <c r="J108" s="343">
        <f>form!R89</f>
        <v>0</v>
      </c>
      <c r="L108" s="289" t="str">
        <f t="shared" si="61"/>
        <v/>
      </c>
      <c r="M108" s="289" t="str">
        <f t="shared" si="62"/>
        <v/>
      </c>
      <c r="N108" s="289" t="str">
        <f t="shared" si="63"/>
        <v/>
      </c>
      <c r="O108" s="289" t="str">
        <f t="shared" si="64"/>
        <v/>
      </c>
      <c r="R108" s="344" t="e">
        <f>VLOOKUP(form!C89,Лист1!$L:$N,2,0)</f>
        <v>#N/A</v>
      </c>
      <c r="S108" s="316"/>
      <c r="T108" s="316"/>
      <c r="U108" s="316"/>
      <c r="V108" s="315"/>
      <c r="W108" s="315"/>
      <c r="X108" s="315"/>
      <c r="Y108" s="315"/>
      <c r="AA108" s="346" t="e">
        <f>VLOOKUP(form!C89,Лист1!$L:$N,3,0)</f>
        <v>#N/A</v>
      </c>
      <c r="AB108" s="316"/>
      <c r="AC108" s="316"/>
      <c r="AD108" s="316"/>
      <c r="AE108" s="316"/>
      <c r="AF108" s="315"/>
      <c r="AG108" s="315"/>
      <c r="AH108" s="315"/>
      <c r="AJ108" s="304" t="e">
        <f>VLOOKUP(form!C89,Лист1!$DD:$DH,5,0)</f>
        <v>#N/A</v>
      </c>
      <c r="AK108" s="315"/>
      <c r="AL108" s="315"/>
      <c r="AM108" s="315"/>
      <c r="AN108" s="315"/>
      <c r="AO108" s="315"/>
      <c r="AP108" s="315"/>
      <c r="AQ108" s="315"/>
      <c r="AR108" s="315"/>
      <c r="AS108" s="364" t="e">
        <f t="shared" si="51"/>
        <v>#N/A</v>
      </c>
      <c r="AU108" s="659">
        <f t="shared" si="65"/>
        <v>0</v>
      </c>
      <c r="AV108" s="308">
        <f t="shared" si="66"/>
        <v>0</v>
      </c>
      <c r="AX108" s="308"/>
    </row>
    <row r="109" spans="2:50" s="287" customFormat="1" ht="24.95" customHeight="1" x14ac:dyDescent="0.25">
      <c r="B109" s="395">
        <v>7</v>
      </c>
      <c r="C109" s="602" t="str">
        <f t="shared" si="56"/>
        <v/>
      </c>
      <c r="D109" s="619" t="str">
        <f t="shared" si="57"/>
        <v/>
      </c>
      <c r="E109" s="482" t="str">
        <f>IF(OR(J109=0,J109=""),"",VLOOKUP(R109,Лист1!$M:$O,3,0))</f>
        <v/>
      </c>
      <c r="F109" s="317" t="str">
        <f t="shared" si="58"/>
        <v/>
      </c>
      <c r="G109" s="623" t="str">
        <f t="shared" si="59"/>
        <v/>
      </c>
      <c r="H109" s="318" t="str">
        <f t="shared" si="60"/>
        <v/>
      </c>
      <c r="J109" s="343">
        <f>form!R90</f>
        <v>0</v>
      </c>
      <c r="L109" s="289" t="str">
        <f t="shared" si="61"/>
        <v/>
      </c>
      <c r="M109" s="289" t="str">
        <f t="shared" si="62"/>
        <v/>
      </c>
      <c r="N109" s="289" t="str">
        <f t="shared" si="63"/>
        <v/>
      </c>
      <c r="O109" s="289" t="str">
        <f t="shared" si="64"/>
        <v/>
      </c>
      <c r="R109" s="344" t="e">
        <f>VLOOKUP(form!C90,Лист1!$L:$N,2,0)</f>
        <v>#N/A</v>
      </c>
      <c r="S109" s="316"/>
      <c r="T109" s="316"/>
      <c r="U109" s="316"/>
      <c r="V109" s="315"/>
      <c r="W109" s="315"/>
      <c r="X109" s="315"/>
      <c r="Y109" s="315"/>
      <c r="AA109" s="346" t="e">
        <f>VLOOKUP(form!C90,Лист1!$L:$N,3,0)</f>
        <v>#N/A</v>
      </c>
      <c r="AB109" s="316"/>
      <c r="AC109" s="316"/>
      <c r="AD109" s="316"/>
      <c r="AE109" s="316"/>
      <c r="AF109" s="315"/>
      <c r="AG109" s="315"/>
      <c r="AH109" s="315"/>
      <c r="AJ109" s="304" t="e">
        <f>VLOOKUP(form!C90,Лист1!$DD:$DH,5,0)</f>
        <v>#N/A</v>
      </c>
      <c r="AK109" s="315"/>
      <c r="AL109" s="315"/>
      <c r="AM109" s="315"/>
      <c r="AN109" s="315"/>
      <c r="AO109" s="315"/>
      <c r="AP109" s="315"/>
      <c r="AQ109" s="315"/>
      <c r="AR109" s="315"/>
      <c r="AS109" s="364" t="e">
        <f t="shared" si="51"/>
        <v>#N/A</v>
      </c>
      <c r="AU109" s="659">
        <f t="shared" si="65"/>
        <v>0</v>
      </c>
      <c r="AV109" s="308">
        <f t="shared" si="66"/>
        <v>0</v>
      </c>
      <c r="AX109" s="308"/>
    </row>
    <row r="110" spans="2:50" s="287" customFormat="1" ht="24.95" customHeight="1" x14ac:dyDescent="0.25">
      <c r="B110" s="395">
        <v>8</v>
      </c>
      <c r="C110" s="602" t="str">
        <f t="shared" si="56"/>
        <v/>
      </c>
      <c r="D110" s="619" t="str">
        <f t="shared" si="57"/>
        <v/>
      </c>
      <c r="E110" s="482" t="str">
        <f>IF(OR(J110=0,J110=""),"",VLOOKUP(R110,Лист1!$M:$O,3,0))</f>
        <v/>
      </c>
      <c r="F110" s="317" t="str">
        <f t="shared" si="58"/>
        <v/>
      </c>
      <c r="G110" s="623" t="str">
        <f t="shared" si="59"/>
        <v/>
      </c>
      <c r="H110" s="318" t="str">
        <f t="shared" si="60"/>
        <v/>
      </c>
      <c r="J110" s="343">
        <f>form!R91</f>
        <v>0</v>
      </c>
      <c r="L110" s="289" t="str">
        <f t="shared" si="61"/>
        <v/>
      </c>
      <c r="M110" s="289" t="str">
        <f t="shared" si="62"/>
        <v/>
      </c>
      <c r="N110" s="289" t="str">
        <f t="shared" si="63"/>
        <v/>
      </c>
      <c r="O110" s="289" t="str">
        <f t="shared" si="64"/>
        <v/>
      </c>
      <c r="R110" s="344" t="e">
        <f>VLOOKUP(form!C91,Лист1!$L:$N,2,0)</f>
        <v>#N/A</v>
      </c>
      <c r="S110" s="316"/>
      <c r="T110" s="316"/>
      <c r="U110" s="316"/>
      <c r="V110" s="315"/>
      <c r="W110" s="315"/>
      <c r="X110" s="315"/>
      <c r="Y110" s="315"/>
      <c r="AA110" s="346" t="e">
        <f>VLOOKUP(form!C91,Лист1!$L:$N,3,0)</f>
        <v>#N/A</v>
      </c>
      <c r="AB110" s="316"/>
      <c r="AC110" s="316"/>
      <c r="AD110" s="316"/>
      <c r="AE110" s="316"/>
      <c r="AF110" s="315"/>
      <c r="AG110" s="315"/>
      <c r="AH110" s="315"/>
      <c r="AJ110" s="304" t="e">
        <f>VLOOKUP(form!C91,Лист1!$DD:$DH,5,0)</f>
        <v>#N/A</v>
      </c>
      <c r="AK110" s="315"/>
      <c r="AL110" s="315"/>
      <c r="AM110" s="315"/>
      <c r="AN110" s="315"/>
      <c r="AO110" s="315"/>
      <c r="AP110" s="315"/>
      <c r="AQ110" s="315"/>
      <c r="AR110" s="315"/>
      <c r="AS110" s="364" t="e">
        <f t="shared" si="51"/>
        <v>#N/A</v>
      </c>
      <c r="AU110" s="659">
        <f t="shared" si="65"/>
        <v>0</v>
      </c>
      <c r="AV110" s="308">
        <f t="shared" si="66"/>
        <v>0</v>
      </c>
      <c r="AX110" s="308"/>
    </row>
    <row r="111" spans="2:50" s="287" customFormat="1" ht="24.95" customHeight="1" x14ac:dyDescent="0.25">
      <c r="B111" s="395">
        <v>9</v>
      </c>
      <c r="C111" s="602" t="str">
        <f t="shared" si="56"/>
        <v/>
      </c>
      <c r="D111" s="619" t="str">
        <f t="shared" si="57"/>
        <v/>
      </c>
      <c r="E111" s="482" t="str">
        <f>IF(OR(J111=0,J111=""),"",VLOOKUP(R111,Лист1!$M:$O,3,0))</f>
        <v/>
      </c>
      <c r="F111" s="317" t="str">
        <f t="shared" si="58"/>
        <v/>
      </c>
      <c r="G111" s="623" t="str">
        <f t="shared" si="59"/>
        <v/>
      </c>
      <c r="H111" s="318" t="str">
        <f t="shared" si="60"/>
        <v/>
      </c>
      <c r="J111" s="343">
        <f>form!R92</f>
        <v>0</v>
      </c>
      <c r="L111" s="289" t="str">
        <f t="shared" si="61"/>
        <v/>
      </c>
      <c r="M111" s="289" t="str">
        <f t="shared" si="62"/>
        <v/>
      </c>
      <c r="N111" s="289" t="str">
        <f t="shared" si="63"/>
        <v/>
      </c>
      <c r="O111" s="289" t="str">
        <f t="shared" si="64"/>
        <v/>
      </c>
      <c r="R111" s="344" t="e">
        <f>VLOOKUP(form!C92,Лист1!$L:$N,2,0)</f>
        <v>#N/A</v>
      </c>
      <c r="S111" s="316"/>
      <c r="T111" s="316"/>
      <c r="U111" s="316"/>
      <c r="V111" s="315"/>
      <c r="W111" s="315"/>
      <c r="X111" s="315"/>
      <c r="Y111" s="315"/>
      <c r="AA111" s="346" t="e">
        <f>VLOOKUP(form!C92,Лист1!$L:$N,3,0)</f>
        <v>#N/A</v>
      </c>
      <c r="AB111" s="316"/>
      <c r="AC111" s="316"/>
      <c r="AD111" s="316"/>
      <c r="AE111" s="316"/>
      <c r="AF111" s="315"/>
      <c r="AG111" s="315"/>
      <c r="AH111" s="315"/>
      <c r="AJ111" s="304" t="e">
        <f>VLOOKUP(form!C92,Лист1!$DD:$DH,5,0)</f>
        <v>#N/A</v>
      </c>
      <c r="AK111" s="315"/>
      <c r="AL111" s="315"/>
      <c r="AM111" s="315"/>
      <c r="AN111" s="315"/>
      <c r="AO111" s="315"/>
      <c r="AP111" s="315"/>
      <c r="AQ111" s="315"/>
      <c r="AR111" s="315"/>
      <c r="AS111" s="364" t="e">
        <f t="shared" si="51"/>
        <v>#N/A</v>
      </c>
      <c r="AU111" s="659">
        <f t="shared" si="65"/>
        <v>0</v>
      </c>
      <c r="AV111" s="308">
        <f t="shared" si="66"/>
        <v>0</v>
      </c>
      <c r="AX111" s="308"/>
    </row>
    <row r="112" spans="2:50" s="287" customFormat="1" ht="24.95" customHeight="1" x14ac:dyDescent="0.25">
      <c r="B112" s="396">
        <v>10</v>
      </c>
      <c r="C112" s="617" t="str">
        <f t="shared" si="56"/>
        <v/>
      </c>
      <c r="D112" s="620" t="str">
        <f t="shared" si="57"/>
        <v/>
      </c>
      <c r="E112" s="488" t="str">
        <f>IF(OR(J112=0,J112=""),"",VLOOKUP(R112,Лист1!$M:$O,3,0))</f>
        <v/>
      </c>
      <c r="F112" s="374" t="str">
        <f t="shared" si="58"/>
        <v/>
      </c>
      <c r="G112" s="627" t="str">
        <f t="shared" si="59"/>
        <v/>
      </c>
      <c r="H112" s="375" t="str">
        <f t="shared" si="60"/>
        <v/>
      </c>
      <c r="J112" s="343">
        <f>form!R93</f>
        <v>0</v>
      </c>
      <c r="L112" s="289" t="str">
        <f t="shared" si="61"/>
        <v/>
      </c>
      <c r="M112" s="289" t="str">
        <f t="shared" si="62"/>
        <v/>
      </c>
      <c r="N112" s="289" t="str">
        <f t="shared" si="63"/>
        <v/>
      </c>
      <c r="O112" s="289" t="str">
        <f t="shared" si="64"/>
        <v/>
      </c>
      <c r="R112" s="344" t="e">
        <f>VLOOKUP(form!C93,Лист1!$L:$N,2,0)</f>
        <v>#N/A</v>
      </c>
      <c r="S112" s="316"/>
      <c r="T112" s="316"/>
      <c r="U112" s="316"/>
      <c r="V112" s="315"/>
      <c r="W112" s="315"/>
      <c r="X112" s="315"/>
      <c r="Y112" s="315"/>
      <c r="AA112" s="346" t="e">
        <f>VLOOKUP(form!C93,Лист1!$L:$N,3,0)</f>
        <v>#N/A</v>
      </c>
      <c r="AB112" s="316"/>
      <c r="AC112" s="316"/>
      <c r="AD112" s="316"/>
      <c r="AE112" s="316"/>
      <c r="AF112" s="315"/>
      <c r="AG112" s="315"/>
      <c r="AH112" s="315"/>
      <c r="AJ112" s="304" t="e">
        <f>VLOOKUP(form!C93,Лист1!$DD:$DH,5,0)</f>
        <v>#N/A</v>
      </c>
      <c r="AK112" s="315"/>
      <c r="AL112" s="315"/>
      <c r="AM112" s="315"/>
      <c r="AN112" s="315"/>
      <c r="AO112" s="315"/>
      <c r="AP112" s="315"/>
      <c r="AQ112" s="315"/>
      <c r="AR112" s="315"/>
      <c r="AS112" s="364" t="e">
        <f t="shared" si="51"/>
        <v>#N/A</v>
      </c>
      <c r="AU112" s="659">
        <f t="shared" si="65"/>
        <v>0</v>
      </c>
      <c r="AV112" s="308">
        <f t="shared" si="66"/>
        <v>0</v>
      </c>
      <c r="AX112" s="308"/>
    </row>
    <row r="113" spans="2:48" ht="11.1" customHeight="1" x14ac:dyDescent="0.2">
      <c r="G113" s="378"/>
      <c r="H113" s="379"/>
      <c r="L113" s="380"/>
      <c r="M113" s="380"/>
      <c r="AU113" s="381"/>
      <c r="AV113" s="379"/>
    </row>
    <row r="114" spans="2:48" ht="11.1" customHeight="1" x14ac:dyDescent="0.2">
      <c r="B114" s="382"/>
      <c r="C114" s="382"/>
      <c r="D114" s="383" t="s">
        <v>5122</v>
      </c>
      <c r="E114" s="382"/>
      <c r="F114" s="383" t="s">
        <v>5123</v>
      </c>
      <c r="G114" s="384"/>
      <c r="H114" s="385" t="str">
        <f>IF(AND(H8="",H54="",H70="",H86="",H92=""),"",SUM(H8,H54,H70,H86,H92))</f>
        <v/>
      </c>
      <c r="AU114" s="386">
        <f>SUM(AU8:AU113)</f>
        <v>0</v>
      </c>
      <c r="AV114" s="387"/>
    </row>
    <row r="119" spans="2:48" ht="12" thickBot="1" x14ac:dyDescent="0.25">
      <c r="B119" s="388"/>
      <c r="C119" s="388"/>
      <c r="D119" s="388"/>
      <c r="E119" s="388"/>
      <c r="F119" s="388"/>
      <c r="G119" s="388"/>
      <c r="H119" s="388"/>
    </row>
    <row r="121" spans="2:48" x14ac:dyDescent="0.2">
      <c r="C121" s="2" t="s">
        <v>5124</v>
      </c>
    </row>
    <row r="122" spans="2:48" x14ac:dyDescent="0.2">
      <c r="C122" s="2" t="s">
        <v>5125</v>
      </c>
    </row>
    <row r="123" spans="2:48" x14ac:dyDescent="0.2">
      <c r="C123" s="2" t="s">
        <v>5126</v>
      </c>
    </row>
  </sheetData>
  <sheetCalcPr fullCalcOnLoad="1"/>
  <sheetProtection password="D276"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Y97"/>
  <sheetViews>
    <sheetView showGridLines="0" zoomScale="85" zoomScaleNormal="85" workbookViewId="0">
      <pane ySplit="7" topLeftCell="A8" activePane="bottomLeft" state="frozen"/>
      <selection activeCell="D55" sqref="D55"/>
      <selection pane="bottomLeft" activeCell="AB22" sqref="AB22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5144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1670</v>
      </c>
      <c r="E4" s="958">
        <v>45352</v>
      </c>
      <c r="F4" s="959"/>
      <c r="G4" s="959"/>
    </row>
    <row r="5" spans="2:24" ht="12.75" customHeight="1" x14ac:dyDescent="0.2">
      <c r="J5" s="960" t="s">
        <v>5146</v>
      </c>
      <c r="K5" s="960"/>
      <c r="L5" s="960"/>
      <c r="M5" s="960"/>
      <c r="N5" s="960"/>
      <c r="O5" s="960"/>
      <c r="P5" s="960"/>
      <c r="Q5" s="960"/>
    </row>
    <row r="6" spans="2:24" ht="18" customHeight="1" x14ac:dyDescent="0.2">
      <c r="B6" s="683"/>
      <c r="C6" s="684" t="s">
        <v>5145</v>
      </c>
      <c r="D6" s="683"/>
      <c r="E6" s="683"/>
      <c r="F6" s="683"/>
      <c r="G6" s="683"/>
      <c r="J6" s="960"/>
      <c r="K6" s="960"/>
      <c r="L6" s="960"/>
      <c r="M6" s="960"/>
      <c r="N6" s="960"/>
      <c r="O6" s="960"/>
      <c r="P6" s="960"/>
      <c r="Q6" s="960"/>
    </row>
    <row r="7" spans="2:24" ht="5.0999999999999996" customHeight="1" x14ac:dyDescent="0.2"/>
    <row r="9" spans="2:24" x14ac:dyDescent="0.2">
      <c r="H9" s="676" t="s">
        <v>5147</v>
      </c>
    </row>
    <row r="10" spans="2:24" x14ac:dyDescent="0.2">
      <c r="H10" s="687" t="s">
        <v>5143</v>
      </c>
      <c r="I10" s="680" t="s">
        <v>5634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170</v>
      </c>
      <c r="I11" s="680" t="s">
        <v>5149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169</v>
      </c>
      <c r="I12" s="680" t="s">
        <v>5150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5151</v>
      </c>
    </row>
    <row r="15" spans="2:24" x14ac:dyDescent="0.2">
      <c r="H15" s="687" t="s">
        <v>5152</v>
      </c>
      <c r="I15" s="680" t="s">
        <v>5153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4" x14ac:dyDescent="0.2">
      <c r="H16" s="687" t="s">
        <v>1667</v>
      </c>
      <c r="I16" s="680" t="s">
        <v>5154</v>
      </c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7" t="s">
        <v>1668</v>
      </c>
      <c r="I17" s="680" t="s">
        <v>5155</v>
      </c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9" spans="8:24" x14ac:dyDescent="0.2">
      <c r="H19" s="676" t="s">
        <v>5156</v>
      </c>
    </row>
    <row r="20" spans="8:24" x14ac:dyDescent="0.2">
      <c r="H20" s="848" t="s">
        <v>5157</v>
      </c>
      <c r="I20" s="849"/>
      <c r="J20" s="849"/>
      <c r="K20" s="849"/>
      <c r="L20" s="849"/>
      <c r="M20" s="848" t="s">
        <v>5158</v>
      </c>
      <c r="N20" s="849"/>
      <c r="O20" s="849"/>
      <c r="P20" s="849"/>
      <c r="Q20" s="849"/>
      <c r="R20" s="849"/>
      <c r="S20" s="848" t="s">
        <v>5191</v>
      </c>
      <c r="T20" s="849"/>
      <c r="U20" s="849"/>
      <c r="V20" s="849"/>
      <c r="W20" s="849"/>
      <c r="X20" s="849"/>
    </row>
    <row r="21" spans="8:24" x14ac:dyDescent="0.2">
      <c r="H21" s="850" t="s">
        <v>160</v>
      </c>
      <c r="I21" s="849" t="s">
        <v>5197</v>
      </c>
      <c r="J21" s="849"/>
      <c r="K21" s="849"/>
      <c r="L21" s="849"/>
      <c r="M21" s="850" t="s">
        <v>167</v>
      </c>
      <c r="N21" s="849" t="s">
        <v>5168</v>
      </c>
      <c r="O21" s="849"/>
      <c r="P21" s="849"/>
      <c r="Q21" s="849"/>
      <c r="R21" s="849"/>
      <c r="S21" s="850" t="s">
        <v>305</v>
      </c>
      <c r="T21" s="849" t="s">
        <v>5171</v>
      </c>
      <c r="U21" s="849"/>
      <c r="V21" s="849"/>
      <c r="W21" s="849"/>
      <c r="X21" s="849"/>
    </row>
    <row r="22" spans="8:24" x14ac:dyDescent="0.2">
      <c r="H22" s="850" t="s">
        <v>167</v>
      </c>
      <c r="I22" s="849" t="s">
        <v>5618</v>
      </c>
      <c r="J22" s="849"/>
      <c r="K22" s="849"/>
      <c r="L22" s="849"/>
      <c r="M22" s="850" t="s">
        <v>152</v>
      </c>
      <c r="N22" s="849" t="s">
        <v>5193</v>
      </c>
      <c r="O22" s="849"/>
      <c r="P22" s="849"/>
      <c r="Q22" s="849"/>
      <c r="R22" s="849"/>
      <c r="S22" s="850" t="s">
        <v>940</v>
      </c>
      <c r="T22" s="849" t="s">
        <v>5172</v>
      </c>
      <c r="U22" s="849"/>
      <c r="V22" s="849"/>
      <c r="W22" s="849"/>
      <c r="X22" s="849"/>
    </row>
    <row r="23" spans="8:24" x14ac:dyDescent="0.2">
      <c r="H23" s="850" t="s">
        <v>154</v>
      </c>
      <c r="I23" s="849" t="s">
        <v>5619</v>
      </c>
      <c r="J23" s="849"/>
      <c r="K23" s="849"/>
      <c r="L23" s="849"/>
      <c r="M23" s="850" t="s">
        <v>6502</v>
      </c>
      <c r="N23" s="849" t="s">
        <v>6527</v>
      </c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155</v>
      </c>
      <c r="I24" s="849" t="s">
        <v>5620</v>
      </c>
      <c r="J24" s="849"/>
      <c r="K24" s="849"/>
      <c r="L24" s="849"/>
      <c r="M24" s="850" t="s">
        <v>153</v>
      </c>
      <c r="N24" s="849" t="s">
        <v>5194</v>
      </c>
      <c r="O24" s="849"/>
      <c r="P24" s="849"/>
      <c r="Q24" s="849"/>
      <c r="R24" s="849"/>
      <c r="S24" s="848" t="s">
        <v>5192</v>
      </c>
      <c r="T24" s="849"/>
      <c r="U24" s="849"/>
      <c r="V24" s="849"/>
      <c r="W24" s="849"/>
      <c r="X24" s="849"/>
    </row>
    <row r="25" spans="8:24" x14ac:dyDescent="0.2">
      <c r="H25" s="850" t="s">
        <v>152</v>
      </c>
      <c r="I25" s="849" t="s">
        <v>5159</v>
      </c>
      <c r="J25" s="849"/>
      <c r="K25" s="849"/>
      <c r="L25" s="849"/>
      <c r="M25" s="850" t="s">
        <v>6052</v>
      </c>
      <c r="N25" s="849" t="s">
        <v>6528</v>
      </c>
      <c r="O25" s="849"/>
      <c r="P25" s="849"/>
      <c r="Q25" s="849"/>
      <c r="R25" s="849"/>
      <c r="S25" s="850" t="s">
        <v>561</v>
      </c>
      <c r="T25" s="849" t="s">
        <v>5642</v>
      </c>
      <c r="U25" s="849"/>
      <c r="V25" s="849"/>
      <c r="W25" s="849"/>
      <c r="X25" s="849"/>
    </row>
    <row r="26" spans="8:24" x14ac:dyDescent="0.2">
      <c r="H26" s="850" t="s">
        <v>157</v>
      </c>
      <c r="I26" s="849" t="s">
        <v>5164</v>
      </c>
      <c r="J26" s="849"/>
      <c r="K26" s="849"/>
      <c r="L26" s="849"/>
      <c r="M26" s="850">
        <v>30</v>
      </c>
      <c r="N26" s="849" t="s">
        <v>5169</v>
      </c>
      <c r="O26" s="849"/>
      <c r="P26" s="849"/>
      <c r="Q26" s="849"/>
      <c r="R26" s="849"/>
      <c r="S26" s="850" t="s">
        <v>766</v>
      </c>
      <c r="T26" s="849" t="s">
        <v>5148</v>
      </c>
      <c r="U26" s="849"/>
      <c r="V26" s="849"/>
      <c r="W26" s="849"/>
      <c r="X26" s="849"/>
    </row>
    <row r="27" spans="8:24" x14ac:dyDescent="0.2">
      <c r="H27" s="850" t="s">
        <v>153</v>
      </c>
      <c r="I27" s="849" t="s">
        <v>5160</v>
      </c>
      <c r="J27" s="849"/>
      <c r="K27" s="849"/>
      <c r="L27" s="849"/>
      <c r="M27" s="850" t="s">
        <v>755</v>
      </c>
      <c r="N27" s="849" t="s">
        <v>5195</v>
      </c>
      <c r="O27" s="849"/>
      <c r="P27" s="849"/>
      <c r="Q27" s="849"/>
      <c r="R27" s="849"/>
      <c r="S27" s="850" t="s">
        <v>767</v>
      </c>
      <c r="T27" s="849" t="s">
        <v>5161</v>
      </c>
      <c r="U27" s="849"/>
      <c r="V27" s="849"/>
      <c r="W27" s="849"/>
      <c r="X27" s="849"/>
    </row>
    <row r="28" spans="8:24" x14ac:dyDescent="0.2">
      <c r="H28" s="850" t="s">
        <v>939</v>
      </c>
      <c r="I28" s="849" t="s">
        <v>5165</v>
      </c>
      <c r="J28" s="849"/>
      <c r="K28" s="849"/>
      <c r="L28" s="849"/>
      <c r="M28" s="850" t="s">
        <v>6499</v>
      </c>
      <c r="N28" s="849" t="s">
        <v>6529</v>
      </c>
      <c r="O28" s="849"/>
      <c r="P28" s="849"/>
      <c r="Q28" s="849"/>
      <c r="R28" s="849"/>
      <c r="S28" s="850" t="s">
        <v>768</v>
      </c>
      <c r="T28" s="849" t="s">
        <v>5632</v>
      </c>
      <c r="U28" s="849"/>
      <c r="V28" s="849"/>
      <c r="W28" s="849"/>
      <c r="X28" s="849"/>
    </row>
    <row r="29" spans="8:24" x14ac:dyDescent="0.2">
      <c r="H29" s="850" t="s">
        <v>6502</v>
      </c>
      <c r="I29" s="849" t="s">
        <v>6513</v>
      </c>
      <c r="J29" s="849"/>
      <c r="K29" s="849"/>
      <c r="L29" s="849"/>
      <c r="M29" s="850" t="s">
        <v>254</v>
      </c>
      <c r="N29" s="849" t="s">
        <v>5196</v>
      </c>
      <c r="O29" s="849"/>
      <c r="P29" s="849"/>
      <c r="Q29" s="849"/>
      <c r="R29" s="849"/>
      <c r="S29" s="850" t="s">
        <v>5278</v>
      </c>
      <c r="T29" s="849" t="s">
        <v>5633</v>
      </c>
      <c r="U29" s="849"/>
      <c r="V29" s="849"/>
      <c r="W29" s="849"/>
      <c r="X29" s="849"/>
    </row>
    <row r="30" spans="8:24" x14ac:dyDescent="0.2">
      <c r="H30" s="850" t="s">
        <v>6503</v>
      </c>
      <c r="I30" s="849" t="s">
        <v>6514</v>
      </c>
      <c r="J30" s="849"/>
      <c r="K30" s="849"/>
      <c r="L30" s="849"/>
      <c r="M30" s="850" t="s">
        <v>6058</v>
      </c>
      <c r="N30" s="849" t="s">
        <v>6530</v>
      </c>
      <c r="O30" s="849"/>
      <c r="P30" s="849"/>
      <c r="Q30" s="849"/>
      <c r="R30" s="849"/>
      <c r="S30" s="850" t="s">
        <v>5279</v>
      </c>
      <c r="T30" s="849" t="s">
        <v>5630</v>
      </c>
      <c r="U30" s="849"/>
      <c r="V30" s="849"/>
      <c r="W30" s="849"/>
      <c r="X30" s="849"/>
    </row>
    <row r="31" spans="8:24" x14ac:dyDescent="0.2">
      <c r="H31" s="850" t="s">
        <v>6052</v>
      </c>
      <c r="I31" s="849" t="s">
        <v>6515</v>
      </c>
      <c r="J31" s="849"/>
      <c r="K31" s="849"/>
      <c r="L31" s="849"/>
      <c r="M31" s="848" t="s">
        <v>5170</v>
      </c>
      <c r="N31" s="849"/>
      <c r="O31" s="849"/>
      <c r="P31" s="849"/>
      <c r="Q31" s="849"/>
      <c r="R31" s="849"/>
      <c r="S31" s="850" t="s">
        <v>5280</v>
      </c>
      <c r="T31" s="849" t="s">
        <v>5631</v>
      </c>
      <c r="U31" s="849"/>
      <c r="V31" s="849"/>
      <c r="W31" s="849"/>
      <c r="X31" s="849"/>
    </row>
    <row r="32" spans="8:24" x14ac:dyDescent="0.2">
      <c r="H32" s="850" t="s">
        <v>6053</v>
      </c>
      <c r="I32" s="849" t="s">
        <v>6516</v>
      </c>
      <c r="J32" s="849"/>
      <c r="K32" s="849"/>
      <c r="L32" s="849"/>
      <c r="M32" s="850" t="s">
        <v>160</v>
      </c>
      <c r="N32" s="849" t="s">
        <v>5198</v>
      </c>
      <c r="O32" s="849"/>
      <c r="P32" s="849"/>
      <c r="Q32" s="849"/>
      <c r="R32" s="849"/>
      <c r="S32" s="849"/>
      <c r="T32" s="849"/>
      <c r="U32" s="849"/>
      <c r="V32" s="849"/>
      <c r="W32" s="849"/>
      <c r="X32" s="849"/>
    </row>
    <row r="33" spans="8:25" x14ac:dyDescent="0.2">
      <c r="H33" s="850" t="s">
        <v>5298</v>
      </c>
      <c r="I33" s="849" t="s">
        <v>5621</v>
      </c>
      <c r="J33" s="849"/>
      <c r="K33" s="849"/>
      <c r="L33" s="849"/>
      <c r="M33" s="850" t="s">
        <v>937</v>
      </c>
      <c r="N33" s="849" t="s">
        <v>5199</v>
      </c>
      <c r="O33" s="849"/>
      <c r="P33" s="849"/>
      <c r="Q33" s="849"/>
      <c r="R33" s="849"/>
      <c r="S33" s="849"/>
      <c r="T33" s="849"/>
      <c r="U33" s="849"/>
      <c r="V33" s="849"/>
      <c r="W33" s="849"/>
      <c r="X33" s="849"/>
    </row>
    <row r="34" spans="8:25" x14ac:dyDescent="0.2">
      <c r="H34" s="850" t="s">
        <v>5313</v>
      </c>
      <c r="I34" s="849" t="s">
        <v>5623</v>
      </c>
      <c r="J34" s="849"/>
      <c r="K34" s="849"/>
      <c r="L34" s="849"/>
      <c r="M34" s="850" t="s">
        <v>938</v>
      </c>
      <c r="N34" s="849" t="s">
        <v>5200</v>
      </c>
      <c r="O34" s="849"/>
      <c r="P34" s="849"/>
      <c r="Q34" s="849"/>
      <c r="R34" s="849"/>
      <c r="S34" s="849"/>
      <c r="T34" s="849"/>
      <c r="U34" s="849"/>
      <c r="V34" s="849"/>
      <c r="W34" s="849"/>
      <c r="X34" s="849"/>
    </row>
    <row r="35" spans="8:25" x14ac:dyDescent="0.2">
      <c r="H35" s="850" t="s">
        <v>5328</v>
      </c>
      <c r="I35" s="849" t="s">
        <v>5624</v>
      </c>
      <c r="J35" s="849"/>
      <c r="K35" s="849"/>
      <c r="L35" s="849"/>
      <c r="M35" s="850" t="s">
        <v>153</v>
      </c>
      <c r="N35" s="849" t="s">
        <v>5201</v>
      </c>
      <c r="O35" s="849"/>
      <c r="P35" s="849"/>
      <c r="Q35" s="849"/>
      <c r="R35" s="849"/>
      <c r="S35" s="849"/>
      <c r="T35" s="849"/>
      <c r="U35" s="849"/>
      <c r="V35" s="849"/>
      <c r="W35" s="849"/>
      <c r="X35" s="849"/>
    </row>
    <row r="36" spans="8:25" x14ac:dyDescent="0.2">
      <c r="H36" s="850" t="s">
        <v>168</v>
      </c>
      <c r="I36" s="849" t="s">
        <v>5625</v>
      </c>
      <c r="J36" s="849"/>
      <c r="K36" s="849"/>
      <c r="L36" s="849"/>
      <c r="M36" s="850" t="s">
        <v>939</v>
      </c>
      <c r="N36" s="849" t="s">
        <v>5202</v>
      </c>
      <c r="O36" s="849"/>
      <c r="P36" s="849"/>
      <c r="Q36" s="849"/>
      <c r="R36" s="849"/>
      <c r="S36" s="849"/>
      <c r="T36" s="849"/>
      <c r="U36" s="849"/>
      <c r="V36" s="849"/>
      <c r="W36" s="849"/>
      <c r="X36" s="849"/>
    </row>
    <row r="37" spans="8:25" x14ac:dyDescent="0.2">
      <c r="H37" s="850" t="s">
        <v>993</v>
      </c>
      <c r="I37" s="849" t="s">
        <v>5626</v>
      </c>
      <c r="J37" s="849"/>
      <c r="K37" s="849"/>
      <c r="L37" s="849"/>
      <c r="M37" s="850" t="s">
        <v>254</v>
      </c>
      <c r="N37" s="849" t="s">
        <v>5203</v>
      </c>
      <c r="O37" s="849"/>
      <c r="P37" s="849"/>
      <c r="Q37" s="849"/>
      <c r="R37" s="849"/>
      <c r="S37" s="849"/>
      <c r="T37" s="849"/>
      <c r="U37" s="849"/>
      <c r="V37" s="849"/>
      <c r="W37" s="849"/>
      <c r="X37" s="849"/>
    </row>
    <row r="38" spans="8:25" x14ac:dyDescent="0.2">
      <c r="H38" s="850" t="s">
        <v>994</v>
      </c>
      <c r="I38" s="849" t="s">
        <v>5627</v>
      </c>
      <c r="J38" s="849"/>
      <c r="K38" s="849"/>
      <c r="L38" s="849"/>
      <c r="M38" s="850" t="s">
        <v>410</v>
      </c>
      <c r="N38" s="849" t="s">
        <v>5204</v>
      </c>
      <c r="O38" s="849"/>
      <c r="P38" s="849"/>
      <c r="Q38" s="849"/>
      <c r="R38" s="849"/>
      <c r="S38" s="849"/>
      <c r="T38" s="849"/>
      <c r="U38" s="849"/>
      <c r="V38" s="849"/>
      <c r="W38" s="849"/>
      <c r="X38" s="849"/>
    </row>
    <row r="39" spans="8:25" x14ac:dyDescent="0.2">
      <c r="H39" s="850" t="s">
        <v>755</v>
      </c>
      <c r="I39" s="849" t="s">
        <v>5162</v>
      </c>
      <c r="J39" s="849"/>
      <c r="K39" s="849"/>
      <c r="L39" s="849"/>
      <c r="M39" s="850" t="s">
        <v>6064</v>
      </c>
      <c r="N39" s="849" t="s">
        <v>6521</v>
      </c>
      <c r="O39" s="849"/>
      <c r="P39" s="849"/>
      <c r="Q39" s="849"/>
      <c r="R39" s="849"/>
      <c r="S39" s="849"/>
      <c r="T39" s="849"/>
      <c r="U39" s="849"/>
      <c r="V39" s="849"/>
      <c r="W39" s="849"/>
      <c r="X39" s="849"/>
    </row>
    <row r="40" spans="8:25" x14ac:dyDescent="0.2">
      <c r="H40" s="850" t="s">
        <v>409</v>
      </c>
      <c r="I40" s="849" t="s">
        <v>5166</v>
      </c>
      <c r="J40" s="849"/>
      <c r="K40" s="849"/>
      <c r="L40" s="849"/>
      <c r="M40" s="850" t="s">
        <v>6065</v>
      </c>
      <c r="N40" s="849" t="s">
        <v>6522</v>
      </c>
      <c r="O40" s="849"/>
      <c r="P40" s="849"/>
      <c r="Q40" s="849"/>
      <c r="R40" s="849"/>
      <c r="S40" s="849"/>
      <c r="T40" s="849"/>
      <c r="U40" s="849"/>
      <c r="V40" s="849"/>
      <c r="W40" s="849"/>
      <c r="X40" s="849"/>
    </row>
    <row r="41" spans="8:25" x14ac:dyDescent="0.2">
      <c r="H41" s="850" t="s">
        <v>254</v>
      </c>
      <c r="I41" s="849" t="s">
        <v>5163</v>
      </c>
      <c r="J41" s="849"/>
      <c r="K41" s="849"/>
      <c r="L41" s="849"/>
      <c r="M41" s="850" t="s">
        <v>6052</v>
      </c>
      <c r="N41" s="849" t="s">
        <v>6523</v>
      </c>
      <c r="O41" s="849"/>
      <c r="P41" s="849"/>
      <c r="Q41" s="849"/>
      <c r="R41" s="849"/>
      <c r="S41" s="849"/>
      <c r="T41" s="849"/>
      <c r="U41" s="849"/>
      <c r="V41" s="849"/>
      <c r="W41" s="849"/>
      <c r="X41" s="849"/>
    </row>
    <row r="42" spans="8:25" x14ac:dyDescent="0.2">
      <c r="H42" s="850" t="s">
        <v>410</v>
      </c>
      <c r="I42" s="849" t="s">
        <v>5167</v>
      </c>
      <c r="J42" s="849"/>
      <c r="K42" s="849"/>
      <c r="L42" s="849"/>
      <c r="M42" s="850" t="s">
        <v>6053</v>
      </c>
      <c r="N42" s="849" t="s">
        <v>6524</v>
      </c>
      <c r="O42" s="849"/>
      <c r="P42" s="849"/>
      <c r="Q42" s="849"/>
      <c r="R42" s="849"/>
      <c r="S42" s="849"/>
      <c r="T42" s="849"/>
      <c r="U42" s="849"/>
      <c r="V42" s="849"/>
      <c r="W42" s="849"/>
      <c r="X42" s="849"/>
    </row>
    <row r="43" spans="8:25" x14ac:dyDescent="0.2">
      <c r="H43" s="850" t="s">
        <v>6499</v>
      </c>
      <c r="I43" s="849" t="s">
        <v>6517</v>
      </c>
      <c r="J43" s="849"/>
      <c r="K43" s="849"/>
      <c r="L43" s="849"/>
      <c r="M43" s="850" t="s">
        <v>6058</v>
      </c>
      <c r="N43" s="849" t="s">
        <v>6525</v>
      </c>
      <c r="O43" s="849"/>
      <c r="P43" s="849"/>
      <c r="Q43" s="849"/>
      <c r="R43" s="849"/>
      <c r="S43" s="849"/>
      <c r="T43" s="849"/>
      <c r="U43" s="849"/>
      <c r="V43" s="849"/>
      <c r="W43" s="849"/>
      <c r="X43" s="849"/>
    </row>
    <row r="44" spans="8:25" x14ac:dyDescent="0.2">
      <c r="H44" s="850" t="s">
        <v>6508</v>
      </c>
      <c r="I44" s="849" t="s">
        <v>6518</v>
      </c>
      <c r="J44" s="849"/>
      <c r="K44" s="849"/>
      <c r="L44" s="849"/>
      <c r="M44" s="850" t="s">
        <v>6059</v>
      </c>
      <c r="N44" s="849" t="s">
        <v>6526</v>
      </c>
      <c r="O44" s="849"/>
      <c r="P44" s="849"/>
      <c r="Q44" s="849"/>
      <c r="R44" s="849"/>
      <c r="S44" s="849"/>
      <c r="T44" s="849"/>
      <c r="U44" s="849"/>
      <c r="V44" s="849"/>
      <c r="W44" s="849"/>
      <c r="X44" s="849"/>
    </row>
    <row r="45" spans="8:25" x14ac:dyDescent="0.2">
      <c r="H45" s="850" t="s">
        <v>6058</v>
      </c>
      <c r="I45" s="849" t="s">
        <v>6519</v>
      </c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49"/>
      <c r="X45" s="849"/>
      <c r="Y45" s="812"/>
    </row>
    <row r="46" spans="8:25" x14ac:dyDescent="0.2">
      <c r="H46" s="850" t="s">
        <v>6059</v>
      </c>
      <c r="I46" s="849" t="s">
        <v>6520</v>
      </c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49"/>
      <c r="U46" s="849"/>
      <c r="V46" s="849"/>
      <c r="W46" s="849"/>
      <c r="X46" s="849"/>
    </row>
    <row r="47" spans="8:25" x14ac:dyDescent="0.2">
      <c r="H47" s="850" t="s">
        <v>5343</v>
      </c>
      <c r="I47" s="849" t="s">
        <v>5622</v>
      </c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</row>
    <row r="48" spans="8:25" x14ac:dyDescent="0.2">
      <c r="H48" s="850" t="s">
        <v>714</v>
      </c>
      <c r="I48" s="849" t="s">
        <v>5628</v>
      </c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</row>
    <row r="49" spans="8:25" x14ac:dyDescent="0.2">
      <c r="H49" s="850" t="s">
        <v>5372</v>
      </c>
      <c r="I49" s="849" t="s">
        <v>5629</v>
      </c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</row>
    <row r="59" spans="8:25" x14ac:dyDescent="0.2"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</row>
    <row r="60" spans="8:25" x14ac:dyDescent="0.2">
      <c r="H60" s="676" t="s">
        <v>5173</v>
      </c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</row>
    <row r="61" spans="8:25" x14ac:dyDescent="0.2">
      <c r="H61" s="687" t="s">
        <v>160</v>
      </c>
      <c r="I61" s="680" t="s">
        <v>5174</v>
      </c>
      <c r="J61" s="680"/>
      <c r="K61" s="680"/>
      <c r="L61" s="680"/>
      <c r="M61" s="687" t="s">
        <v>164</v>
      </c>
      <c r="N61" s="680" t="s">
        <v>5644</v>
      </c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8:25" x14ac:dyDescent="0.2">
      <c r="H62" s="687" t="s">
        <v>161</v>
      </c>
      <c r="I62" s="680" t="s">
        <v>431</v>
      </c>
      <c r="J62" s="680"/>
      <c r="K62" s="680"/>
      <c r="L62" s="680"/>
      <c r="M62" s="687" t="s">
        <v>165</v>
      </c>
      <c r="N62" s="680" t="s">
        <v>5643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8:25" x14ac:dyDescent="0.2">
      <c r="H63" s="687" t="s">
        <v>163</v>
      </c>
      <c r="I63" s="680" t="s">
        <v>3963</v>
      </c>
      <c r="J63" s="680"/>
      <c r="K63" s="680"/>
      <c r="L63" s="680"/>
      <c r="M63" s="687" t="s">
        <v>166</v>
      </c>
      <c r="N63" s="680" t="s">
        <v>5645</v>
      </c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5" x14ac:dyDescent="0.2">
      <c r="H64" s="687" t="s">
        <v>162</v>
      </c>
      <c r="I64" s="680" t="s">
        <v>5175</v>
      </c>
      <c r="J64" s="680"/>
      <c r="K64" s="680"/>
      <c r="L64" s="680"/>
      <c r="M64" s="687" t="s">
        <v>1128</v>
      </c>
      <c r="N64" s="680" t="s">
        <v>4011</v>
      </c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812"/>
    </row>
    <row r="65" spans="8:25" x14ac:dyDescent="0.2">
      <c r="H65" s="687" t="s">
        <v>791</v>
      </c>
      <c r="I65" s="680" t="s">
        <v>5176</v>
      </c>
      <c r="J65" s="680"/>
      <c r="K65" s="680"/>
      <c r="L65" s="680"/>
      <c r="M65" s="687" t="s">
        <v>5677</v>
      </c>
      <c r="N65" s="680" t="s">
        <v>5676</v>
      </c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812"/>
    </row>
    <row r="66" spans="8:25" x14ac:dyDescent="0.2">
      <c r="H66" s="687" t="s">
        <v>792</v>
      </c>
      <c r="I66" s="680" t="s">
        <v>5177</v>
      </c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5" x14ac:dyDescent="0.2"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7"/>
      <c r="X67" s="817"/>
    </row>
    <row r="68" spans="8:25" x14ac:dyDescent="0.2"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7"/>
      <c r="X68" s="817"/>
    </row>
    <row r="69" spans="8:25" x14ac:dyDescent="0.2">
      <c r="H69" s="676" t="s">
        <v>5178</v>
      </c>
      <c r="K69" s="817"/>
      <c r="L69" s="817"/>
      <c r="M69" s="817"/>
      <c r="N69" s="817"/>
      <c r="O69" s="817"/>
      <c r="P69" s="817"/>
      <c r="Q69" s="817"/>
      <c r="R69" s="817"/>
      <c r="S69" s="817"/>
      <c r="T69" s="817"/>
      <c r="U69" s="817"/>
      <c r="V69" s="817"/>
      <c r="W69" s="817"/>
      <c r="X69" s="817"/>
    </row>
    <row r="70" spans="8:25" x14ac:dyDescent="0.2">
      <c r="H70" s="687" t="s">
        <v>160</v>
      </c>
      <c r="I70" s="680" t="s">
        <v>5179</v>
      </c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8:25" x14ac:dyDescent="0.2">
      <c r="H71" s="687" t="s">
        <v>158</v>
      </c>
      <c r="I71" s="680" t="s">
        <v>5646</v>
      </c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8:25" x14ac:dyDescent="0.2">
      <c r="H72" s="687" t="s">
        <v>159</v>
      </c>
      <c r="I72" s="682" t="s">
        <v>5180</v>
      </c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8:25" x14ac:dyDescent="0.2">
      <c r="I73" s="677"/>
      <c r="L73" s="812"/>
      <c r="M73" s="812"/>
      <c r="N73" s="812"/>
      <c r="O73" s="812"/>
      <c r="P73" s="812"/>
      <c r="Q73" s="812"/>
      <c r="R73" s="812"/>
      <c r="S73" s="812"/>
      <c r="T73" s="812"/>
      <c r="U73" s="812"/>
      <c r="V73" s="812"/>
      <c r="W73" s="812"/>
      <c r="X73" s="812"/>
    </row>
    <row r="74" spans="8:25" x14ac:dyDescent="0.2">
      <c r="H74" s="676" t="s">
        <v>5181</v>
      </c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</row>
    <row r="75" spans="8:25" x14ac:dyDescent="0.2">
      <c r="H75" s="687" t="s">
        <v>707</v>
      </c>
      <c r="I75" s="680" t="s">
        <v>5638</v>
      </c>
      <c r="J75" s="680"/>
      <c r="K75" s="680"/>
      <c r="L75" s="680"/>
    </row>
    <row r="76" spans="8:25" x14ac:dyDescent="0.2"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</row>
    <row r="77" spans="8:25" x14ac:dyDescent="0.2">
      <c r="H77" s="676" t="s">
        <v>5182</v>
      </c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</row>
    <row r="78" spans="8:25" x14ac:dyDescent="0.2">
      <c r="H78" s="687" t="s">
        <v>5152</v>
      </c>
      <c r="I78" s="680" t="s">
        <v>5635</v>
      </c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8:25" x14ac:dyDescent="0.2">
      <c r="H79" s="687" t="s">
        <v>1665</v>
      </c>
      <c r="I79" s="680" t="s">
        <v>5183</v>
      </c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8:25" x14ac:dyDescent="0.2">
      <c r="H80" s="687" t="s">
        <v>1666</v>
      </c>
      <c r="I80" s="680" t="s">
        <v>5184</v>
      </c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8:24" x14ac:dyDescent="0.2">
      <c r="H81" s="687" t="s">
        <v>6859</v>
      </c>
      <c r="I81" s="680" t="s">
        <v>6860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8:24" x14ac:dyDescent="0.2">
      <c r="H82" s="676" t="s">
        <v>5185</v>
      </c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17"/>
      <c r="W82" s="817"/>
      <c r="X82" s="817"/>
    </row>
    <row r="83" spans="8:24" x14ac:dyDescent="0.2">
      <c r="H83" s="688" t="s">
        <v>1664</v>
      </c>
      <c r="I83" s="680" t="s">
        <v>5647</v>
      </c>
      <c r="J83" s="680"/>
      <c r="K83" s="680"/>
      <c r="L83" s="680"/>
      <c r="M83" s="680"/>
      <c r="N83" s="680"/>
      <c r="O83" s="680"/>
      <c r="P83" s="688" t="s">
        <v>6701</v>
      </c>
      <c r="Q83" s="680" t="s">
        <v>6862</v>
      </c>
      <c r="R83" s="680"/>
      <c r="S83" s="680"/>
      <c r="T83" s="680"/>
      <c r="U83" s="680"/>
      <c r="V83" s="680"/>
      <c r="W83" s="680"/>
      <c r="X83" s="680"/>
    </row>
    <row r="84" spans="8:24" x14ac:dyDescent="0.2">
      <c r="H84" s="688" t="s">
        <v>232</v>
      </c>
      <c r="I84" s="680" t="s">
        <v>5648</v>
      </c>
      <c r="J84" s="680"/>
      <c r="K84" s="680"/>
      <c r="L84" s="680"/>
      <c r="M84" s="680"/>
      <c r="N84" s="680"/>
      <c r="O84" s="680"/>
      <c r="P84" s="688" t="s">
        <v>6702</v>
      </c>
      <c r="Q84" s="680" t="s">
        <v>6863</v>
      </c>
      <c r="R84" s="680"/>
      <c r="S84" s="680"/>
      <c r="T84" s="680"/>
      <c r="U84" s="680"/>
      <c r="V84" s="680"/>
      <c r="W84" s="680"/>
      <c r="X84" s="680"/>
    </row>
    <row r="85" spans="8:24" x14ac:dyDescent="0.2">
      <c r="H85" s="688" t="s">
        <v>233</v>
      </c>
      <c r="I85" s="680" t="s">
        <v>5649</v>
      </c>
      <c r="J85" s="680"/>
      <c r="K85" s="680"/>
      <c r="L85" s="680"/>
      <c r="M85" s="680"/>
      <c r="N85" s="680"/>
      <c r="O85" s="680"/>
      <c r="P85" s="688" t="s">
        <v>6703</v>
      </c>
      <c r="Q85" s="680" t="s">
        <v>6864</v>
      </c>
      <c r="R85" s="680"/>
      <c r="S85" s="680"/>
      <c r="T85" s="680"/>
      <c r="U85" s="680"/>
      <c r="V85" s="680"/>
      <c r="W85" s="680"/>
      <c r="X85" s="680"/>
    </row>
    <row r="86" spans="8:24" x14ac:dyDescent="0.2">
      <c r="H86" s="688" t="s">
        <v>234</v>
      </c>
      <c r="I86" s="680" t="s">
        <v>5650</v>
      </c>
      <c r="J86" s="680"/>
      <c r="K86" s="680"/>
      <c r="L86" s="680"/>
      <c r="M86" s="680"/>
      <c r="N86" s="680"/>
      <c r="O86" s="680"/>
      <c r="P86" s="688" t="s">
        <v>6704</v>
      </c>
      <c r="Q86" s="680" t="s">
        <v>6865</v>
      </c>
      <c r="R86" s="680"/>
      <c r="S86" s="680"/>
      <c r="T86" s="680"/>
      <c r="U86" s="680"/>
      <c r="V86" s="680"/>
      <c r="W86" s="680"/>
      <c r="X86" s="680"/>
    </row>
    <row r="87" spans="8:24" x14ac:dyDescent="0.2">
      <c r="H87" s="688" t="s">
        <v>235</v>
      </c>
      <c r="I87" s="680" t="s">
        <v>5651</v>
      </c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8:24" x14ac:dyDescent="0.2">
      <c r="H88" s="688" t="s">
        <v>236</v>
      </c>
      <c r="I88" s="680" t="s">
        <v>5652</v>
      </c>
      <c r="J88" s="680"/>
      <c r="K88" s="680"/>
      <c r="L88" s="680"/>
      <c r="M88" s="680"/>
      <c r="N88" s="680"/>
      <c r="O88" s="680"/>
      <c r="P88" s="688"/>
      <c r="Q88" s="680"/>
      <c r="R88" s="680"/>
      <c r="S88" s="680"/>
      <c r="T88" s="680"/>
      <c r="U88" s="680"/>
      <c r="V88" s="680"/>
      <c r="W88" s="680"/>
      <c r="X88" s="680"/>
    </row>
    <row r="89" spans="8:24" x14ac:dyDescent="0.2">
      <c r="H89" s="818"/>
      <c r="I89" s="818"/>
      <c r="J89" s="818"/>
      <c r="K89" s="818"/>
      <c r="L89" s="818"/>
      <c r="M89" s="818"/>
      <c r="N89" s="818"/>
      <c r="O89" s="818"/>
      <c r="P89" s="818"/>
      <c r="Q89" s="818"/>
      <c r="R89" s="818"/>
      <c r="S89" s="818"/>
      <c r="T89" s="818"/>
      <c r="U89" s="818"/>
      <c r="V89" s="818"/>
      <c r="W89" s="818"/>
      <c r="X89" s="818"/>
    </row>
    <row r="90" spans="8:24" x14ac:dyDescent="0.2">
      <c r="H90" s="819" t="s">
        <v>1669</v>
      </c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8"/>
    </row>
    <row r="91" spans="8:24" x14ac:dyDescent="0.2">
      <c r="H91" s="687" t="s">
        <v>707</v>
      </c>
      <c r="I91" s="680" t="s">
        <v>5186</v>
      </c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8:24" x14ac:dyDescent="0.2">
      <c r="H92" s="817"/>
      <c r="I92" s="817"/>
      <c r="J92" s="817"/>
      <c r="K92" s="817"/>
      <c r="L92" s="817"/>
      <c r="M92" s="817"/>
      <c r="N92" s="817"/>
      <c r="O92" s="817"/>
      <c r="P92" s="817"/>
      <c r="Q92" s="817"/>
      <c r="R92" s="817"/>
      <c r="S92" s="817"/>
      <c r="T92" s="817"/>
      <c r="U92" s="817"/>
      <c r="V92" s="817"/>
      <c r="W92" s="817"/>
      <c r="X92" s="817"/>
    </row>
    <row r="93" spans="8:24" x14ac:dyDescent="0.2">
      <c r="H93" s="820" t="s">
        <v>5187</v>
      </c>
      <c r="I93" s="817"/>
      <c r="J93" s="8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17"/>
      <c r="W93" s="817"/>
      <c r="X93" s="817"/>
    </row>
    <row r="94" spans="8:24" x14ac:dyDescent="0.2">
      <c r="H94" s="687" t="s">
        <v>707</v>
      </c>
      <c r="I94" s="680" t="s">
        <v>5188</v>
      </c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8:24" x14ac:dyDescent="0.2">
      <c r="J95" s="818"/>
      <c r="K95" s="818"/>
      <c r="L95" s="818"/>
      <c r="M95" s="818"/>
      <c r="N95" s="818"/>
      <c r="O95" s="818"/>
      <c r="P95" s="818"/>
      <c r="Q95" s="818"/>
      <c r="R95" s="818"/>
      <c r="S95" s="818"/>
      <c r="T95" s="818"/>
      <c r="U95" s="818"/>
      <c r="V95" s="818"/>
      <c r="W95" s="818"/>
      <c r="X95" s="818"/>
    </row>
    <row r="96" spans="8:24" x14ac:dyDescent="0.2">
      <c r="H96" s="676" t="s">
        <v>5189</v>
      </c>
      <c r="J96" s="818"/>
      <c r="K96" s="818"/>
      <c r="L96" s="818"/>
      <c r="M96" s="818"/>
      <c r="N96" s="818"/>
      <c r="O96" s="818"/>
      <c r="P96" s="818"/>
      <c r="Q96" s="818"/>
      <c r="R96" s="818"/>
      <c r="S96" s="818"/>
      <c r="T96" s="818"/>
      <c r="U96" s="818"/>
      <c r="V96" s="818"/>
      <c r="W96" s="818"/>
      <c r="X96" s="818"/>
    </row>
    <row r="97" spans="8:24" x14ac:dyDescent="0.2">
      <c r="H97" s="687" t="s">
        <v>804</v>
      </c>
      <c r="I97" s="680" t="s">
        <v>5190</v>
      </c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</sheetData>
  <sheetProtection password="D276" sheet="1" objects="1" scenarios="1"/>
  <mergeCells count="2">
    <mergeCell ref="E4:G4"/>
    <mergeCell ref="J5:Q6"/>
  </mergeCells>
  <phoneticPr fontId="7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69"/>
  <sheetViews>
    <sheetView showGridLines="0" topLeftCell="B1" zoomScaleNormal="100" workbookViewId="0">
      <pane ySplit="7" topLeftCell="A44" activePane="bottomLeft" state="frozen"/>
      <selection activeCell="D55" sqref="D55"/>
      <selection pane="bottomLeft" activeCell="M59" sqref="M59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5144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1670</v>
      </c>
      <c r="E4" s="958">
        <f>'Код ДП'!E4</f>
        <v>45352</v>
      </c>
      <c r="F4" s="959"/>
      <c r="G4" s="959"/>
    </row>
    <row r="5" spans="2:24" ht="12.75" customHeight="1" x14ac:dyDescent="0.2">
      <c r="J5" s="961" t="s">
        <v>5267</v>
      </c>
      <c r="K5" s="961"/>
      <c r="L5" s="961"/>
      <c r="M5" s="961"/>
      <c r="N5" s="961"/>
      <c r="O5" s="961"/>
      <c r="P5" s="961"/>
      <c r="Q5" s="961"/>
    </row>
    <row r="6" spans="2:24" ht="18" customHeight="1" x14ac:dyDescent="0.2">
      <c r="B6" s="683"/>
      <c r="C6" s="962" t="s">
        <v>5205</v>
      </c>
      <c r="D6" s="962"/>
      <c r="E6" s="962"/>
      <c r="F6" s="962"/>
      <c r="G6" s="683"/>
      <c r="J6" s="961"/>
      <c r="K6" s="961"/>
      <c r="L6" s="961"/>
      <c r="M6" s="961"/>
      <c r="N6" s="961"/>
      <c r="O6" s="961"/>
      <c r="P6" s="961"/>
      <c r="Q6" s="961"/>
    </row>
    <row r="7" spans="2:24" ht="5.0999999999999996" customHeight="1" x14ac:dyDescent="0.2"/>
    <row r="9" spans="2:24" x14ac:dyDescent="0.2">
      <c r="H9" s="676" t="s">
        <v>5147</v>
      </c>
    </row>
    <row r="10" spans="2:24" x14ac:dyDescent="0.2">
      <c r="H10" s="687" t="s">
        <v>5143</v>
      </c>
      <c r="I10" s="680" t="s">
        <v>5206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170</v>
      </c>
      <c r="I11" s="680" t="s">
        <v>5207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169</v>
      </c>
      <c r="I12" s="680" t="s">
        <v>5653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5208</v>
      </c>
    </row>
    <row r="15" spans="2:24" x14ac:dyDescent="0.2">
      <c r="H15" s="848" t="s">
        <v>5209</v>
      </c>
      <c r="I15" s="849"/>
      <c r="J15" s="849"/>
      <c r="K15" s="849"/>
      <c r="L15" s="849"/>
      <c r="M15" s="848"/>
      <c r="N15" s="849"/>
      <c r="O15" s="849"/>
      <c r="P15" s="848" t="s">
        <v>1671</v>
      </c>
      <c r="Q15" s="849"/>
      <c r="R15" s="849"/>
      <c r="S15" s="848"/>
      <c r="T15" s="849"/>
      <c r="U15" s="849"/>
      <c r="V15" s="849"/>
      <c r="W15" s="849"/>
      <c r="X15" s="849"/>
    </row>
    <row r="16" spans="2:24" x14ac:dyDescent="0.2">
      <c r="H16" s="850" t="s">
        <v>160</v>
      </c>
      <c r="I16" s="849" t="s">
        <v>5216</v>
      </c>
      <c r="J16" s="849"/>
      <c r="K16" s="849"/>
      <c r="L16" s="849"/>
      <c r="M16" s="850"/>
      <c r="N16" s="849"/>
      <c r="O16" s="849"/>
      <c r="P16" s="850" t="s">
        <v>160</v>
      </c>
      <c r="Q16" s="849" t="s">
        <v>5216</v>
      </c>
      <c r="R16" s="849"/>
      <c r="S16" s="848"/>
      <c r="T16" s="849"/>
      <c r="U16" s="849"/>
      <c r="V16" s="849"/>
      <c r="W16" s="849"/>
      <c r="X16" s="849"/>
    </row>
    <row r="17" spans="8:24" x14ac:dyDescent="0.2">
      <c r="H17" s="850" t="s">
        <v>167</v>
      </c>
      <c r="I17" s="849" t="s">
        <v>5210</v>
      </c>
      <c r="J17" s="849"/>
      <c r="K17" s="849"/>
      <c r="L17" s="849"/>
      <c r="M17" s="850"/>
      <c r="N17" s="849"/>
      <c r="O17" s="849"/>
      <c r="P17" s="850" t="s">
        <v>937</v>
      </c>
      <c r="Q17" s="849" t="s">
        <v>5219</v>
      </c>
      <c r="R17" s="849"/>
      <c r="S17" s="850"/>
      <c r="T17" s="849"/>
      <c r="U17" s="849"/>
      <c r="V17" s="849"/>
      <c r="W17" s="849"/>
      <c r="X17" s="849"/>
    </row>
    <row r="18" spans="8:24" x14ac:dyDescent="0.2">
      <c r="H18" s="850" t="s">
        <v>152</v>
      </c>
      <c r="I18" s="849" t="s">
        <v>5211</v>
      </c>
      <c r="J18" s="849"/>
      <c r="K18" s="849"/>
      <c r="L18" s="849"/>
      <c r="M18" s="850"/>
      <c r="N18" s="849"/>
      <c r="O18" s="849"/>
      <c r="P18" s="850" t="s">
        <v>6064</v>
      </c>
      <c r="Q18" s="849" t="s">
        <v>6535</v>
      </c>
      <c r="R18" s="849"/>
      <c r="S18" s="850"/>
      <c r="T18" s="849"/>
      <c r="U18" s="849"/>
      <c r="V18" s="849"/>
      <c r="W18" s="849"/>
      <c r="X18" s="849"/>
    </row>
    <row r="19" spans="8:24" x14ac:dyDescent="0.2">
      <c r="H19" s="850" t="s">
        <v>6502</v>
      </c>
      <c r="I19" s="849" t="s">
        <v>6531</v>
      </c>
      <c r="J19" s="849"/>
      <c r="K19" s="849"/>
      <c r="L19" s="849"/>
      <c r="M19" s="850"/>
      <c r="N19" s="849"/>
      <c r="O19" s="849"/>
      <c r="P19" s="850" t="s">
        <v>153</v>
      </c>
      <c r="Q19" s="849" t="s">
        <v>5220</v>
      </c>
      <c r="R19" s="849"/>
      <c r="S19" s="850"/>
      <c r="T19" s="849"/>
      <c r="U19" s="849"/>
      <c r="V19" s="849"/>
      <c r="W19" s="849"/>
      <c r="X19" s="849"/>
    </row>
    <row r="20" spans="8:24" x14ac:dyDescent="0.2">
      <c r="H20" s="850" t="s">
        <v>153</v>
      </c>
      <c r="I20" s="849" t="s">
        <v>5212</v>
      </c>
      <c r="J20" s="849"/>
      <c r="K20" s="849"/>
      <c r="L20" s="849"/>
      <c r="M20" s="850"/>
      <c r="N20" s="849"/>
      <c r="O20" s="849"/>
      <c r="P20" s="850" t="s">
        <v>6052</v>
      </c>
      <c r="Q20" s="849" t="s">
        <v>6536</v>
      </c>
      <c r="R20" s="849"/>
      <c r="S20" s="850"/>
      <c r="T20" s="849"/>
      <c r="U20" s="849"/>
      <c r="V20" s="849"/>
      <c r="W20" s="849"/>
      <c r="X20" s="849"/>
    </row>
    <row r="21" spans="8:24" x14ac:dyDescent="0.2">
      <c r="H21" s="850" t="s">
        <v>6052</v>
      </c>
      <c r="I21" s="849" t="s">
        <v>6532</v>
      </c>
      <c r="J21" s="849"/>
      <c r="K21" s="849"/>
      <c r="L21" s="849"/>
      <c r="M21" s="850"/>
      <c r="N21" s="849"/>
      <c r="O21" s="849"/>
      <c r="P21" s="850" t="s">
        <v>254</v>
      </c>
      <c r="Q21" s="849" t="s">
        <v>5221</v>
      </c>
      <c r="R21" s="849"/>
      <c r="S21" s="849"/>
      <c r="T21" s="849"/>
      <c r="U21" s="849"/>
      <c r="V21" s="849"/>
      <c r="W21" s="849"/>
      <c r="X21" s="849"/>
    </row>
    <row r="22" spans="8:24" x14ac:dyDescent="0.2">
      <c r="H22" s="850">
        <v>30</v>
      </c>
      <c r="I22" s="849" t="s">
        <v>5213</v>
      </c>
      <c r="J22" s="849"/>
      <c r="K22" s="849"/>
      <c r="L22" s="849"/>
      <c r="M22" s="850"/>
      <c r="N22" s="849"/>
      <c r="O22" s="849"/>
      <c r="P22" s="850" t="s">
        <v>6058</v>
      </c>
      <c r="Q22" s="849" t="s">
        <v>6537</v>
      </c>
      <c r="R22" s="849"/>
      <c r="S22" s="849"/>
      <c r="T22" s="849"/>
      <c r="U22" s="849"/>
      <c r="V22" s="849"/>
      <c r="W22" s="849"/>
      <c r="X22" s="849"/>
    </row>
    <row r="23" spans="8:24" x14ac:dyDescent="0.2">
      <c r="H23" s="850" t="s">
        <v>755</v>
      </c>
      <c r="I23" s="849" t="s">
        <v>5214</v>
      </c>
      <c r="J23" s="849"/>
      <c r="K23" s="849"/>
      <c r="L23" s="849"/>
      <c r="M23" s="850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6499</v>
      </c>
      <c r="I24" s="849" t="s">
        <v>6533</v>
      </c>
      <c r="J24" s="849"/>
      <c r="K24" s="849"/>
      <c r="L24" s="849"/>
      <c r="M24" s="850"/>
      <c r="N24" s="849"/>
      <c r="O24" s="849"/>
      <c r="P24" s="849"/>
      <c r="Q24" s="849"/>
      <c r="R24" s="849"/>
      <c r="S24" s="849"/>
      <c r="T24" s="849"/>
      <c r="U24" s="849"/>
      <c r="V24" s="849"/>
      <c r="W24" s="849"/>
      <c r="X24" s="849"/>
    </row>
    <row r="25" spans="8:24" x14ac:dyDescent="0.2">
      <c r="H25" s="850" t="s">
        <v>254</v>
      </c>
      <c r="I25" s="849" t="s">
        <v>5215</v>
      </c>
      <c r="J25" s="849"/>
      <c r="K25" s="849"/>
      <c r="L25" s="849"/>
      <c r="M25" s="851"/>
      <c r="N25" s="849"/>
      <c r="O25" s="849"/>
      <c r="P25" s="848" t="s">
        <v>5222</v>
      </c>
      <c r="Q25" s="849"/>
      <c r="R25" s="849"/>
      <c r="S25" s="850"/>
      <c r="T25" s="849"/>
      <c r="U25" s="849"/>
      <c r="V25" s="849"/>
      <c r="W25" s="849"/>
      <c r="X25" s="849"/>
    </row>
    <row r="26" spans="8:24" x14ac:dyDescent="0.2">
      <c r="H26" s="850" t="s">
        <v>6058</v>
      </c>
      <c r="I26" s="849" t="s">
        <v>6534</v>
      </c>
      <c r="J26" s="849"/>
      <c r="K26" s="849"/>
      <c r="L26" s="849"/>
      <c r="M26" s="851"/>
      <c r="N26" s="849"/>
      <c r="O26" s="849"/>
      <c r="P26" s="850" t="s">
        <v>167</v>
      </c>
      <c r="Q26" s="849" t="s">
        <v>5223</v>
      </c>
      <c r="R26" s="849"/>
      <c r="S26" s="850"/>
      <c r="T26" s="849"/>
      <c r="U26" s="849"/>
      <c r="V26" s="849"/>
      <c r="W26" s="849"/>
      <c r="X26" s="849"/>
    </row>
    <row r="27" spans="8:24" x14ac:dyDescent="0.2">
      <c r="H27" s="850" t="s">
        <v>561</v>
      </c>
      <c r="I27" s="849" t="s">
        <v>5217</v>
      </c>
      <c r="J27" s="849"/>
      <c r="K27" s="849"/>
      <c r="L27" s="849"/>
      <c r="M27" s="848"/>
      <c r="N27" s="849"/>
      <c r="O27" s="849"/>
      <c r="P27" s="850" t="s">
        <v>168</v>
      </c>
      <c r="Q27" s="849" t="s">
        <v>5224</v>
      </c>
      <c r="R27" s="849"/>
      <c r="S27" s="850"/>
      <c r="T27" s="849"/>
      <c r="U27" s="849"/>
      <c r="V27" s="849"/>
      <c r="W27" s="849"/>
      <c r="X27" s="849"/>
    </row>
    <row r="34" spans="8:24" x14ac:dyDescent="0.2">
      <c r="H34" s="681"/>
      <c r="I34" s="680"/>
      <c r="J34" s="680"/>
      <c r="K34" s="680"/>
      <c r="L34" s="680"/>
      <c r="M34" s="687"/>
      <c r="N34" s="680"/>
      <c r="O34" s="680"/>
      <c r="P34" s="680"/>
      <c r="Q34" s="680"/>
      <c r="R34" s="680"/>
      <c r="S34" s="687"/>
      <c r="T34" s="680"/>
      <c r="U34" s="680"/>
      <c r="V34" s="680"/>
      <c r="W34" s="680"/>
      <c r="X34" s="680"/>
    </row>
    <row r="35" spans="8:24" x14ac:dyDescent="0.2">
      <c r="H35" s="681" t="s">
        <v>5218</v>
      </c>
      <c r="I35" s="680"/>
      <c r="J35" s="680"/>
      <c r="K35" s="680"/>
      <c r="L35" s="680"/>
      <c r="M35" s="687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8:24" x14ac:dyDescent="0.2">
      <c r="H36" s="687" t="s">
        <v>160</v>
      </c>
      <c r="I36" s="680" t="s">
        <v>5216</v>
      </c>
      <c r="J36" s="680"/>
      <c r="K36" s="680"/>
      <c r="L36" s="680"/>
      <c r="M36" s="687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7" t="s">
        <v>167</v>
      </c>
      <c r="I37" s="680" t="s">
        <v>5636</v>
      </c>
      <c r="J37" s="680"/>
      <c r="K37" s="680"/>
      <c r="L37" s="680"/>
      <c r="M37" s="687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8:24" x14ac:dyDescent="0.2">
      <c r="H38" s="687">
        <v>30</v>
      </c>
      <c r="I38" s="680" t="s">
        <v>5637</v>
      </c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40" spans="8:24" x14ac:dyDescent="0.2">
      <c r="H40" s="676" t="s">
        <v>5181</v>
      </c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8:24" x14ac:dyDescent="0.2">
      <c r="H41" s="687" t="s">
        <v>707</v>
      </c>
      <c r="I41" s="680" t="s">
        <v>5638</v>
      </c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8:24" x14ac:dyDescent="0.2"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8:24" x14ac:dyDescent="0.2">
      <c r="H43" s="676" t="s">
        <v>173</v>
      </c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7"/>
      <c r="W43" s="817"/>
      <c r="X43" s="817"/>
    </row>
    <row r="44" spans="8:24" x14ac:dyDescent="0.2">
      <c r="H44" s="687" t="s">
        <v>707</v>
      </c>
      <c r="I44" s="680" t="s">
        <v>5225</v>
      </c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817"/>
      <c r="X45" s="817"/>
    </row>
    <row r="46" spans="8:24" x14ac:dyDescent="0.2">
      <c r="H46" s="676" t="s">
        <v>5182</v>
      </c>
      <c r="K46" s="817"/>
      <c r="L46" s="817"/>
      <c r="M46" s="817"/>
      <c r="N46" s="817"/>
      <c r="O46" s="817"/>
      <c r="P46" s="817"/>
      <c r="Q46" s="817"/>
      <c r="R46" s="817"/>
      <c r="S46" s="817"/>
      <c r="T46" s="817"/>
      <c r="U46" s="817"/>
      <c r="V46" s="817"/>
      <c r="W46" s="817"/>
      <c r="X46" s="817"/>
    </row>
    <row r="47" spans="8:24" x14ac:dyDescent="0.2">
      <c r="H47" s="687" t="s">
        <v>5152</v>
      </c>
      <c r="I47" s="680" t="s">
        <v>5226</v>
      </c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8:24" x14ac:dyDescent="0.2">
      <c r="H48" s="687" t="s">
        <v>1666</v>
      </c>
      <c r="I48" s="680" t="s">
        <v>5227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8:24" x14ac:dyDescent="0.2">
      <c r="H49" s="687" t="s">
        <v>6859</v>
      </c>
      <c r="I49" s="680" t="s">
        <v>6861</v>
      </c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8:24" x14ac:dyDescent="0.2">
      <c r="H50" s="676" t="s">
        <v>5228</v>
      </c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7"/>
      <c r="W50" s="817"/>
      <c r="X50" s="817"/>
    </row>
    <row r="51" spans="8:24" x14ac:dyDescent="0.2">
      <c r="H51" s="681" t="s">
        <v>5658</v>
      </c>
      <c r="I51" s="680"/>
      <c r="J51" s="680"/>
      <c r="K51" s="680"/>
      <c r="L51" s="680"/>
      <c r="M51" s="680"/>
      <c r="N51" s="680"/>
      <c r="O51" s="680"/>
      <c r="P51" s="681" t="s">
        <v>5234</v>
      </c>
      <c r="Q51" s="680"/>
      <c r="R51" s="680"/>
      <c r="S51" s="680"/>
      <c r="T51" s="680"/>
      <c r="U51" s="680"/>
      <c r="V51" s="680"/>
      <c r="W51" s="680"/>
      <c r="X51" s="680"/>
    </row>
    <row r="52" spans="8:24" x14ac:dyDescent="0.2">
      <c r="H52" s="688" t="s">
        <v>232</v>
      </c>
      <c r="I52" s="680" t="s">
        <v>5229</v>
      </c>
      <c r="J52" s="680"/>
      <c r="K52" s="680"/>
      <c r="L52" s="680"/>
      <c r="M52" s="680"/>
      <c r="N52" s="680"/>
      <c r="O52" s="680"/>
      <c r="P52" s="688" t="s">
        <v>78</v>
      </c>
      <c r="Q52" s="680" t="s">
        <v>5235</v>
      </c>
      <c r="R52" s="680"/>
      <c r="S52" s="680"/>
      <c r="T52" s="680"/>
      <c r="U52" s="680"/>
      <c r="V52" s="680"/>
      <c r="W52" s="680"/>
      <c r="X52" s="680"/>
    </row>
    <row r="53" spans="8:24" x14ac:dyDescent="0.2">
      <c r="H53" s="688" t="s">
        <v>233</v>
      </c>
      <c r="I53" s="680" t="s">
        <v>5230</v>
      </c>
      <c r="J53" s="680"/>
      <c r="K53" s="680"/>
      <c r="L53" s="680"/>
      <c r="M53" s="680"/>
      <c r="N53" s="680"/>
      <c r="O53" s="680"/>
      <c r="P53" s="688" t="s">
        <v>79</v>
      </c>
      <c r="Q53" s="680" t="s">
        <v>5236</v>
      </c>
      <c r="R53" s="680"/>
      <c r="S53" s="680"/>
      <c r="T53" s="680"/>
      <c r="U53" s="680"/>
      <c r="V53" s="680"/>
      <c r="W53" s="680"/>
      <c r="X53" s="680"/>
    </row>
    <row r="54" spans="8:24" x14ac:dyDescent="0.2">
      <c r="H54" s="688" t="s">
        <v>234</v>
      </c>
      <c r="I54" s="680" t="s">
        <v>5231</v>
      </c>
      <c r="J54" s="680"/>
      <c r="K54" s="680"/>
      <c r="L54" s="680"/>
      <c r="M54" s="680"/>
      <c r="N54" s="680"/>
      <c r="O54" s="680"/>
      <c r="P54" s="688" t="s">
        <v>80</v>
      </c>
      <c r="Q54" s="680" t="s">
        <v>5654</v>
      </c>
      <c r="R54" s="680"/>
      <c r="S54" s="680"/>
      <c r="T54" s="680"/>
      <c r="U54" s="680"/>
      <c r="V54" s="680"/>
      <c r="W54" s="680"/>
      <c r="X54" s="680"/>
    </row>
    <row r="55" spans="8:24" x14ac:dyDescent="0.2">
      <c r="H55" s="688" t="s">
        <v>235</v>
      </c>
      <c r="I55" s="680" t="s">
        <v>5232</v>
      </c>
      <c r="J55" s="680"/>
      <c r="K55" s="680"/>
      <c r="L55" s="680"/>
      <c r="M55" s="680"/>
      <c r="N55" s="680"/>
      <c r="O55" s="680"/>
      <c r="P55" s="688" t="s">
        <v>81</v>
      </c>
      <c r="Q55" s="680" t="s">
        <v>5656</v>
      </c>
      <c r="R55" s="680"/>
      <c r="S55" s="680"/>
      <c r="T55" s="680"/>
      <c r="U55" s="680"/>
      <c r="V55" s="680"/>
      <c r="W55" s="680"/>
      <c r="X55" s="680"/>
    </row>
    <row r="56" spans="8:24" x14ac:dyDescent="0.2">
      <c r="H56" s="688" t="s">
        <v>236</v>
      </c>
      <c r="I56" s="680" t="s">
        <v>5233</v>
      </c>
      <c r="J56" s="680"/>
      <c r="K56" s="680"/>
      <c r="L56" s="680"/>
      <c r="M56" s="680"/>
      <c r="N56" s="680"/>
      <c r="O56" s="680"/>
      <c r="P56" s="688" t="s">
        <v>82</v>
      </c>
      <c r="Q56" s="680" t="s">
        <v>5655</v>
      </c>
      <c r="R56" s="680"/>
      <c r="S56" s="680"/>
      <c r="T56" s="680"/>
      <c r="U56" s="680"/>
      <c r="V56" s="680"/>
      <c r="W56" s="680"/>
      <c r="X56" s="680"/>
    </row>
    <row r="57" spans="8:24" x14ac:dyDescent="0.2">
      <c r="H57" s="688"/>
      <c r="I57" s="680"/>
      <c r="J57" s="680"/>
      <c r="K57" s="680"/>
      <c r="L57" s="680"/>
      <c r="M57" s="680"/>
      <c r="N57" s="680"/>
      <c r="O57" s="680"/>
      <c r="P57" s="688" t="s">
        <v>83</v>
      </c>
      <c r="Q57" s="680" t="s">
        <v>5657</v>
      </c>
      <c r="R57" s="680"/>
      <c r="S57" s="680"/>
      <c r="T57" s="680"/>
      <c r="U57" s="680"/>
      <c r="V57" s="680"/>
      <c r="W57" s="680"/>
      <c r="X57" s="680"/>
    </row>
    <row r="58" spans="8:24" x14ac:dyDescent="0.2">
      <c r="H58" s="688"/>
      <c r="I58" s="680"/>
      <c r="J58" s="680"/>
      <c r="K58" s="680"/>
      <c r="L58" s="680"/>
      <c r="M58" s="680"/>
      <c r="N58" s="680"/>
      <c r="O58" s="680"/>
      <c r="P58" s="688" t="s">
        <v>84</v>
      </c>
      <c r="Q58" s="680" t="s">
        <v>5659</v>
      </c>
      <c r="R58" s="680"/>
      <c r="S58" s="680"/>
      <c r="T58" s="680"/>
      <c r="U58" s="680"/>
      <c r="V58" s="680"/>
      <c r="W58" s="680"/>
      <c r="X58" s="680"/>
    </row>
    <row r="59" spans="8:24" x14ac:dyDescent="0.2">
      <c r="H59" s="688"/>
      <c r="I59" s="680"/>
      <c r="J59" s="680"/>
      <c r="K59" s="680"/>
      <c r="L59" s="680"/>
      <c r="M59" s="680"/>
      <c r="N59" s="680"/>
      <c r="O59" s="680"/>
      <c r="P59" s="688" t="s">
        <v>85</v>
      </c>
      <c r="Q59" s="680" t="s">
        <v>5660</v>
      </c>
      <c r="R59" s="680"/>
      <c r="S59" s="680"/>
      <c r="T59" s="680"/>
      <c r="U59" s="680"/>
      <c r="V59" s="680"/>
      <c r="W59" s="680"/>
      <c r="X59" s="680"/>
    </row>
    <row r="60" spans="8:24" x14ac:dyDescent="0.2">
      <c r="H60" s="688"/>
      <c r="I60" s="680"/>
      <c r="J60" s="680"/>
      <c r="K60" s="680"/>
      <c r="L60" s="680"/>
      <c r="M60" s="680"/>
      <c r="N60" s="680"/>
      <c r="O60" s="680"/>
      <c r="P60" s="688" t="s">
        <v>86</v>
      </c>
      <c r="Q60" s="680" t="s">
        <v>5661</v>
      </c>
      <c r="R60" s="680"/>
      <c r="S60" s="680"/>
      <c r="T60" s="680"/>
      <c r="U60" s="680"/>
      <c r="V60" s="680"/>
      <c r="W60" s="680"/>
      <c r="X60" s="680"/>
    </row>
    <row r="61" spans="8:24" x14ac:dyDescent="0.2">
      <c r="K61" s="817"/>
      <c r="L61" s="817"/>
      <c r="M61" s="817"/>
      <c r="N61" s="817"/>
      <c r="O61" s="817"/>
      <c r="P61" s="817"/>
      <c r="Q61" s="817"/>
      <c r="R61" s="817"/>
      <c r="S61" s="817"/>
      <c r="T61" s="817"/>
      <c r="U61" s="817"/>
      <c r="V61" s="817"/>
      <c r="W61" s="817"/>
      <c r="X61" s="817"/>
    </row>
    <row r="62" spans="8:24" x14ac:dyDescent="0.2">
      <c r="H62" s="676" t="s">
        <v>5189</v>
      </c>
      <c r="K62" s="817"/>
      <c r="L62" s="817"/>
      <c r="M62" s="817"/>
      <c r="N62" s="817"/>
      <c r="O62" s="817"/>
      <c r="P62" s="817"/>
      <c r="Q62" s="817"/>
      <c r="R62" s="817"/>
      <c r="S62" s="817"/>
      <c r="T62" s="817"/>
      <c r="U62" s="817"/>
      <c r="V62" s="817"/>
      <c r="W62" s="817"/>
      <c r="X62" s="817"/>
    </row>
    <row r="63" spans="8:24" x14ac:dyDescent="0.2">
      <c r="H63" s="689" t="s">
        <v>861</v>
      </c>
      <c r="I63" s="680"/>
      <c r="J63" s="680" t="s">
        <v>5237</v>
      </c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4" x14ac:dyDescent="0.2">
      <c r="H64" s="689" t="s">
        <v>720</v>
      </c>
      <c r="I64" s="680"/>
      <c r="J64" s="680" t="s">
        <v>5238</v>
      </c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8:24" x14ac:dyDescent="0.2">
      <c r="H65" s="689" t="s">
        <v>1672</v>
      </c>
      <c r="I65" s="680"/>
      <c r="J65" s="680" t="s">
        <v>5239</v>
      </c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8:24" x14ac:dyDescent="0.2">
      <c r="H66" s="689" t="s">
        <v>1673</v>
      </c>
      <c r="I66" s="680"/>
      <c r="J66" s="680" t="s">
        <v>5240</v>
      </c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4" x14ac:dyDescent="0.2">
      <c r="H67" s="689" t="s">
        <v>1674</v>
      </c>
      <c r="I67" s="680"/>
      <c r="J67" s="680" t="s">
        <v>5241</v>
      </c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8:24" x14ac:dyDescent="0.2">
      <c r="H68" s="689" t="s">
        <v>6857</v>
      </c>
      <c r="I68" s="680"/>
      <c r="J68" s="680" t="s">
        <v>6858</v>
      </c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8:24" x14ac:dyDescent="0.2">
      <c r="H69" s="689" t="s">
        <v>730</v>
      </c>
      <c r="I69" s="680"/>
      <c r="J69" s="680" t="s">
        <v>5242</v>
      </c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Z74"/>
  <sheetViews>
    <sheetView showGridLines="0" zoomScaleNormal="100" workbookViewId="0">
      <pane ySplit="7" topLeftCell="A8" activePane="bottomLeft" state="frozen"/>
      <selection activeCell="D55" sqref="D55"/>
      <selection pane="bottomLeft" activeCell="I52" sqref="I52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6" ht="13.5" thickBot="1" x14ac:dyDescent="0.25">
      <c r="B2" s="685" t="s">
        <v>5144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6" ht="5.0999999999999996" customHeight="1" x14ac:dyDescent="0.2">
      <c r="B3" s="674"/>
    </row>
    <row r="4" spans="2:26" x14ac:dyDescent="0.2">
      <c r="C4" s="679"/>
      <c r="D4" s="678" t="s">
        <v>1670</v>
      </c>
      <c r="E4" s="958">
        <f>'Код ДП'!E4</f>
        <v>45352</v>
      </c>
      <c r="F4" s="959"/>
      <c r="G4" s="959"/>
    </row>
    <row r="5" spans="2:26" ht="12.75" customHeight="1" x14ac:dyDescent="0.2">
      <c r="J5" s="963" t="s">
        <v>1675</v>
      </c>
      <c r="K5" s="963"/>
      <c r="L5" s="963"/>
      <c r="M5" s="963"/>
      <c r="N5" s="963"/>
      <c r="O5" s="963"/>
      <c r="P5" s="963"/>
      <c r="Q5" s="963"/>
    </row>
    <row r="6" spans="2:26" ht="18" customHeight="1" x14ac:dyDescent="0.2">
      <c r="B6" s="683"/>
      <c r="C6" s="962" t="s">
        <v>1676</v>
      </c>
      <c r="D6" s="962"/>
      <c r="E6" s="962"/>
      <c r="F6" s="962"/>
      <c r="G6" s="683"/>
      <c r="J6" s="963"/>
      <c r="K6" s="963"/>
      <c r="L6" s="963"/>
      <c r="M6" s="963"/>
      <c r="N6" s="963"/>
      <c r="O6" s="963"/>
      <c r="P6" s="963"/>
      <c r="Q6" s="963"/>
    </row>
    <row r="7" spans="2:26" ht="5.0999999999999996" customHeight="1" x14ac:dyDescent="0.2"/>
    <row r="9" spans="2:26" x14ac:dyDescent="0.2">
      <c r="H9" s="676" t="s">
        <v>5173</v>
      </c>
    </row>
    <row r="10" spans="2:26" x14ac:dyDescent="0.2">
      <c r="H10" s="687" t="s">
        <v>160</v>
      </c>
      <c r="I10" s="680" t="s">
        <v>4008</v>
      </c>
      <c r="J10" s="680"/>
      <c r="K10" s="680"/>
      <c r="L10" s="680"/>
      <c r="M10" s="687" t="s">
        <v>164</v>
      </c>
      <c r="N10" s="680" t="s">
        <v>5243</v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6" x14ac:dyDescent="0.2">
      <c r="H11" s="687" t="s">
        <v>161</v>
      </c>
      <c r="I11" s="680" t="s">
        <v>431</v>
      </c>
      <c r="J11" s="680"/>
      <c r="K11" s="680"/>
      <c r="L11" s="680"/>
      <c r="M11" s="687" t="s">
        <v>1128</v>
      </c>
      <c r="N11" s="680" t="s">
        <v>4011</v>
      </c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6" x14ac:dyDescent="0.2">
      <c r="H12" s="687" t="s">
        <v>163</v>
      </c>
      <c r="I12" s="680" t="s">
        <v>3963</v>
      </c>
      <c r="J12" s="680"/>
      <c r="K12" s="680"/>
      <c r="L12" s="680"/>
      <c r="M12" s="687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3" spans="2:26" x14ac:dyDescent="0.2">
      <c r="H13" s="687" t="s">
        <v>162</v>
      </c>
      <c r="I13" s="680" t="s">
        <v>5175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6" x14ac:dyDescent="0.2">
      <c r="H14" s="687" t="s">
        <v>791</v>
      </c>
      <c r="I14" s="680" t="s">
        <v>5176</v>
      </c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</row>
    <row r="15" spans="2:26" x14ac:dyDescent="0.2">
      <c r="H15" s="687" t="s">
        <v>792</v>
      </c>
      <c r="I15" s="680" t="s">
        <v>5177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6" x14ac:dyDescent="0.2"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2"/>
      <c r="W16" s="812"/>
      <c r="X16" s="812"/>
      <c r="Y16" s="812"/>
      <c r="Z16" s="812"/>
    </row>
    <row r="18" spans="8:24" x14ac:dyDescent="0.2">
      <c r="H18" s="676" t="s">
        <v>5181</v>
      </c>
    </row>
    <row r="19" spans="8:24" x14ac:dyDescent="0.2">
      <c r="H19" s="687" t="s">
        <v>707</v>
      </c>
      <c r="I19" s="680" t="s">
        <v>5638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1" spans="8:24" x14ac:dyDescent="0.2">
      <c r="H21" s="676" t="s">
        <v>173</v>
      </c>
    </row>
    <row r="22" spans="8:24" x14ac:dyDescent="0.2">
      <c r="H22" s="687" t="s">
        <v>707</v>
      </c>
      <c r="I22" s="680" t="s">
        <v>5225</v>
      </c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</row>
    <row r="24" spans="8:24" x14ac:dyDescent="0.2">
      <c r="H24" s="676" t="s">
        <v>5244</v>
      </c>
    </row>
    <row r="25" spans="8:24" x14ac:dyDescent="0.2">
      <c r="H25" s="688" t="s">
        <v>1677</v>
      </c>
      <c r="I25" s="680" t="s">
        <v>5662</v>
      </c>
      <c r="J25" s="680"/>
      <c r="K25" s="680"/>
      <c r="L25" s="680"/>
      <c r="M25" s="680"/>
      <c r="N25" s="680"/>
      <c r="O25" s="680"/>
      <c r="P25" s="688"/>
      <c r="Q25" s="680"/>
      <c r="R25" s="680"/>
      <c r="S25" s="680"/>
      <c r="T25" s="680"/>
      <c r="U25" s="680"/>
      <c r="V25" s="680"/>
      <c r="W25" s="680"/>
      <c r="X25" s="680"/>
    </row>
    <row r="27" spans="8:24" x14ac:dyDescent="0.2">
      <c r="H27" s="676" t="s">
        <v>5189</v>
      </c>
    </row>
    <row r="28" spans="8:24" x14ac:dyDescent="0.2">
      <c r="H28" s="689" t="s">
        <v>731</v>
      </c>
      <c r="I28" s="680"/>
      <c r="J28" s="680" t="s">
        <v>1679</v>
      </c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</row>
    <row r="29" spans="8:24" x14ac:dyDescent="0.2">
      <c r="H29" s="689" t="s">
        <v>1678</v>
      </c>
      <c r="I29" s="680"/>
      <c r="J29" s="680" t="s">
        <v>5245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</row>
    <row r="30" spans="8:24" x14ac:dyDescent="0.2">
      <c r="H30" s="676"/>
    </row>
    <row r="31" spans="8:24" x14ac:dyDescent="0.2">
      <c r="H31" s="676"/>
    </row>
    <row r="32" spans="8:24" x14ac:dyDescent="0.2">
      <c r="H32" s="676"/>
    </row>
    <row r="33" spans="8:8" x14ac:dyDescent="0.2">
      <c r="H33" s="676"/>
    </row>
    <row r="34" spans="8:8" x14ac:dyDescent="0.2">
      <c r="H34" s="676"/>
    </row>
    <row r="35" spans="8:8" x14ac:dyDescent="0.2">
      <c r="H35" s="676"/>
    </row>
    <row r="36" spans="8:8" x14ac:dyDescent="0.2">
      <c r="H36" s="676"/>
    </row>
    <row r="37" spans="8:8" x14ac:dyDescent="0.2">
      <c r="H37" s="676"/>
    </row>
    <row r="38" spans="8:8" x14ac:dyDescent="0.2">
      <c r="H38" s="676"/>
    </row>
    <row r="39" spans="8:8" x14ac:dyDescent="0.2">
      <c r="H39" s="676"/>
    </row>
    <row r="40" spans="8:8" x14ac:dyDescent="0.2">
      <c r="H40" s="676"/>
    </row>
    <row r="41" spans="8:8" x14ac:dyDescent="0.2">
      <c r="H41" s="676"/>
    </row>
    <row r="42" spans="8:8" x14ac:dyDescent="0.2">
      <c r="H42" s="676"/>
    </row>
    <row r="43" spans="8:8" x14ac:dyDescent="0.2">
      <c r="H43" s="676"/>
    </row>
    <row r="44" spans="8:8" x14ac:dyDescent="0.2">
      <c r="H44" s="676"/>
    </row>
    <row r="45" spans="8:8" x14ac:dyDescent="0.2">
      <c r="H45" s="676"/>
    </row>
    <row r="46" spans="8:8" x14ac:dyDescent="0.2">
      <c r="H46" s="676"/>
    </row>
    <row r="47" spans="8:8" x14ac:dyDescent="0.2">
      <c r="H47" s="676"/>
    </row>
    <row r="48" spans="8:8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5"/>
  <sheetViews>
    <sheetView showGridLines="0" zoomScaleNormal="100" workbookViewId="0">
      <pane ySplit="7" topLeftCell="A8" activePane="bottomLeft" state="frozen"/>
      <selection activeCell="Y23" sqref="Y23"/>
      <selection pane="bottomLeft" activeCell="P53" sqref="P53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5144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1670</v>
      </c>
      <c r="E4" s="958">
        <f>'Код ДП'!E4</f>
        <v>45352</v>
      </c>
      <c r="F4" s="959"/>
      <c r="G4" s="959"/>
    </row>
    <row r="5" spans="2:24" ht="12.75" customHeight="1" x14ac:dyDescent="0.2">
      <c r="J5" s="964" t="s">
        <v>5246</v>
      </c>
      <c r="K5" s="964"/>
      <c r="L5" s="964"/>
      <c r="M5" s="964"/>
      <c r="N5" s="964"/>
      <c r="O5" s="964"/>
      <c r="P5" s="964"/>
      <c r="Q5" s="964"/>
    </row>
    <row r="6" spans="2:24" ht="18" customHeight="1" x14ac:dyDescent="0.2">
      <c r="B6" s="683"/>
      <c r="C6" s="962" t="s">
        <v>1680</v>
      </c>
      <c r="D6" s="962"/>
      <c r="E6" s="962"/>
      <c r="F6" s="962"/>
      <c r="G6" s="683"/>
      <c r="J6" s="964"/>
      <c r="K6" s="964"/>
      <c r="L6" s="964"/>
      <c r="M6" s="964"/>
      <c r="N6" s="964"/>
      <c r="O6" s="964"/>
      <c r="P6" s="964"/>
      <c r="Q6" s="964"/>
    </row>
    <row r="7" spans="2:24" ht="5.0999999999999996" customHeight="1" x14ac:dyDescent="0.2"/>
    <row r="9" spans="2:24" x14ac:dyDescent="0.2">
      <c r="H9" s="676" t="s">
        <v>5181</v>
      </c>
    </row>
    <row r="10" spans="2:24" x14ac:dyDescent="0.2">
      <c r="H10" s="687" t="s">
        <v>707</v>
      </c>
      <c r="I10" s="680" t="s">
        <v>5638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76"/>
    </row>
    <row r="12" spans="2:24" x14ac:dyDescent="0.2">
      <c r="H12" s="676" t="s">
        <v>173</v>
      </c>
    </row>
    <row r="13" spans="2:24" x14ac:dyDescent="0.2">
      <c r="H13" s="687" t="s">
        <v>707</v>
      </c>
      <c r="I13" s="680" t="s">
        <v>5225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4" x14ac:dyDescent="0.2">
      <c r="H14" s="676"/>
    </row>
    <row r="15" spans="2:24" x14ac:dyDescent="0.2">
      <c r="H15" s="676" t="s">
        <v>5247</v>
      </c>
    </row>
    <row r="16" spans="2:24" x14ac:dyDescent="0.2">
      <c r="H16" s="681" t="s">
        <v>5253</v>
      </c>
      <c r="I16" s="680"/>
      <c r="J16" s="680"/>
      <c r="K16" s="680"/>
      <c r="L16" s="680"/>
      <c r="M16" s="681"/>
      <c r="N16" s="680"/>
      <c r="O16" s="680"/>
      <c r="P16" s="681" t="s">
        <v>5254</v>
      </c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8" t="s">
        <v>232</v>
      </c>
      <c r="I17" s="680" t="s">
        <v>5248</v>
      </c>
      <c r="J17" s="680"/>
      <c r="K17" s="680"/>
      <c r="L17" s="680"/>
      <c r="M17" s="680"/>
      <c r="N17" s="680"/>
      <c r="O17" s="680"/>
      <c r="P17" s="687" t="s">
        <v>718</v>
      </c>
      <c r="Q17" s="680" t="s">
        <v>5256</v>
      </c>
      <c r="R17" s="680"/>
      <c r="S17" s="680"/>
      <c r="T17" s="680"/>
      <c r="U17" s="680"/>
      <c r="V17" s="680"/>
      <c r="W17" s="680"/>
      <c r="X17" s="680"/>
    </row>
    <row r="18" spans="8:24" x14ac:dyDescent="0.2">
      <c r="H18" s="688" t="s">
        <v>233</v>
      </c>
      <c r="I18" s="680" t="s">
        <v>5249</v>
      </c>
      <c r="J18" s="680"/>
      <c r="K18" s="680"/>
      <c r="L18" s="680"/>
      <c r="M18" s="680"/>
      <c r="N18" s="680"/>
      <c r="O18" s="680"/>
      <c r="P18" s="687" t="s">
        <v>719</v>
      </c>
      <c r="Q18" s="680" t="s">
        <v>5258</v>
      </c>
      <c r="R18" s="680"/>
      <c r="S18" s="680"/>
      <c r="T18" s="680"/>
      <c r="U18" s="680"/>
      <c r="V18" s="680"/>
      <c r="W18" s="680"/>
      <c r="X18" s="680"/>
    </row>
    <row r="19" spans="8:24" x14ac:dyDescent="0.2">
      <c r="H19" s="688" t="s">
        <v>234</v>
      </c>
      <c r="I19" s="680" t="s">
        <v>5250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0" spans="8:24" x14ac:dyDescent="0.2">
      <c r="H20" s="688" t="s">
        <v>235</v>
      </c>
      <c r="I20" s="680" t="s">
        <v>5251</v>
      </c>
      <c r="J20" s="680"/>
      <c r="K20" s="680"/>
      <c r="L20" s="680"/>
      <c r="M20" s="680"/>
      <c r="N20" s="680"/>
      <c r="O20" s="680"/>
      <c r="P20" s="681" t="s">
        <v>5259</v>
      </c>
      <c r="Q20" s="680"/>
      <c r="R20" s="680"/>
      <c r="S20" s="680"/>
      <c r="T20" s="680"/>
      <c r="U20" s="680"/>
      <c r="V20" s="680"/>
      <c r="W20" s="680"/>
      <c r="X20" s="680"/>
    </row>
    <row r="21" spans="8:24" x14ac:dyDescent="0.2">
      <c r="H21" s="688" t="s">
        <v>236</v>
      </c>
      <c r="I21" s="680" t="s">
        <v>5252</v>
      </c>
      <c r="J21" s="680"/>
      <c r="K21" s="680"/>
      <c r="L21" s="680"/>
      <c r="M21" s="680"/>
      <c r="N21" s="680"/>
      <c r="O21" s="680"/>
      <c r="P21" s="687" t="s">
        <v>718</v>
      </c>
      <c r="Q21" s="680" t="s">
        <v>5260</v>
      </c>
      <c r="R21" s="680"/>
      <c r="S21" s="680"/>
      <c r="T21" s="680"/>
      <c r="U21" s="680"/>
      <c r="V21" s="680"/>
      <c r="W21" s="680"/>
      <c r="X21" s="680"/>
    </row>
    <row r="22" spans="8:24" x14ac:dyDescent="0.2">
      <c r="H22" s="688" t="s">
        <v>78</v>
      </c>
      <c r="I22" s="680" t="s">
        <v>5663</v>
      </c>
      <c r="J22" s="680"/>
      <c r="K22" s="680"/>
      <c r="L22" s="680"/>
      <c r="M22" s="680"/>
      <c r="N22" s="680"/>
      <c r="O22" s="680"/>
      <c r="P22" s="687" t="s">
        <v>719</v>
      </c>
      <c r="Q22" s="680" t="s">
        <v>5261</v>
      </c>
      <c r="R22" s="680"/>
      <c r="S22" s="680"/>
      <c r="T22" s="680"/>
      <c r="U22" s="680"/>
      <c r="V22" s="680"/>
      <c r="W22" s="680"/>
      <c r="X22" s="680"/>
    </row>
    <row r="23" spans="8:24" x14ac:dyDescent="0.2">
      <c r="H23" s="688" t="s">
        <v>79</v>
      </c>
      <c r="I23" s="680" t="s">
        <v>5664</v>
      </c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</row>
    <row r="24" spans="8:24" x14ac:dyDescent="0.2">
      <c r="H24" s="688" t="s">
        <v>80</v>
      </c>
      <c r="I24" s="680" t="s">
        <v>5665</v>
      </c>
      <c r="J24" s="680"/>
      <c r="K24" s="680"/>
      <c r="L24" s="680"/>
      <c r="M24" s="680"/>
      <c r="N24" s="680"/>
      <c r="O24" s="680"/>
      <c r="P24" s="681" t="s">
        <v>5262</v>
      </c>
      <c r="Q24" s="680"/>
      <c r="R24" s="680"/>
      <c r="S24" s="680"/>
      <c r="T24" s="680"/>
      <c r="U24" s="680"/>
      <c r="V24" s="680"/>
      <c r="W24" s="680"/>
      <c r="X24" s="680"/>
    </row>
    <row r="25" spans="8:24" x14ac:dyDescent="0.2">
      <c r="H25" s="688" t="s">
        <v>81</v>
      </c>
      <c r="I25" s="680" t="s">
        <v>5666</v>
      </c>
      <c r="J25" s="680"/>
      <c r="K25" s="680"/>
      <c r="L25" s="680"/>
      <c r="M25" s="680"/>
      <c r="N25" s="680"/>
      <c r="O25" s="680"/>
      <c r="P25" s="687" t="s">
        <v>1232</v>
      </c>
      <c r="Q25" s="680" t="s">
        <v>1681</v>
      </c>
      <c r="R25" s="680"/>
      <c r="S25" s="680"/>
      <c r="T25" s="680"/>
      <c r="U25" s="680"/>
      <c r="V25" s="680"/>
      <c r="W25" s="680"/>
      <c r="X25" s="680"/>
    </row>
    <row r="26" spans="8:24" x14ac:dyDescent="0.2">
      <c r="H26" s="688" t="s">
        <v>82</v>
      </c>
      <c r="I26" s="680" t="s">
        <v>5667</v>
      </c>
      <c r="J26" s="680"/>
      <c r="K26" s="680"/>
      <c r="L26" s="680"/>
      <c r="M26" s="680"/>
      <c r="N26" s="680"/>
      <c r="O26" s="680"/>
      <c r="P26" s="687"/>
      <c r="Q26" s="680"/>
      <c r="R26" s="680"/>
      <c r="S26" s="680"/>
      <c r="T26" s="680"/>
      <c r="U26" s="680"/>
      <c r="V26" s="680"/>
      <c r="W26" s="680"/>
      <c r="X26" s="680"/>
    </row>
    <row r="27" spans="8:24" x14ac:dyDescent="0.2">
      <c r="H27" s="688" t="s">
        <v>83</v>
      </c>
      <c r="I27" s="680" t="s">
        <v>5668</v>
      </c>
      <c r="J27" s="680"/>
      <c r="K27" s="680"/>
      <c r="L27" s="680"/>
      <c r="M27" s="680"/>
      <c r="N27" s="680"/>
      <c r="O27" s="680"/>
      <c r="P27" s="681" t="s">
        <v>5263</v>
      </c>
      <c r="Q27" s="680"/>
      <c r="R27" s="680"/>
      <c r="S27" s="680"/>
      <c r="T27" s="680"/>
      <c r="U27" s="680"/>
      <c r="V27" s="680"/>
      <c r="W27" s="680"/>
      <c r="X27" s="680"/>
    </row>
    <row r="28" spans="8:24" x14ac:dyDescent="0.2">
      <c r="H28" s="688" t="s">
        <v>84</v>
      </c>
      <c r="I28" s="680" t="s">
        <v>5669</v>
      </c>
      <c r="J28" s="680"/>
      <c r="K28" s="680"/>
      <c r="L28" s="680"/>
      <c r="M28" s="680"/>
      <c r="N28" s="680"/>
      <c r="O28" s="680"/>
      <c r="P28" s="687" t="s">
        <v>1682</v>
      </c>
      <c r="Q28" s="680" t="s">
        <v>5255</v>
      </c>
      <c r="R28" s="680"/>
      <c r="S28" s="680"/>
      <c r="T28" s="680"/>
      <c r="U28" s="680"/>
      <c r="V28" s="680"/>
      <c r="W28" s="680"/>
      <c r="X28" s="680"/>
    </row>
    <row r="29" spans="8:24" x14ac:dyDescent="0.2">
      <c r="H29" s="688" t="s">
        <v>85</v>
      </c>
      <c r="I29" s="680" t="s">
        <v>5670</v>
      </c>
      <c r="J29" s="680"/>
      <c r="K29" s="680"/>
      <c r="L29" s="680"/>
      <c r="M29" s="680"/>
      <c r="N29" s="680"/>
      <c r="O29" s="680"/>
      <c r="P29" s="687" t="s">
        <v>1683</v>
      </c>
      <c r="Q29" s="680" t="s">
        <v>5257</v>
      </c>
      <c r="R29" s="680"/>
      <c r="S29" s="680"/>
      <c r="T29" s="680"/>
      <c r="U29" s="680"/>
      <c r="V29" s="680"/>
      <c r="W29" s="680"/>
      <c r="X29" s="680"/>
    </row>
    <row r="30" spans="8:24" x14ac:dyDescent="0.2">
      <c r="H30" s="688" t="s">
        <v>86</v>
      </c>
      <c r="I30" s="680" t="s">
        <v>5671</v>
      </c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</row>
    <row r="31" spans="8:24" x14ac:dyDescent="0.2">
      <c r="H31" s="676"/>
    </row>
    <row r="32" spans="8:24" x14ac:dyDescent="0.2">
      <c r="H32" s="676" t="s">
        <v>5189</v>
      </c>
    </row>
    <row r="33" spans="8:24" x14ac:dyDescent="0.2">
      <c r="H33" s="689" t="s">
        <v>715</v>
      </c>
      <c r="I33" s="680"/>
      <c r="J33" s="680" t="s">
        <v>2000</v>
      </c>
      <c r="K33" s="680"/>
      <c r="L33" s="680"/>
      <c r="M33" s="680"/>
      <c r="N33" s="680"/>
      <c r="O33" s="680"/>
      <c r="P33" s="690" t="s">
        <v>519</v>
      </c>
      <c r="Q33" s="680"/>
      <c r="R33" s="680" t="s">
        <v>2032</v>
      </c>
      <c r="S33" s="680"/>
      <c r="T33" s="680"/>
      <c r="U33" s="680"/>
      <c r="V33" s="680"/>
      <c r="W33" s="680"/>
      <c r="X33" s="680"/>
    </row>
    <row r="34" spans="8:24" x14ac:dyDescent="0.2">
      <c r="H34" s="689" t="s">
        <v>1054</v>
      </c>
      <c r="I34" s="680"/>
      <c r="J34" s="680" t="s">
        <v>2001</v>
      </c>
      <c r="K34" s="680"/>
      <c r="L34" s="680"/>
      <c r="M34" s="680"/>
      <c r="N34" s="680"/>
      <c r="O34" s="680"/>
      <c r="P34" s="690" t="s">
        <v>478</v>
      </c>
      <c r="Q34" s="680"/>
      <c r="R34" s="680" t="s">
        <v>2033</v>
      </c>
      <c r="S34" s="680"/>
      <c r="T34" s="680"/>
      <c r="U34" s="680"/>
      <c r="V34" s="680"/>
      <c r="W34" s="680"/>
      <c r="X34" s="680"/>
    </row>
    <row r="35" spans="8:24" x14ac:dyDescent="0.2">
      <c r="H35" s="689"/>
      <c r="I35" s="680"/>
      <c r="J35" s="680"/>
      <c r="K35" s="680"/>
      <c r="L35" s="680"/>
      <c r="M35" s="680"/>
      <c r="N35" s="680"/>
      <c r="O35" s="680"/>
      <c r="P35" s="690" t="s">
        <v>1056</v>
      </c>
      <c r="Q35" s="680"/>
      <c r="R35" s="680" t="s">
        <v>2034</v>
      </c>
      <c r="S35" s="680"/>
      <c r="T35" s="680"/>
      <c r="U35" s="680"/>
      <c r="V35" s="680"/>
      <c r="W35" s="680"/>
      <c r="X35" s="680"/>
    </row>
    <row r="36" spans="8:24" x14ac:dyDescent="0.2">
      <c r="H36" s="689" t="s">
        <v>716</v>
      </c>
      <c r="I36" s="680"/>
      <c r="J36" s="680" t="s">
        <v>5672</v>
      </c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9" t="s">
        <v>717</v>
      </c>
      <c r="I37" s="680"/>
      <c r="J37" s="680" t="s">
        <v>5673</v>
      </c>
      <c r="K37" s="680"/>
      <c r="L37" s="680"/>
      <c r="M37" s="680"/>
      <c r="N37" s="680"/>
      <c r="O37" s="680"/>
      <c r="P37" s="690" t="s">
        <v>16</v>
      </c>
      <c r="Q37" s="680"/>
      <c r="R37" s="680" t="s">
        <v>5639</v>
      </c>
      <c r="S37" s="680"/>
      <c r="T37" s="680"/>
      <c r="U37" s="680"/>
      <c r="V37" s="680"/>
      <c r="W37" s="680"/>
      <c r="X37" s="680"/>
    </row>
    <row r="38" spans="8:24" x14ac:dyDescent="0.2">
      <c r="H38" s="689" t="s">
        <v>1231</v>
      </c>
      <c r="I38" s="680"/>
      <c r="J38" s="680" t="s">
        <v>5674</v>
      </c>
      <c r="K38" s="680"/>
      <c r="L38" s="680"/>
      <c r="M38" s="680"/>
      <c r="N38" s="680"/>
      <c r="O38" s="680"/>
      <c r="P38" s="690" t="s">
        <v>17</v>
      </c>
      <c r="Q38" s="680"/>
      <c r="R38" s="680" t="s">
        <v>5640</v>
      </c>
      <c r="S38" s="680"/>
      <c r="T38" s="680"/>
      <c r="U38" s="680"/>
      <c r="V38" s="680"/>
      <c r="W38" s="680"/>
      <c r="X38" s="680"/>
    </row>
    <row r="39" spans="8:24" x14ac:dyDescent="0.2">
      <c r="H39" s="689"/>
      <c r="I39" s="680"/>
      <c r="J39" s="680"/>
      <c r="K39" s="680"/>
      <c r="L39" s="680"/>
      <c r="M39" s="680"/>
      <c r="N39" s="680"/>
      <c r="O39" s="680"/>
      <c r="P39" s="690" t="s">
        <v>1205</v>
      </c>
      <c r="Q39" s="680"/>
      <c r="R39" s="680" t="s">
        <v>5266</v>
      </c>
      <c r="S39" s="680"/>
      <c r="T39" s="680"/>
      <c r="U39" s="680"/>
      <c r="V39" s="680"/>
      <c r="W39" s="680"/>
      <c r="X39" s="680"/>
    </row>
    <row r="40" spans="8:24" x14ac:dyDescent="0.2">
      <c r="H40" s="689" t="s">
        <v>2875</v>
      </c>
      <c r="I40" s="680"/>
      <c r="J40" s="680" t="s">
        <v>5264</v>
      </c>
      <c r="K40" s="680"/>
      <c r="L40" s="680"/>
      <c r="M40" s="680"/>
      <c r="N40" s="680"/>
      <c r="O40" s="680"/>
      <c r="P40" s="690"/>
      <c r="Q40" s="680"/>
      <c r="R40" s="680"/>
      <c r="S40" s="680"/>
      <c r="T40" s="680"/>
      <c r="U40" s="680"/>
      <c r="V40" s="680"/>
      <c r="W40" s="680"/>
      <c r="X40" s="680"/>
    </row>
    <row r="41" spans="8:24" x14ac:dyDescent="0.2">
      <c r="H41" s="689" t="s">
        <v>2876</v>
      </c>
      <c r="I41" s="680"/>
      <c r="J41" s="680" t="s">
        <v>5265</v>
      </c>
      <c r="K41" s="680"/>
      <c r="L41" s="680"/>
      <c r="M41" s="680"/>
      <c r="N41" s="680"/>
      <c r="O41" s="680"/>
      <c r="P41" s="690" t="s">
        <v>6832</v>
      </c>
      <c r="Q41" s="680"/>
      <c r="R41" s="680" t="s">
        <v>6854</v>
      </c>
      <c r="S41" s="680"/>
      <c r="T41" s="680"/>
      <c r="U41" s="680"/>
      <c r="V41" s="680"/>
      <c r="W41" s="680"/>
      <c r="X41" s="680"/>
    </row>
    <row r="42" spans="8:24" x14ac:dyDescent="0.2">
      <c r="H42" s="689"/>
      <c r="I42" s="680"/>
      <c r="J42" s="680"/>
      <c r="K42" s="680"/>
      <c r="L42" s="680"/>
      <c r="M42" s="680"/>
      <c r="N42" s="680"/>
      <c r="O42" s="680"/>
      <c r="P42" s="690" t="s">
        <v>6833</v>
      </c>
      <c r="Q42" s="680"/>
      <c r="R42" s="680" t="s">
        <v>6855</v>
      </c>
      <c r="S42" s="680"/>
      <c r="T42" s="680"/>
      <c r="U42" s="680"/>
      <c r="V42" s="680"/>
      <c r="W42" s="680"/>
      <c r="X42" s="680"/>
    </row>
    <row r="43" spans="8:24" x14ac:dyDescent="0.2">
      <c r="H43" s="690" t="s">
        <v>1684</v>
      </c>
      <c r="I43" s="680"/>
      <c r="J43" s="680" t="s">
        <v>5641</v>
      </c>
      <c r="K43" s="680"/>
      <c r="L43" s="680"/>
      <c r="M43" s="680"/>
      <c r="N43" s="680"/>
      <c r="O43" s="680"/>
      <c r="P43" s="690" t="s">
        <v>6834</v>
      </c>
      <c r="Q43" s="680"/>
      <c r="R43" s="680" t="s">
        <v>6856</v>
      </c>
      <c r="S43" s="680"/>
      <c r="T43" s="680"/>
      <c r="U43" s="680"/>
      <c r="V43" s="680"/>
      <c r="W43" s="680"/>
      <c r="X43" s="680"/>
    </row>
    <row r="44" spans="8:24" x14ac:dyDescent="0.2">
      <c r="H44" s="689"/>
      <c r="I44" s="680"/>
      <c r="J44" s="680"/>
      <c r="K44" s="680"/>
      <c r="L44" s="680"/>
      <c r="M44" s="680"/>
      <c r="N44" s="680"/>
      <c r="O44" s="680"/>
      <c r="P44" s="69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H45" s="676"/>
    </row>
    <row r="46" spans="8:24" x14ac:dyDescent="0.2">
      <c r="H46" s="676"/>
    </row>
    <row r="47" spans="8:24" x14ac:dyDescent="0.2">
      <c r="H47" s="676"/>
    </row>
    <row r="48" spans="8:24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  <row r="75" spans="8:8" x14ac:dyDescent="0.2">
      <c r="H75" s="676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ES2020"/>
  <sheetViews>
    <sheetView showGridLines="0" zoomScaleNormal="100" workbookViewId="0">
      <pane ySplit="11" topLeftCell="A12" activePane="bottomLeft" state="frozen"/>
      <selection activeCell="CV1" sqref="CV1"/>
      <selection pane="bottomLeft" activeCell="EQ12" sqref="EQ12"/>
    </sheetView>
  </sheetViews>
  <sheetFormatPr defaultRowHeight="11.25" x14ac:dyDescent="0.2"/>
  <cols>
    <col min="1" max="1" width="0.7109375" style="20" customWidth="1"/>
    <col min="2" max="2" width="2.7109375" style="20" hidden="1" customWidth="1"/>
    <col min="3" max="3" width="20.140625" style="20" hidden="1" customWidth="1"/>
    <col min="4" max="4" width="8.28515625" style="20" hidden="1" customWidth="1"/>
    <col min="5" max="5" width="2.7109375" style="20" hidden="1" customWidth="1"/>
    <col min="6" max="6" width="10" style="20" hidden="1" customWidth="1"/>
    <col min="7" max="11" width="2.7109375" style="20" hidden="1" customWidth="1"/>
    <col min="12" max="12" width="17.7109375" style="20" hidden="1" customWidth="1"/>
    <col min="13" max="13" width="15.85546875" style="20" hidden="1" customWidth="1"/>
    <col min="14" max="14" width="12" style="20" hidden="1" customWidth="1"/>
    <col min="15" max="15" width="3.85546875" style="52" hidden="1" customWidth="1"/>
    <col min="16" max="16" width="2.7109375" style="120" hidden="1" customWidth="1"/>
    <col min="17" max="17" width="17.28515625" style="20" hidden="1" customWidth="1"/>
    <col min="18" max="18" width="4.28515625" style="20" hidden="1" customWidth="1"/>
    <col min="19" max="19" width="8.7109375" style="20" hidden="1" customWidth="1"/>
    <col min="20" max="20" width="2.7109375" style="20" hidden="1" customWidth="1"/>
    <col min="21" max="21" width="21.5703125" style="20" hidden="1" customWidth="1"/>
    <col min="22" max="22" width="3.7109375" style="20" hidden="1" customWidth="1"/>
    <col min="23" max="23" width="23" style="20" hidden="1" customWidth="1"/>
    <col min="24" max="24" width="2.7109375" style="20" hidden="1" customWidth="1"/>
    <col min="25" max="25" width="14.7109375" style="20" hidden="1" customWidth="1"/>
    <col min="26" max="26" width="4.28515625" style="20" hidden="1" customWidth="1"/>
    <col min="27" max="27" width="30" style="20" hidden="1" customWidth="1"/>
    <col min="28" max="28" width="2.7109375" style="20" hidden="1" customWidth="1"/>
    <col min="29" max="29" width="11.28515625" style="20" hidden="1" customWidth="1"/>
    <col min="30" max="30" width="4.28515625" style="20" hidden="1" customWidth="1"/>
    <col min="31" max="31" width="14" style="20" hidden="1" customWidth="1"/>
    <col min="32" max="32" width="2.7109375" style="20" hidden="1" customWidth="1"/>
    <col min="33" max="33" width="11" style="20" hidden="1" customWidth="1"/>
    <col min="34" max="34" width="4.28515625" style="20" hidden="1" customWidth="1"/>
    <col min="35" max="35" width="21.140625" style="20" hidden="1" customWidth="1"/>
    <col min="36" max="36" width="2.7109375" style="20" hidden="1" customWidth="1"/>
    <col min="37" max="37" width="28.7109375" style="20" hidden="1" customWidth="1"/>
    <col min="38" max="38" width="4.28515625" style="20" hidden="1" customWidth="1"/>
    <col min="39" max="39" width="87.140625" style="20" hidden="1" customWidth="1"/>
    <col min="40" max="40" width="2.7109375" style="20" hidden="1" customWidth="1"/>
    <col min="41" max="41" width="30.5703125" style="20" hidden="1" customWidth="1"/>
    <col min="42" max="42" width="4.28515625" style="20" hidden="1" customWidth="1"/>
    <col min="43" max="43" width="27.7109375" style="20" hidden="1" customWidth="1"/>
    <col min="44" max="44" width="9" style="20" hidden="1" customWidth="1"/>
    <col min="45" max="45" width="2.7109375" style="20" hidden="1" customWidth="1"/>
    <col min="46" max="46" width="9.140625" style="20" hidden="1" customWidth="1"/>
    <col min="47" max="47" width="22.42578125" style="20" hidden="1" customWidth="1"/>
    <col min="48" max="48" width="5.140625" style="20" hidden="1" customWidth="1"/>
    <col min="49" max="49" width="13.28515625" style="20" hidden="1" customWidth="1"/>
    <col min="50" max="50" width="2.7109375" style="20" hidden="1" customWidth="1"/>
    <col min="51" max="51" width="29.7109375" style="20" hidden="1" customWidth="1"/>
    <col min="52" max="52" width="9.28515625" style="20" hidden="1" customWidth="1"/>
    <col min="53" max="53" width="19.85546875" style="20" hidden="1" customWidth="1"/>
    <col min="54" max="54" width="2.7109375" style="20" hidden="1" customWidth="1"/>
    <col min="55" max="55" width="10.5703125" style="20" hidden="1" customWidth="1"/>
    <col min="56" max="56" width="8.5703125" style="20" hidden="1" customWidth="1"/>
    <col min="57" max="57" width="12.42578125" style="20" hidden="1" customWidth="1"/>
    <col min="58" max="58" width="2.7109375" style="20" hidden="1" customWidth="1"/>
    <col min="59" max="59" width="10" style="20" hidden="1" customWidth="1"/>
    <col min="60" max="60" width="7.42578125" style="20" hidden="1" customWidth="1"/>
    <col min="61" max="61" width="9.28515625" style="20" hidden="1" customWidth="1"/>
    <col min="62" max="62" width="2.7109375" style="20" hidden="1" customWidth="1"/>
    <col min="63" max="63" width="27.28515625" style="20" hidden="1" customWidth="1"/>
    <col min="64" max="64" width="9.7109375" style="20" hidden="1" customWidth="1"/>
    <col min="65" max="65" width="19.28515625" style="20" hidden="1" customWidth="1"/>
    <col min="66" max="66" width="2.7109375" style="20" hidden="1" customWidth="1"/>
    <col min="67" max="67" width="12.85546875" style="20" hidden="1" customWidth="1"/>
    <col min="68" max="68" width="12.140625" style="20" hidden="1" customWidth="1"/>
    <col min="69" max="69" width="14.42578125" style="20" hidden="1" customWidth="1"/>
    <col min="70" max="70" width="6.28515625" style="20" hidden="1" customWidth="1"/>
    <col min="71" max="71" width="19" style="20" hidden="1" customWidth="1"/>
    <col min="72" max="72" width="8" style="20" hidden="1" customWidth="1"/>
    <col min="73" max="73" width="17.5703125" style="20" hidden="1" customWidth="1"/>
    <col min="74" max="74" width="2.7109375" style="20" hidden="1" customWidth="1"/>
    <col min="75" max="75" width="19" style="20" hidden="1" customWidth="1"/>
    <col min="76" max="76" width="9" style="20" hidden="1" customWidth="1"/>
    <col min="77" max="77" width="18.140625" style="20" hidden="1" customWidth="1"/>
    <col min="78" max="78" width="2.7109375" style="20" hidden="1" customWidth="1"/>
    <col min="79" max="79" width="34.7109375" style="20" hidden="1" customWidth="1"/>
    <col min="80" max="80" width="29" style="21" hidden="1" customWidth="1"/>
    <col min="81" max="81" width="40.85546875" style="20" hidden="1" customWidth="1"/>
    <col min="82" max="82" width="2.7109375" style="20" hidden="1" customWidth="1"/>
    <col min="83" max="83" width="36.5703125" style="20" hidden="1" customWidth="1"/>
    <col min="84" max="84" width="10.42578125" style="20" hidden="1" customWidth="1"/>
    <col min="85" max="85" width="27.28515625" style="20" hidden="1" customWidth="1"/>
    <col min="86" max="86" width="2.7109375" style="20" hidden="1" customWidth="1"/>
    <col min="87" max="87" width="31.140625" style="20" hidden="1" customWidth="1"/>
    <col min="88" max="88" width="8.7109375" style="20" hidden="1" customWidth="1"/>
    <col min="89" max="89" width="24.42578125" style="20" hidden="1" customWidth="1"/>
    <col min="90" max="90" width="10.7109375" style="20" hidden="1" customWidth="1"/>
    <col min="91" max="91" width="33.5703125" style="20" hidden="1" customWidth="1"/>
    <col min="92" max="92" width="16.42578125" style="20" hidden="1" customWidth="1"/>
    <col min="93" max="93" width="23.28515625" style="20" hidden="1" customWidth="1"/>
    <col min="94" max="94" width="2.7109375" style="20" hidden="1" customWidth="1"/>
    <col min="95" max="95" width="19.140625" style="20" hidden="1" customWidth="1"/>
    <col min="96" max="96" width="9.140625" style="20" hidden="1" customWidth="1"/>
    <col min="97" max="97" width="10.85546875" style="20" hidden="1" customWidth="1"/>
    <col min="98" max="98" width="4.140625" style="20" hidden="1" customWidth="1"/>
    <col min="99" max="99" width="19.140625" style="20" hidden="1" customWidth="1"/>
    <col min="100" max="101" width="9.140625" style="20" hidden="1" customWidth="1"/>
    <col min="102" max="102" width="2.7109375" style="20" hidden="1" customWidth="1"/>
    <col min="103" max="103" width="31" style="20" hidden="1" customWidth="1"/>
    <col min="104" max="104" width="30.85546875" style="20" hidden="1" customWidth="1"/>
    <col min="105" max="105" width="13.42578125" style="20" hidden="1" customWidth="1"/>
    <col min="106" max="107" width="9.140625" style="20" hidden="1" customWidth="1"/>
    <col min="108" max="108" width="45.7109375" style="20" hidden="1" customWidth="1"/>
    <col min="109" max="110" width="8.7109375" style="20" hidden="1" customWidth="1"/>
    <col min="111" max="111" width="15.7109375" style="20" hidden="1" customWidth="1"/>
    <col min="112" max="112" width="8.7109375" style="20" hidden="1" customWidth="1"/>
    <col min="113" max="113" width="2.7109375" style="20" hidden="1" customWidth="1"/>
    <col min="114" max="114" width="23" style="20" hidden="1" customWidth="1"/>
    <col min="115" max="116" width="8.7109375" style="20" hidden="1" customWidth="1"/>
    <col min="117" max="117" width="15.7109375" style="20" hidden="1" customWidth="1"/>
    <col min="118" max="118" width="8.7109375" style="20" hidden="1" customWidth="1"/>
    <col min="119" max="119" width="2.7109375" style="20" hidden="1" customWidth="1"/>
    <col min="120" max="120" width="26.7109375" style="20" hidden="1" customWidth="1"/>
    <col min="121" max="122" width="8.7109375" style="20" hidden="1" customWidth="1"/>
    <col min="123" max="123" width="15.7109375" style="20" hidden="1" customWidth="1"/>
    <col min="124" max="124" width="8.7109375" style="20" hidden="1" customWidth="1"/>
    <col min="125" max="125" width="2.7109375" style="20" hidden="1" customWidth="1"/>
    <col min="126" max="126" width="45.42578125" style="20" hidden="1" customWidth="1"/>
    <col min="127" max="128" width="8.7109375" style="20" hidden="1" customWidth="1"/>
    <col min="129" max="129" width="15.7109375" style="20" hidden="1" customWidth="1"/>
    <col min="130" max="130" width="8.7109375" style="20" hidden="1" customWidth="1"/>
    <col min="131" max="131" width="2.7109375" style="20" hidden="1" customWidth="1"/>
    <col min="132" max="132" width="20.42578125" style="20" hidden="1" customWidth="1"/>
    <col min="133" max="134" width="8.7109375" style="20" hidden="1" customWidth="1"/>
    <col min="135" max="135" width="15.7109375" style="20" hidden="1" customWidth="1"/>
    <col min="136" max="136" width="8.7109375" style="20" hidden="1" customWidth="1"/>
    <col min="137" max="137" width="2.7109375" style="20" hidden="1" customWidth="1"/>
    <col min="138" max="138" width="44.28515625" style="20" hidden="1" customWidth="1"/>
    <col min="139" max="140" width="8.7109375" style="20" hidden="1" customWidth="1"/>
    <col min="141" max="141" width="15.7109375" style="20" hidden="1" customWidth="1"/>
    <col min="142" max="142" width="8.7109375" style="20" hidden="1" customWidth="1"/>
    <col min="143" max="143" width="9.140625" style="20" customWidth="1"/>
    <col min="144" max="144" width="3.5703125" style="20" customWidth="1"/>
    <col min="145" max="145" width="13.28515625" style="20" customWidth="1"/>
    <col min="146" max="150" width="9.140625" style="20" customWidth="1"/>
    <col min="151" max="151" width="11.85546875" style="20" customWidth="1"/>
    <col min="152" max="155" width="9.140625" style="20" customWidth="1"/>
    <col min="156" max="16384" width="9.140625" style="20"/>
  </cols>
  <sheetData>
    <row r="1" spans="2:142" x14ac:dyDescent="0.2">
      <c r="DV1" s="771"/>
    </row>
    <row r="2" spans="2:142" x14ac:dyDescent="0.2">
      <c r="AZ2" s="52"/>
      <c r="BA2" s="52"/>
      <c r="BB2" s="52"/>
      <c r="BC2" s="566"/>
      <c r="DD2" s="20" t="s">
        <v>392</v>
      </c>
      <c r="DE2" s="20" t="s">
        <v>108</v>
      </c>
      <c r="DV2" s="771"/>
    </row>
    <row r="3" spans="2:142" x14ac:dyDescent="0.2">
      <c r="AZ3" s="52"/>
      <c r="BA3" s="52"/>
      <c r="DD3" s="116">
        <f>IF(form!N6="",1,form!N6)</f>
        <v>1</v>
      </c>
      <c r="DE3" s="770">
        <f>IF(form!N5="ні",1,1.2)</f>
        <v>1.2</v>
      </c>
      <c r="DV3" s="771"/>
    </row>
    <row r="4" spans="2:142" x14ac:dyDescent="0.2">
      <c r="CB4" s="831"/>
      <c r="CE4" s="120"/>
      <c r="CI4" s="219"/>
      <c r="DD4" s="530" t="s">
        <v>205</v>
      </c>
      <c r="DE4" s="531" t="s">
        <v>335</v>
      </c>
      <c r="DF4" s="531" t="s">
        <v>1933</v>
      </c>
      <c r="DG4" s="531" t="s">
        <v>206</v>
      </c>
      <c r="DH4" s="532" t="s">
        <v>207</v>
      </c>
      <c r="DJ4" s="530" t="s">
        <v>205</v>
      </c>
      <c r="DK4" s="531" t="s">
        <v>335</v>
      </c>
      <c r="DL4" s="531" t="s">
        <v>1933</v>
      </c>
      <c r="DM4" s="531" t="s">
        <v>206</v>
      </c>
      <c r="DN4" s="532" t="s">
        <v>207</v>
      </c>
      <c r="DP4" s="530" t="s">
        <v>205</v>
      </c>
      <c r="DQ4" s="531" t="s">
        <v>335</v>
      </c>
      <c r="DR4" s="531" t="s">
        <v>1933</v>
      </c>
      <c r="DS4" s="531" t="s">
        <v>206</v>
      </c>
      <c r="DT4" s="532" t="s">
        <v>207</v>
      </c>
      <c r="DV4" s="530" t="s">
        <v>205</v>
      </c>
      <c r="DW4" s="531" t="s">
        <v>335</v>
      </c>
      <c r="DX4" s="531" t="s">
        <v>1933</v>
      </c>
      <c r="DY4" s="531" t="s">
        <v>206</v>
      </c>
      <c r="DZ4" s="532" t="s">
        <v>207</v>
      </c>
      <c r="EB4" s="530" t="s">
        <v>205</v>
      </c>
      <c r="EC4" s="531" t="s">
        <v>335</v>
      </c>
      <c r="ED4" s="531" t="s">
        <v>1933</v>
      </c>
      <c r="EE4" s="531" t="s">
        <v>206</v>
      </c>
      <c r="EF4" s="532" t="s">
        <v>207</v>
      </c>
      <c r="EH4" s="530" t="s">
        <v>205</v>
      </c>
      <c r="EI4" s="531" t="s">
        <v>335</v>
      </c>
      <c r="EJ4" s="531" t="s">
        <v>1933</v>
      </c>
      <c r="EK4" s="531" t="s">
        <v>206</v>
      </c>
      <c r="EL4" s="532" t="s">
        <v>207</v>
      </c>
    </row>
    <row r="5" spans="2:142" x14ac:dyDescent="0.2">
      <c r="CE5" s="120"/>
      <c r="CM5" s="120"/>
      <c r="CN5" s="120"/>
      <c r="CO5" s="120"/>
      <c r="DD5" s="494" t="s">
        <v>6976</v>
      </c>
      <c r="DE5" s="495">
        <v>45809</v>
      </c>
      <c r="DF5" s="495">
        <v>45901</v>
      </c>
      <c r="DG5" s="507">
        <v>0.2</v>
      </c>
      <c r="DH5" s="496"/>
      <c r="DJ5" s="494"/>
      <c r="DK5" s="495"/>
      <c r="DL5" s="495"/>
      <c r="DM5" s="507">
        <v>0</v>
      </c>
      <c r="DN5" s="496"/>
      <c r="DP5" s="494"/>
      <c r="DQ5" s="495"/>
      <c r="DR5" s="495"/>
      <c r="DS5" s="507">
        <v>0</v>
      </c>
      <c r="DT5" s="496"/>
      <c r="DV5" s="494"/>
      <c r="DW5" s="495"/>
      <c r="DX5" s="495"/>
      <c r="DY5" s="507">
        <v>0</v>
      </c>
      <c r="DZ5" s="496"/>
      <c r="EB5" s="494"/>
      <c r="EC5" s="495"/>
      <c r="ED5" s="495"/>
      <c r="EE5" s="507">
        <v>0</v>
      </c>
      <c r="EF5" s="496"/>
      <c r="EH5" s="494"/>
      <c r="EI5" s="495"/>
      <c r="EJ5" s="495"/>
      <c r="EK5" s="507">
        <v>0</v>
      </c>
      <c r="EL5" s="496"/>
    </row>
    <row r="6" spans="2:142" x14ac:dyDescent="0.2">
      <c r="G6" s="21"/>
      <c r="H6" s="21"/>
      <c r="I6" s="21"/>
      <c r="J6" s="21"/>
      <c r="K6" s="21"/>
      <c r="L6" s="120"/>
      <c r="M6" s="120"/>
      <c r="N6" s="120"/>
      <c r="O6" s="672"/>
      <c r="P6" s="96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96"/>
      <c r="AC6" s="120"/>
      <c r="AD6" s="120"/>
      <c r="AE6" s="120"/>
      <c r="AF6" s="96"/>
      <c r="AG6" s="120"/>
      <c r="AH6" s="120"/>
      <c r="AI6" s="120"/>
      <c r="AJ6" s="21"/>
      <c r="AN6" s="21"/>
      <c r="CM6" s="120"/>
      <c r="CN6" s="120"/>
      <c r="CO6" s="120"/>
      <c r="CY6" s="219"/>
      <c r="DD6" s="494" t="s">
        <v>7487</v>
      </c>
      <c r="DE6" s="495">
        <v>45870</v>
      </c>
      <c r="DF6" s="495">
        <v>45992</v>
      </c>
      <c r="DG6" s="507">
        <v>0.2</v>
      </c>
      <c r="DH6" s="499"/>
      <c r="DJ6" s="497"/>
      <c r="DK6" s="504"/>
      <c r="DL6" s="498"/>
      <c r="DM6" s="505">
        <v>0</v>
      </c>
      <c r="DN6" s="499"/>
      <c r="DP6" s="497"/>
      <c r="DQ6" s="504"/>
      <c r="DR6" s="498"/>
      <c r="DS6" s="505">
        <v>0</v>
      </c>
      <c r="DT6" s="499"/>
      <c r="DV6" s="497"/>
      <c r="DW6" s="504"/>
      <c r="DX6" s="498"/>
      <c r="DY6" s="505">
        <v>0</v>
      </c>
      <c r="DZ6" s="499"/>
      <c r="EB6" s="497"/>
      <c r="EC6" s="504"/>
      <c r="ED6" s="498"/>
      <c r="EE6" s="505">
        <v>0</v>
      </c>
      <c r="EF6" s="499"/>
      <c r="EH6" s="497"/>
      <c r="EI6" s="498"/>
      <c r="EJ6" s="498"/>
      <c r="EK6" s="505">
        <v>0</v>
      </c>
      <c r="EL6" s="499"/>
    </row>
    <row r="7" spans="2:142" x14ac:dyDescent="0.2">
      <c r="G7" s="21"/>
      <c r="H7" s="21"/>
      <c r="I7" s="21"/>
      <c r="J7" s="21"/>
      <c r="K7" s="21"/>
      <c r="P7" s="96"/>
      <c r="T7" s="21"/>
      <c r="X7" s="21"/>
      <c r="AB7" s="21"/>
      <c r="AF7" s="21"/>
      <c r="AJ7" s="21"/>
      <c r="AN7" s="21"/>
      <c r="CM7" s="120"/>
      <c r="CN7" s="120"/>
      <c r="CO7" s="120"/>
      <c r="DD7" s="497"/>
      <c r="DE7" s="498"/>
      <c r="DF7" s="498"/>
      <c r="DG7" s="505">
        <v>0</v>
      </c>
      <c r="DH7" s="499"/>
      <c r="DJ7" s="497"/>
      <c r="DK7" s="500"/>
      <c r="DL7" s="500"/>
      <c r="DM7" s="505">
        <v>0</v>
      </c>
      <c r="DN7" s="499"/>
      <c r="DP7" s="497"/>
      <c r="DQ7" s="500"/>
      <c r="DR7" s="500"/>
      <c r="DS7" s="505">
        <v>0</v>
      </c>
      <c r="DT7" s="499"/>
      <c r="DU7" s="120"/>
      <c r="DV7" s="497"/>
      <c r="DW7" s="500"/>
      <c r="DX7" s="500"/>
      <c r="DY7" s="505">
        <v>0</v>
      </c>
      <c r="DZ7" s="499"/>
      <c r="EB7" s="497"/>
      <c r="EC7" s="500"/>
      <c r="ED7" s="500"/>
      <c r="EE7" s="505">
        <v>0</v>
      </c>
      <c r="EF7" s="499"/>
      <c r="EH7" s="497"/>
      <c r="EI7" s="500"/>
      <c r="EJ7" s="500"/>
      <c r="EK7" s="505">
        <v>0</v>
      </c>
      <c r="EL7" s="499"/>
    </row>
    <row r="8" spans="2:142" ht="15" x14ac:dyDescent="0.25">
      <c r="G8" s="21"/>
      <c r="H8" s="21"/>
      <c r="I8" s="21"/>
      <c r="J8" s="21"/>
      <c r="K8" s="21"/>
      <c r="P8" s="96"/>
      <c r="T8" s="21"/>
      <c r="X8" s="21"/>
      <c r="AB8" s="21"/>
      <c r="AF8" s="21"/>
      <c r="AJ8" s="21"/>
      <c r="AN8" s="21"/>
      <c r="AO8" s="821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847"/>
      <c r="BL8" s="847"/>
      <c r="BM8" s="847"/>
      <c r="BN8" s="847"/>
      <c r="BO8" s="847"/>
      <c r="BP8" s="847"/>
      <c r="BQ8" s="569"/>
      <c r="BR8" s="569"/>
      <c r="BS8" s="569"/>
      <c r="BT8" s="120"/>
      <c r="BU8" s="120"/>
      <c r="BV8" s="120"/>
      <c r="BW8" s="120"/>
      <c r="BX8" s="120"/>
      <c r="BY8" s="120"/>
      <c r="BZ8" s="120"/>
      <c r="CA8" s="120"/>
      <c r="CB8" s="96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Y8" s="568"/>
      <c r="CZ8" s="568"/>
      <c r="DA8" s="568"/>
      <c r="DD8" s="497"/>
      <c r="DE8" s="498"/>
      <c r="DF8" s="498"/>
      <c r="DG8" s="505">
        <v>0</v>
      </c>
      <c r="DH8" s="499"/>
      <c r="DJ8" s="497"/>
      <c r="DK8" s="500"/>
      <c r="DL8" s="500"/>
      <c r="DM8" s="505">
        <v>0</v>
      </c>
      <c r="DN8" s="499"/>
      <c r="DP8" s="497"/>
      <c r="DQ8" s="500"/>
      <c r="DR8" s="500"/>
      <c r="DS8" s="505">
        <v>0</v>
      </c>
      <c r="DT8" s="499"/>
      <c r="DV8" s="497"/>
      <c r="DW8" s="500"/>
      <c r="DX8" s="500"/>
      <c r="DY8" s="505">
        <v>0</v>
      </c>
      <c r="DZ8" s="499"/>
      <c r="EB8" s="497"/>
      <c r="EC8" s="500"/>
      <c r="ED8" s="500"/>
      <c r="EE8" s="505">
        <v>0</v>
      </c>
      <c r="EF8" s="499"/>
      <c r="EH8" s="497"/>
      <c r="EI8" s="500"/>
      <c r="EJ8" s="500"/>
      <c r="EK8" s="505">
        <v>0</v>
      </c>
      <c r="EL8" s="499"/>
    </row>
    <row r="9" spans="2:142" x14ac:dyDescent="0.2">
      <c r="G9" s="21"/>
      <c r="H9" s="21"/>
      <c r="I9" s="21"/>
      <c r="J9" s="21"/>
      <c r="K9" s="21"/>
      <c r="P9" s="96"/>
      <c r="T9" s="21"/>
      <c r="X9" s="21"/>
      <c r="AB9" s="21"/>
      <c r="AF9" s="21"/>
      <c r="AJ9" s="21"/>
      <c r="AN9" s="21"/>
      <c r="AO9" s="821"/>
      <c r="DD9" s="501"/>
      <c r="DE9" s="544"/>
      <c r="DF9" s="544"/>
      <c r="DG9" s="506">
        <v>0</v>
      </c>
      <c r="DH9" s="503"/>
      <c r="DJ9" s="501"/>
      <c r="DK9" s="502"/>
      <c r="DL9" s="502"/>
      <c r="DM9" s="506">
        <v>0</v>
      </c>
      <c r="DN9" s="503"/>
      <c r="DP9" s="501"/>
      <c r="DQ9" s="502"/>
      <c r="DR9" s="502"/>
      <c r="DS9" s="506">
        <v>0</v>
      </c>
      <c r="DT9" s="503"/>
      <c r="DV9" s="501"/>
      <c r="DW9" s="502"/>
      <c r="DX9" s="502"/>
      <c r="DY9" s="506">
        <v>0</v>
      </c>
      <c r="DZ9" s="503"/>
      <c r="EB9" s="501"/>
      <c r="EC9" s="502"/>
      <c r="ED9" s="502"/>
      <c r="EE9" s="506">
        <v>0</v>
      </c>
      <c r="EF9" s="503"/>
      <c r="EH9" s="501"/>
      <c r="EI9" s="502"/>
      <c r="EJ9" s="502"/>
      <c r="EK9" s="506">
        <v>0</v>
      </c>
      <c r="EL9" s="503"/>
    </row>
    <row r="10" spans="2:142" ht="13.5" thickBot="1" x14ac:dyDescent="0.25">
      <c r="C10" s="33" t="s">
        <v>327</v>
      </c>
      <c r="G10" s="21"/>
      <c r="H10" s="21"/>
      <c r="I10" s="21"/>
      <c r="J10" s="21"/>
      <c r="K10" s="21"/>
      <c r="L10" s="38" t="s">
        <v>172</v>
      </c>
      <c r="M10" s="22"/>
      <c r="N10" s="22"/>
      <c r="O10" s="420"/>
      <c r="P10" s="96"/>
      <c r="Q10" s="38" t="s">
        <v>173</v>
      </c>
      <c r="R10" s="22"/>
      <c r="S10" s="22"/>
      <c r="T10" s="21"/>
      <c r="U10" s="38" t="s">
        <v>641</v>
      </c>
      <c r="V10" s="22"/>
      <c r="W10" s="22"/>
      <c r="X10" s="21"/>
      <c r="Y10" s="38" t="s">
        <v>642</v>
      </c>
      <c r="Z10" s="22"/>
      <c r="AA10" s="22"/>
      <c r="AB10" s="21"/>
      <c r="AC10" s="38" t="s">
        <v>226</v>
      </c>
      <c r="AD10" s="22"/>
      <c r="AE10" s="22"/>
      <c r="AF10" s="21"/>
      <c r="AG10" s="38" t="s">
        <v>228</v>
      </c>
      <c r="AH10" s="22"/>
      <c r="AI10" s="22"/>
      <c r="AJ10" s="21"/>
      <c r="AK10" s="38" t="s">
        <v>424</v>
      </c>
      <c r="AL10" s="22"/>
      <c r="AM10" s="22"/>
      <c r="AN10" s="21"/>
      <c r="AO10" s="38" t="s">
        <v>258</v>
      </c>
      <c r="AP10" s="22"/>
      <c r="AQ10" s="22"/>
      <c r="AU10" s="38" t="s">
        <v>171</v>
      </c>
      <c r="AV10" s="22"/>
      <c r="AW10" s="22"/>
      <c r="AY10" s="38" t="s">
        <v>93</v>
      </c>
      <c r="AZ10" s="22"/>
      <c r="BA10" s="42"/>
      <c r="BB10" s="120"/>
      <c r="BC10" s="38" t="s">
        <v>304</v>
      </c>
      <c r="BD10" s="22"/>
      <c r="BE10" s="42"/>
      <c r="BG10" s="38" t="s">
        <v>90</v>
      </c>
      <c r="BH10" s="22"/>
      <c r="BI10" s="42"/>
      <c r="BK10" s="38" t="s">
        <v>427</v>
      </c>
      <c r="BL10" s="22"/>
      <c r="BM10" s="42"/>
      <c r="BO10" s="38" t="s">
        <v>644</v>
      </c>
      <c r="BP10" s="22"/>
      <c r="BQ10" s="42"/>
      <c r="BS10" s="38" t="s">
        <v>91</v>
      </c>
      <c r="BT10" s="22"/>
      <c r="BU10" s="42"/>
      <c r="BW10" s="38" t="s">
        <v>92</v>
      </c>
      <c r="BX10" s="22"/>
      <c r="BY10" s="42"/>
      <c r="CA10" s="38" t="s">
        <v>645</v>
      </c>
      <c r="CB10" s="829"/>
      <c r="CC10" s="42"/>
      <c r="CE10" s="38" t="s">
        <v>255</v>
      </c>
      <c r="CF10" s="22"/>
      <c r="CG10" s="42"/>
      <c r="CI10" s="38" t="s">
        <v>94</v>
      </c>
      <c r="CJ10" s="22"/>
      <c r="CK10" s="42"/>
      <c r="CM10" s="210" t="s">
        <v>796</v>
      </c>
      <c r="CN10" s="22"/>
      <c r="CO10" s="42"/>
      <c r="CQ10" s="210" t="s">
        <v>800</v>
      </c>
      <c r="CR10" s="22"/>
      <c r="CS10" s="42"/>
      <c r="CU10" s="210" t="s">
        <v>801</v>
      </c>
      <c r="CV10" s="22"/>
      <c r="CW10" s="42"/>
      <c r="CY10" s="210" t="s">
        <v>811</v>
      </c>
      <c r="CZ10" s="22"/>
      <c r="DA10" s="42"/>
      <c r="DD10" s="101" t="s">
        <v>364</v>
      </c>
      <c r="DE10" s="965">
        <f ca="1">NOW()</f>
        <v>45957.527316898151</v>
      </c>
      <c r="DF10" s="965"/>
      <c r="DG10" s="966"/>
      <c r="DH10" s="399"/>
      <c r="DI10" s="120"/>
      <c r="DJ10" s="101" t="s">
        <v>592</v>
      </c>
      <c r="DK10" s="965">
        <f ca="1">NOW()</f>
        <v>45957.527316898151</v>
      </c>
      <c r="DL10" s="965"/>
      <c r="DM10" s="966"/>
      <c r="DN10" s="399"/>
      <c r="DO10" s="120"/>
      <c r="DP10" s="101" t="s">
        <v>593</v>
      </c>
      <c r="DQ10" s="965">
        <f ca="1">NOW()</f>
        <v>45957.527316898151</v>
      </c>
      <c r="DR10" s="965"/>
      <c r="DS10" s="966"/>
      <c r="DT10" s="399"/>
      <c r="DU10" s="120"/>
      <c r="DV10" s="101" t="s">
        <v>563</v>
      </c>
      <c r="DW10" s="965">
        <f ca="1">NOW()</f>
        <v>45957.527316898151</v>
      </c>
      <c r="DX10" s="965"/>
      <c r="DY10" s="966"/>
      <c r="DZ10" s="399"/>
      <c r="EA10" s="120"/>
      <c r="EB10" s="101" t="s">
        <v>848</v>
      </c>
      <c r="EC10" s="965">
        <f ca="1">NOW()</f>
        <v>45957.527316898151</v>
      </c>
      <c r="ED10" s="965"/>
      <c r="EE10" s="966"/>
      <c r="EF10" s="105"/>
      <c r="EG10" s="164"/>
      <c r="EH10" s="782" t="s">
        <v>4020</v>
      </c>
      <c r="EI10" s="965">
        <f ca="1">NOW()</f>
        <v>45957.527316898151</v>
      </c>
      <c r="EJ10" s="965"/>
      <c r="EK10" s="966"/>
      <c r="EL10" s="105"/>
    </row>
    <row r="11" spans="2:142" ht="12" thickBot="1" x14ac:dyDescent="0.25">
      <c r="B11" s="25"/>
      <c r="C11" s="26"/>
      <c r="D11" s="26"/>
      <c r="E11" s="27"/>
      <c r="G11" s="21"/>
      <c r="H11" s="21"/>
      <c r="I11" s="21"/>
      <c r="J11" s="21"/>
      <c r="K11" s="21"/>
      <c r="L11" s="41" t="s">
        <v>123</v>
      </c>
      <c r="M11" s="66" t="s">
        <v>705</v>
      </c>
      <c r="N11" s="67" t="s">
        <v>122</v>
      </c>
      <c r="O11" s="419" t="s">
        <v>690</v>
      </c>
      <c r="P11" s="96"/>
      <c r="Q11" s="41" t="s">
        <v>123</v>
      </c>
      <c r="R11" s="66" t="s">
        <v>705</v>
      </c>
      <c r="S11" s="67" t="s">
        <v>122</v>
      </c>
      <c r="T11" s="21"/>
      <c r="U11" s="41" t="s">
        <v>990</v>
      </c>
      <c r="V11" s="66" t="s">
        <v>705</v>
      </c>
      <c r="W11" s="67" t="s">
        <v>122</v>
      </c>
      <c r="X11" s="21"/>
      <c r="Y11" s="41" t="s">
        <v>225</v>
      </c>
      <c r="Z11" s="66" t="s">
        <v>705</v>
      </c>
      <c r="AA11" s="67" t="s">
        <v>122</v>
      </c>
      <c r="AB11" s="21"/>
      <c r="AC11" s="41" t="s">
        <v>226</v>
      </c>
      <c r="AD11" s="66" t="s">
        <v>705</v>
      </c>
      <c r="AE11" s="67" t="s">
        <v>122</v>
      </c>
      <c r="AF11" s="21"/>
      <c r="AG11" s="769" t="s">
        <v>3843</v>
      </c>
      <c r="AH11" s="66" t="s">
        <v>705</v>
      </c>
      <c r="AI11" s="67" t="s">
        <v>122</v>
      </c>
      <c r="AJ11" s="21"/>
      <c r="AK11" s="41" t="s">
        <v>424</v>
      </c>
      <c r="AL11" s="66" t="s">
        <v>705</v>
      </c>
      <c r="AM11" s="67" t="s">
        <v>122</v>
      </c>
      <c r="AN11" s="21"/>
      <c r="AO11" s="41" t="s">
        <v>424</v>
      </c>
      <c r="AP11" s="66" t="s">
        <v>705</v>
      </c>
      <c r="AQ11" s="67" t="s">
        <v>122</v>
      </c>
      <c r="AU11" s="41" t="s">
        <v>172</v>
      </c>
      <c r="AV11" s="66" t="s">
        <v>302</v>
      </c>
      <c r="AW11" s="67" t="s">
        <v>259</v>
      </c>
      <c r="AY11" s="41" t="s">
        <v>277</v>
      </c>
      <c r="AZ11" s="41" t="s">
        <v>278</v>
      </c>
      <c r="BA11" s="67" t="s">
        <v>259</v>
      </c>
      <c r="BB11" s="120"/>
      <c r="BC11" s="41" t="s">
        <v>278</v>
      </c>
      <c r="BD11" s="41" t="s">
        <v>640</v>
      </c>
      <c r="BE11" s="67" t="s">
        <v>259</v>
      </c>
      <c r="BG11" s="41" t="s">
        <v>640</v>
      </c>
      <c r="BH11" s="41" t="s">
        <v>641</v>
      </c>
      <c r="BI11" s="67" t="s">
        <v>259</v>
      </c>
      <c r="BK11" s="41" t="s">
        <v>172</v>
      </c>
      <c r="BL11" s="41" t="s">
        <v>642</v>
      </c>
      <c r="BM11" s="67" t="s">
        <v>259</v>
      </c>
      <c r="BO11" s="41" t="s">
        <v>172</v>
      </c>
      <c r="BP11" s="41" t="s">
        <v>642</v>
      </c>
      <c r="BQ11" s="67" t="s">
        <v>259</v>
      </c>
      <c r="BS11" s="41" t="s">
        <v>277</v>
      </c>
      <c r="BT11" s="41" t="s">
        <v>301</v>
      </c>
      <c r="BU11" s="67" t="s">
        <v>259</v>
      </c>
      <c r="BW11" s="41" t="s">
        <v>277</v>
      </c>
      <c r="BX11" s="769" t="s">
        <v>3843</v>
      </c>
      <c r="BY11" s="67" t="s">
        <v>259</v>
      </c>
      <c r="CA11" s="41" t="s">
        <v>256</v>
      </c>
      <c r="CB11" s="830" t="s">
        <v>646</v>
      </c>
      <c r="CC11" s="67" t="s">
        <v>259</v>
      </c>
      <c r="CE11" s="41" t="s">
        <v>172</v>
      </c>
      <c r="CF11" s="41" t="s">
        <v>257</v>
      </c>
      <c r="CG11" s="67" t="s">
        <v>259</v>
      </c>
      <c r="CI11" s="41" t="s">
        <v>424</v>
      </c>
      <c r="CJ11" s="41" t="s">
        <v>258</v>
      </c>
      <c r="CK11" s="67" t="s">
        <v>259</v>
      </c>
      <c r="CM11" s="66" t="s">
        <v>172</v>
      </c>
      <c r="CN11" s="66" t="s">
        <v>797</v>
      </c>
      <c r="CO11" s="67" t="s">
        <v>259</v>
      </c>
      <c r="CQ11" s="66" t="s">
        <v>797</v>
      </c>
      <c r="CR11" s="66" t="s">
        <v>173</v>
      </c>
      <c r="CS11" s="67" t="s">
        <v>259</v>
      </c>
      <c r="CU11" s="66" t="s">
        <v>797</v>
      </c>
      <c r="CV11" s="747" t="s">
        <v>2874</v>
      </c>
      <c r="CW11" s="67" t="s">
        <v>259</v>
      </c>
      <c r="CY11" s="66" t="s">
        <v>812</v>
      </c>
      <c r="CZ11" s="66" t="s">
        <v>805</v>
      </c>
      <c r="DA11" s="67" t="s">
        <v>259</v>
      </c>
      <c r="DD11" s="41" t="s">
        <v>123</v>
      </c>
      <c r="DE11" s="103" t="s">
        <v>333</v>
      </c>
      <c r="DF11" s="117" t="s">
        <v>66</v>
      </c>
      <c r="DG11" s="510"/>
      <c r="DH11" s="103" t="s">
        <v>518</v>
      </c>
      <c r="DJ11" s="41" t="s">
        <v>215</v>
      </c>
      <c r="DK11" s="103" t="s">
        <v>333</v>
      </c>
      <c r="DL11" s="117" t="s">
        <v>66</v>
      </c>
      <c r="DM11" s="23" t="s">
        <v>334</v>
      </c>
      <c r="DN11" s="103" t="s">
        <v>518</v>
      </c>
      <c r="DP11" s="41" t="s">
        <v>564</v>
      </c>
      <c r="DQ11" s="103" t="s">
        <v>333</v>
      </c>
      <c r="DR11" s="117" t="s">
        <v>66</v>
      </c>
      <c r="DS11" s="23" t="s">
        <v>334</v>
      </c>
      <c r="DT11" s="103" t="s">
        <v>518</v>
      </c>
      <c r="DU11" s="21"/>
      <c r="DV11" s="41" t="s">
        <v>991</v>
      </c>
      <c r="DW11" s="103" t="s">
        <v>333</v>
      </c>
      <c r="DX11" s="117" t="s">
        <v>66</v>
      </c>
      <c r="DY11" s="23" t="s">
        <v>334</v>
      </c>
      <c r="DZ11" s="103" t="s">
        <v>518</v>
      </c>
      <c r="EB11" s="41" t="s">
        <v>849</v>
      </c>
      <c r="EC11" s="103" t="s">
        <v>333</v>
      </c>
      <c r="ED11" s="117" t="s">
        <v>66</v>
      </c>
      <c r="EE11" s="23" t="s">
        <v>334</v>
      </c>
      <c r="EF11" s="103" t="s">
        <v>518</v>
      </c>
      <c r="EG11" s="164"/>
      <c r="EH11" s="41" t="s">
        <v>378</v>
      </c>
      <c r="EI11" s="103" t="s">
        <v>333</v>
      </c>
      <c r="EJ11" s="117" t="s">
        <v>66</v>
      </c>
      <c r="EK11" s="23" t="s">
        <v>334</v>
      </c>
      <c r="EL11" s="103" t="s">
        <v>518</v>
      </c>
    </row>
    <row r="12" spans="2:142" ht="12" thickBot="1" x14ac:dyDescent="0.25">
      <c r="B12" s="30"/>
      <c r="C12" s="28" t="s">
        <v>310</v>
      </c>
      <c r="D12" s="34" t="s">
        <v>690</v>
      </c>
      <c r="E12" s="29"/>
      <c r="G12" s="21"/>
      <c r="H12" s="21"/>
      <c r="I12" s="21"/>
      <c r="J12" s="21"/>
      <c r="K12" s="21"/>
      <c r="L12" s="152" t="s">
        <v>532</v>
      </c>
      <c r="M12" s="803" t="s">
        <v>453</v>
      </c>
      <c r="N12" s="99" t="s">
        <v>1944</v>
      </c>
      <c r="O12" s="804" t="s">
        <v>691</v>
      </c>
      <c r="P12" s="96"/>
      <c r="Q12" s="152" t="s">
        <v>532</v>
      </c>
      <c r="R12" s="100" t="s">
        <v>174</v>
      </c>
      <c r="S12" s="99" t="s">
        <v>978</v>
      </c>
      <c r="T12" s="21"/>
      <c r="U12" s="756" t="s">
        <v>2940</v>
      </c>
      <c r="V12" s="406" t="s">
        <v>232</v>
      </c>
      <c r="W12" s="407" t="s">
        <v>2066</v>
      </c>
      <c r="X12" s="21"/>
      <c r="Y12" s="746" t="s">
        <v>3604</v>
      </c>
      <c r="Z12" s="490">
        <v>105</v>
      </c>
      <c r="AA12" s="432" t="s">
        <v>4558</v>
      </c>
      <c r="AB12" s="21"/>
      <c r="AC12" s="767" t="s">
        <v>3831</v>
      </c>
      <c r="AD12" s="97" t="s">
        <v>158</v>
      </c>
      <c r="AE12" s="93" t="s">
        <v>709</v>
      </c>
      <c r="AF12" s="21"/>
      <c r="AG12" s="767" t="s">
        <v>3871</v>
      </c>
      <c r="AH12" s="97" t="s">
        <v>160</v>
      </c>
      <c r="AI12" s="93" t="s">
        <v>2132</v>
      </c>
      <c r="AJ12" s="21"/>
      <c r="AK12" s="160"/>
      <c r="AL12" s="406"/>
      <c r="AM12" s="407"/>
      <c r="AN12" s="21"/>
      <c r="AO12" s="92"/>
      <c r="AP12" s="97"/>
      <c r="AQ12" s="93"/>
      <c r="AU12" s="132" t="s">
        <v>578</v>
      </c>
      <c r="AV12" s="149" t="s">
        <v>174</v>
      </c>
      <c r="AW12" s="134" t="str">
        <f t="shared" ref="AW12:AW20" si="0">CONCATENATE(AU12,".",AV12)</f>
        <v>ДП СТАНДАРТ.1/А</v>
      </c>
      <c r="AY12" s="424" t="s">
        <v>532</v>
      </c>
      <c r="AZ12" s="139" t="s">
        <v>1594</v>
      </c>
      <c r="BA12" s="140" t="str">
        <f t="shared" ref="BA12:BA38" si="1">CONCATENATE(AY12,".",AZ12)</f>
        <v>ДП СТАНДАРТ.1/А.фальц</v>
      </c>
      <c r="BB12" s="120"/>
      <c r="BC12" s="424" t="s">
        <v>1594</v>
      </c>
      <c r="BD12" s="139" t="s">
        <v>2941</v>
      </c>
      <c r="BE12" s="140" t="str">
        <f>CONCATENATE(BC12,".",BD12)</f>
        <v>фальц.робоча</v>
      </c>
      <c r="BF12" s="120"/>
      <c r="BG12" s="251" t="s">
        <v>2941</v>
      </c>
      <c r="BH12" s="136" t="s">
        <v>305</v>
      </c>
      <c r="BI12" s="137" t="str">
        <f t="shared" ref="BI12:BI19" si="2">CONCATENATE(BG12,".",BH12)</f>
        <v>робоча.60</v>
      </c>
      <c r="BK12" s="718" t="s">
        <v>578</v>
      </c>
      <c r="BL12" s="139" t="s">
        <v>4553</v>
      </c>
      <c r="BM12" s="140" t="str">
        <f t="shared" ref="BM12:BM30" si="3">CONCATENATE(BK12,".",BL12)</f>
        <v>ДП СТАНДАРТ.Сімплекс</v>
      </c>
      <c r="BO12" s="251"/>
      <c r="BP12" s="252"/>
      <c r="BQ12" s="140"/>
      <c r="BS12" s="132" t="s">
        <v>532</v>
      </c>
      <c r="BT12" s="100" t="s">
        <v>3831</v>
      </c>
      <c r="BU12" s="134" t="str">
        <f t="shared" ref="BU12:BU29" si="4">CONCATENATE(BS12,".",BT12)</f>
        <v>ДП СТАНДАРТ.1/А.Сотове</v>
      </c>
      <c r="BW12" s="164"/>
      <c r="BX12" s="246"/>
      <c r="BY12" s="137"/>
      <c r="CA12" s="736" t="s">
        <v>2942</v>
      </c>
      <c r="CB12" s="136" t="s">
        <v>3871</v>
      </c>
      <c r="CC12" s="137" t="str">
        <f>CONCATENATE(CA12,".",CB12)</f>
        <v>ДП СТАНДАРТ.фальц.робоча.(ні)</v>
      </c>
      <c r="CE12" s="736" t="s">
        <v>2942</v>
      </c>
      <c r="CF12" s="136"/>
      <c r="CG12" s="137" t="str">
        <f t="shared" ref="CG12:CG22" si="5">CONCATENATE(CE12,".",CF12)</f>
        <v>ДП СТАНДАРТ.фальц.робоча.</v>
      </c>
      <c r="CI12" s="58" t="s">
        <v>3871</v>
      </c>
      <c r="CJ12" s="53" t="s">
        <v>3871</v>
      </c>
      <c r="CK12" s="68" t="str">
        <f>CONCATENATE(CI12,".",CJ12)</f>
        <v>(ні).(ні)</v>
      </c>
      <c r="CM12" s="736" t="s">
        <v>2942</v>
      </c>
      <c r="CN12" s="136" t="s">
        <v>933</v>
      </c>
      <c r="CO12" s="137" t="str">
        <f t="shared" ref="CO12:CO18" si="6">CONCATENATE(CM12,".",CN12)</f>
        <v>ДП СТАНДАРТ.фальц.робоча.Standard-MDF</v>
      </c>
      <c r="CQ12" s="44" t="s">
        <v>933</v>
      </c>
      <c r="CR12" s="46" t="s">
        <v>500</v>
      </c>
      <c r="CS12" s="69" t="str">
        <f t="shared" ref="CS12:CS25" si="7">CONCATENATE(CQ12,".",CR12)</f>
        <v>Standard-MDF.1</v>
      </c>
      <c r="CU12" s="160" t="s">
        <v>933</v>
      </c>
      <c r="CV12" s="214" t="s">
        <v>3871</v>
      </c>
      <c r="CW12" s="140" t="str">
        <f>CONCATENATE(CU12,".",CV12)</f>
        <v>Standard-MDF.(ні)</v>
      </c>
      <c r="CY12" s="160" t="s">
        <v>933</v>
      </c>
      <c r="CZ12" s="214" t="s">
        <v>859</v>
      </c>
      <c r="DA12" s="140" t="s">
        <v>813</v>
      </c>
      <c r="DD12" s="768" t="s">
        <v>4554</v>
      </c>
      <c r="DE12" s="405">
        <v>5310</v>
      </c>
      <c r="DF12" s="516">
        <f t="shared" ref="DF12:DF20" si="8">ROUND(((DE12-(DE12/6))/$DD$3)*$DE$3,2)</f>
        <v>5310</v>
      </c>
      <c r="DG12" s="517"/>
      <c r="DH12" s="518">
        <f t="shared" ref="DH12:DH20" si="9">IF(DG12="",DF12,
IF(AND($DE$10&gt;=VLOOKUP(DG12,$DD$5:$DH$9,2,0),$DE$10&lt;=VLOOKUP(DG12,$DD$5:$DH$9,3,0)),
(DF12*(1-VLOOKUP(DG12,$DD$5:$DH$9,4,0))),
DF12))</f>
        <v>5310</v>
      </c>
      <c r="DJ12" s="768" t="s">
        <v>3832</v>
      </c>
      <c r="DK12" s="405">
        <v>0</v>
      </c>
      <c r="DL12" s="516">
        <f t="shared" ref="DL12:DL25" si="10">ROUND(((DK12-(DK12/6))/$DD$3)*$DE$3,2)</f>
        <v>0</v>
      </c>
      <c r="DM12" s="517"/>
      <c r="DN12" s="518">
        <f t="shared" ref="DN12:DN19" si="11">IF(DM12="",DL12,
IF(AND($DK$10&gt;=VLOOKUP(DM12,$DJ$5:$DN$9,2,0),$DK$10&lt;=VLOOKUP(DM12,$DJ$5:$DN$9,3,0)),
(DL12*(1-VLOOKUP(DM12,$DJ$5:$DN$9,4,0))),
DL12))</f>
        <v>0</v>
      </c>
      <c r="DP12" s="404" t="s">
        <v>594</v>
      </c>
      <c r="DQ12" s="405">
        <v>0</v>
      </c>
      <c r="DR12" s="516">
        <f t="shared" ref="DR12:DR73" si="12">ROUND(((DQ12-(DQ12/6))/$DD$3)*$DE$3,2)</f>
        <v>0</v>
      </c>
      <c r="DS12" s="517"/>
      <c r="DT12" s="518">
        <f t="shared" ref="DT12:DT91" si="13">IF(DS12="",DR12,
IF(AND($DQ$10&gt;=VLOOKUP(DS12,$DP$5:$DT$9,2,0),$DQ$10&lt;=VLOOKUP(DS12,$DP$5:$DT$9,3,0)),
(DR12*(1-VLOOKUP(DS12,$DP$5:$DT$9,4,0))),
DR12))</f>
        <v>0</v>
      </c>
      <c r="DU12" s="165"/>
      <c r="DV12" s="730" t="s">
        <v>3872</v>
      </c>
      <c r="DW12" s="104">
        <v>0</v>
      </c>
      <c r="DX12" s="402">
        <f t="shared" ref="DX12:DX64" si="14">ROUND(((DW12-(DW12/6))/$DD$3)*$DE$3,2)</f>
        <v>0</v>
      </c>
      <c r="DY12" s="511"/>
      <c r="DZ12" s="508">
        <f t="shared" ref="DZ12:DZ64" si="15">IF(DY12="",DX12,
IF(AND($DW$10&gt;=VLOOKUP(DY12,$DV$5:$DZ$9,2,0),$DW$10&lt;=VLOOKUP(DY12,$DV$5:$DZ$9,3,0)),
(DX12*(1-VLOOKUP(DY12,$DV$5:$DZ$9,4,0))),
DX12))</f>
        <v>0</v>
      </c>
      <c r="EB12" s="161" t="s">
        <v>858</v>
      </c>
      <c r="EC12" s="162">
        <v>0</v>
      </c>
      <c r="ED12" s="534">
        <f t="shared" ref="ED12:ED31" si="16">ROUND(((EC12-(EC12/6))/$DD$3)*$DE$3,2)</f>
        <v>0</v>
      </c>
      <c r="EE12" s="526"/>
      <c r="EF12" s="527">
        <f t="shared" ref="EF12:EF31" si="17">IF(EE12="",ED12,
IF(AND($EC$10&gt;=VLOOKUP(EE12,$EB$5:$EF$9,2,0),$EC$10&lt;=VLOOKUP(EE12,$EB$5:$EF$9,3,0)),
(ED12*(1-VLOOKUP(EE12,$EB$5:$EF$9,4,0))),
ED12))</f>
        <v>0</v>
      </c>
      <c r="EG12" s="164"/>
      <c r="EH12" s="732" t="s">
        <v>4555</v>
      </c>
      <c r="EI12" s="165">
        <v>0</v>
      </c>
      <c r="EJ12" s="519">
        <f t="shared" ref="EJ12:EJ48" si="18">ROUND(((EI12-(EI12/6))/$DD$3)*$DE$3,2)</f>
        <v>0</v>
      </c>
      <c r="EK12" s="520"/>
      <c r="EL12" s="521">
        <f t="shared" ref="EL12:EL20" si="19">IF(EK12="",EJ12,
IF(AND($EI$10&gt;=VLOOKUP(EK12,$EH$5:$EL$9,2,0),$EI$10&lt;=VLOOKUP(EK12,$EH$5:$EL$9,3,0)),
(EJ12*(1-VLOOKUP(EK12,$EH$5:$EL$9,4,0))),
EJ12))</f>
        <v>0</v>
      </c>
    </row>
    <row r="13" spans="2:142" ht="12" thickBot="1" x14ac:dyDescent="0.25">
      <c r="B13" s="30"/>
      <c r="C13" s="408" t="s">
        <v>453</v>
      </c>
      <c r="D13" s="418" t="s">
        <v>691</v>
      </c>
      <c r="E13" s="29"/>
      <c r="G13" s="21"/>
      <c r="H13" s="21"/>
      <c r="I13" s="21"/>
      <c r="J13" s="21"/>
      <c r="K13" s="21"/>
      <c r="L13" s="153" t="s">
        <v>533</v>
      </c>
      <c r="M13" s="21" t="s">
        <v>453</v>
      </c>
      <c r="N13" s="158" t="s">
        <v>1944</v>
      </c>
      <c r="O13" s="805" t="s">
        <v>691</v>
      </c>
      <c r="P13" s="96"/>
      <c r="Q13" s="153" t="s">
        <v>533</v>
      </c>
      <c r="R13" s="150" t="s">
        <v>175</v>
      </c>
      <c r="S13" s="158" t="s">
        <v>979</v>
      </c>
      <c r="T13" s="21"/>
      <c r="U13" s="746" t="s">
        <v>2943</v>
      </c>
      <c r="V13" s="150" t="s">
        <v>233</v>
      </c>
      <c r="W13" s="158" t="s">
        <v>2067</v>
      </c>
      <c r="X13" s="21"/>
      <c r="Y13" s="746" t="s">
        <v>3612</v>
      </c>
      <c r="Z13" s="490">
        <v>112</v>
      </c>
      <c r="AA13" s="432" t="s">
        <v>4560</v>
      </c>
      <c r="AB13" s="21"/>
      <c r="AC13" s="44" t="s">
        <v>300</v>
      </c>
      <c r="AD13" s="97" t="s">
        <v>159</v>
      </c>
      <c r="AE13" s="93" t="s">
        <v>710</v>
      </c>
      <c r="AF13" s="21"/>
      <c r="AG13" s="44" t="s">
        <v>431</v>
      </c>
      <c r="AH13" s="97" t="s">
        <v>161</v>
      </c>
      <c r="AI13" s="93" t="s">
        <v>2124</v>
      </c>
      <c r="AJ13" s="21"/>
      <c r="AK13" s="578" t="s">
        <v>1624</v>
      </c>
      <c r="AL13" s="577"/>
      <c r="AM13" s="579"/>
      <c r="AN13" s="21"/>
      <c r="AO13" s="592" t="s">
        <v>1624</v>
      </c>
      <c r="AP13" s="593"/>
      <c r="AQ13" s="594"/>
      <c r="AU13" s="135" t="s">
        <v>578</v>
      </c>
      <c r="AV13" s="147" t="s">
        <v>175</v>
      </c>
      <c r="AW13" s="137" t="str">
        <f t="shared" si="0"/>
        <v>ДП СТАНДАРТ.1/Б</v>
      </c>
      <c r="AY13" s="233" t="s">
        <v>532</v>
      </c>
      <c r="AZ13" s="136" t="s">
        <v>1596</v>
      </c>
      <c r="BA13" s="137" t="str">
        <f t="shared" si="1"/>
        <v>ДП СТАНДАРТ.1/А.б/з фальц</v>
      </c>
      <c r="BB13" s="120"/>
      <c r="BC13" s="223" t="s">
        <v>1594</v>
      </c>
      <c r="BD13" s="61" t="s">
        <v>2944</v>
      </c>
      <c r="BE13" s="138" t="str">
        <f>CONCATENATE(BC13,".",BD13)</f>
        <v>фальц.неробоча</v>
      </c>
      <c r="BF13" s="120"/>
      <c r="BG13" s="145" t="s">
        <v>2941</v>
      </c>
      <c r="BH13" s="136" t="s">
        <v>306</v>
      </c>
      <c r="BI13" s="137" t="str">
        <f t="shared" si="2"/>
        <v>робоча.70</v>
      </c>
      <c r="BK13" s="43" t="s">
        <v>578</v>
      </c>
      <c r="BL13" s="61" t="s">
        <v>1767</v>
      </c>
      <c r="BM13" s="138" t="str">
        <f>CONCATENATE(BK13,".",BL13)</f>
        <v>ДП СТАНДАРТ.Uni-Mat</v>
      </c>
      <c r="BO13" s="826"/>
      <c r="BP13" s="846"/>
      <c r="BQ13" s="828"/>
      <c r="BS13" s="43" t="s">
        <v>532</v>
      </c>
      <c r="BT13" s="253" t="s">
        <v>300</v>
      </c>
      <c r="BU13" s="138" t="str">
        <f t="shared" si="4"/>
        <v>ДП СТАНДАРТ.1/А.ДСП тр.</v>
      </c>
      <c r="BW13" s="164" t="s">
        <v>532</v>
      </c>
      <c r="BX13" s="246" t="s">
        <v>430</v>
      </c>
      <c r="BY13" s="137" t="str">
        <f>CONCATENATE(BW13,".",BX13)</f>
        <v>ДП СТАНДАРТ.1/А.Сатин</v>
      </c>
      <c r="CA13" s="736" t="s">
        <v>2942</v>
      </c>
      <c r="CC13" s="21"/>
      <c r="CE13" s="736" t="s">
        <v>2942</v>
      </c>
      <c r="CF13" s="136" t="s">
        <v>4021</v>
      </c>
      <c r="CG13" s="137" t="str">
        <f t="shared" si="5"/>
        <v>ДП СТАНДАРТ.фальц.робоча.ВВ</v>
      </c>
      <c r="CI13" s="144" t="s">
        <v>5396</v>
      </c>
      <c r="CJ13" s="133" t="s">
        <v>4476</v>
      </c>
      <c r="CK13" s="134" t="str">
        <f t="shared" ref="CK13:CK22" si="20">CONCATENATE(CI13,".",CJ13)</f>
        <v>Stand цл Лів +2завіс.Ліва</v>
      </c>
      <c r="CM13" s="736" t="s">
        <v>2942</v>
      </c>
      <c r="CN13" s="136" t="s">
        <v>798</v>
      </c>
      <c r="CO13" s="137" t="str">
        <f t="shared" si="6"/>
        <v>ДП СТАНДАРТ.фальц.робоча.Standard</v>
      </c>
      <c r="CQ13" s="141" t="s">
        <v>798</v>
      </c>
      <c r="CR13" s="886" t="s">
        <v>500</v>
      </c>
      <c r="CS13" s="134" t="str">
        <f>CONCATENATE(CQ13,".",CR13)</f>
        <v>Standard.1</v>
      </c>
      <c r="CU13" s="142" t="s">
        <v>933</v>
      </c>
      <c r="CV13" s="215"/>
      <c r="CW13" s="137"/>
      <c r="CY13" s="142" t="s">
        <v>798</v>
      </c>
      <c r="CZ13" s="215" t="s">
        <v>521</v>
      </c>
      <c r="DA13" s="137" t="s">
        <v>813</v>
      </c>
      <c r="DD13" s="732" t="s">
        <v>4556</v>
      </c>
      <c r="DE13" s="165">
        <v>5620.0000000000009</v>
      </c>
      <c r="DF13" s="519">
        <f t="shared" si="8"/>
        <v>5620</v>
      </c>
      <c r="DG13" s="520"/>
      <c r="DH13" s="521">
        <f t="shared" si="9"/>
        <v>5620</v>
      </c>
      <c r="DJ13" s="107" t="s">
        <v>221</v>
      </c>
      <c r="DK13" s="163">
        <v>1300</v>
      </c>
      <c r="DL13" s="528">
        <f t="shared" si="10"/>
        <v>1300</v>
      </c>
      <c r="DM13" s="523"/>
      <c r="DN13" s="524">
        <f t="shared" si="11"/>
        <v>1300</v>
      </c>
      <c r="DP13" s="164" t="s">
        <v>595</v>
      </c>
      <c r="DQ13" s="165">
        <v>340</v>
      </c>
      <c r="DR13" s="519">
        <f t="shared" si="12"/>
        <v>340</v>
      </c>
      <c r="DS13" s="520"/>
      <c r="DT13" s="521">
        <f t="shared" si="13"/>
        <v>340</v>
      </c>
      <c r="DU13" s="165"/>
      <c r="DV13" s="731" t="s">
        <v>5408</v>
      </c>
      <c r="DW13" s="162">
        <v>0</v>
      </c>
      <c r="DX13" s="525">
        <f t="shared" si="14"/>
        <v>0</v>
      </c>
      <c r="DY13" s="526"/>
      <c r="DZ13" s="527">
        <f t="shared" si="15"/>
        <v>0</v>
      </c>
      <c r="EB13" s="732" t="s">
        <v>4022</v>
      </c>
      <c r="EC13" s="165">
        <v>250</v>
      </c>
      <c r="ED13" s="519">
        <f t="shared" si="16"/>
        <v>250</v>
      </c>
      <c r="EE13" s="520"/>
      <c r="EF13" s="521">
        <f t="shared" si="17"/>
        <v>250</v>
      </c>
      <c r="EG13" s="164"/>
      <c r="EH13" s="733" t="s">
        <v>4557</v>
      </c>
      <c r="EI13" s="163">
        <v>730</v>
      </c>
      <c r="EJ13" s="528">
        <f t="shared" si="18"/>
        <v>730</v>
      </c>
      <c r="EK13" s="523"/>
      <c r="EL13" s="524">
        <f t="shared" si="19"/>
        <v>730</v>
      </c>
    </row>
    <row r="14" spans="2:142" x14ac:dyDescent="0.2">
      <c r="B14" s="30"/>
      <c r="C14" s="409" t="s">
        <v>454</v>
      </c>
      <c r="D14" s="416" t="s">
        <v>691</v>
      </c>
      <c r="E14" s="29"/>
      <c r="G14" s="21"/>
      <c r="H14" s="21"/>
      <c r="I14" s="21"/>
      <c r="J14" s="21"/>
      <c r="K14" s="21"/>
      <c r="L14" s="153" t="s">
        <v>534</v>
      </c>
      <c r="M14" s="21" t="s">
        <v>453</v>
      </c>
      <c r="N14" s="158" t="s">
        <v>1944</v>
      </c>
      <c r="O14" s="805" t="s">
        <v>691</v>
      </c>
      <c r="P14" s="96"/>
      <c r="Q14" s="153" t="s">
        <v>534</v>
      </c>
      <c r="R14" s="150" t="s">
        <v>176</v>
      </c>
      <c r="S14" s="158" t="s">
        <v>980</v>
      </c>
      <c r="T14" s="21"/>
      <c r="U14" s="746" t="s">
        <v>2945</v>
      </c>
      <c r="V14" s="150" t="s">
        <v>234</v>
      </c>
      <c r="W14" s="158" t="s">
        <v>2068</v>
      </c>
      <c r="X14" s="21"/>
      <c r="Y14" s="141" t="s">
        <v>428</v>
      </c>
      <c r="Z14" s="492">
        <v>109</v>
      </c>
      <c r="AA14" s="99" t="s">
        <v>2097</v>
      </c>
      <c r="AB14" s="21"/>
      <c r="AC14" s="750" t="s">
        <v>3843</v>
      </c>
      <c r="AD14" s="97" t="s">
        <v>160</v>
      </c>
      <c r="AE14" s="93" t="s">
        <v>2123</v>
      </c>
      <c r="AF14" s="21"/>
      <c r="AG14" s="44" t="s">
        <v>430</v>
      </c>
      <c r="AH14" s="97" t="s">
        <v>162</v>
      </c>
      <c r="AI14" s="93" t="s">
        <v>2125</v>
      </c>
      <c r="AJ14" s="21"/>
      <c r="AK14" s="771" t="s">
        <v>3873</v>
      </c>
      <c r="AL14" s="150" t="s">
        <v>160</v>
      </c>
      <c r="AM14" s="581" t="s">
        <v>2133</v>
      </c>
      <c r="AN14" s="21"/>
      <c r="AO14" s="771" t="s">
        <v>3874</v>
      </c>
      <c r="AP14" s="100" t="s">
        <v>169</v>
      </c>
      <c r="AQ14" s="586" t="s">
        <v>2188</v>
      </c>
      <c r="AU14" s="135" t="s">
        <v>578</v>
      </c>
      <c r="AV14" s="147" t="s">
        <v>176</v>
      </c>
      <c r="AW14" s="137" t="str">
        <f t="shared" si="0"/>
        <v>ДП СТАНДАРТ.2/А</v>
      </c>
      <c r="AY14" s="223" t="s">
        <v>532</v>
      </c>
      <c r="AZ14" s="61" t="s">
        <v>1595</v>
      </c>
      <c r="BA14" s="138" t="str">
        <f t="shared" si="1"/>
        <v>ДП СТАНДАРТ.1/А.купе</v>
      </c>
      <c r="BB14" s="120"/>
      <c r="BC14" s="424" t="s">
        <v>6661</v>
      </c>
      <c r="BD14" s="139" t="s">
        <v>2941</v>
      </c>
      <c r="BE14" s="140" t="str">
        <f>CONCATENATE(BC14,".",BD14)</f>
        <v>вн фальц.робоча</v>
      </c>
      <c r="BF14" s="120"/>
      <c r="BG14" s="145" t="s">
        <v>2941</v>
      </c>
      <c r="BH14" s="136" t="s">
        <v>307</v>
      </c>
      <c r="BI14" s="137" t="str">
        <f t="shared" si="2"/>
        <v>робоча.80</v>
      </c>
      <c r="BK14" s="43" t="s">
        <v>578</v>
      </c>
      <c r="BL14" s="136" t="s">
        <v>393</v>
      </c>
      <c r="BM14" s="138" t="str">
        <f>CONCATENATE(BK14,".",BL14)</f>
        <v>ДП СТАНДАРТ.Verto-Cell</v>
      </c>
      <c r="BO14" s="145" t="s">
        <v>4553</v>
      </c>
      <c r="BP14" s="475" t="s">
        <v>3604</v>
      </c>
      <c r="BQ14" s="137" t="str">
        <f>CONCATENATE(BO14,".",BP14)</f>
        <v>Сімплекс.105 Білий</v>
      </c>
      <c r="BS14" s="132" t="s">
        <v>533</v>
      </c>
      <c r="BT14" s="100" t="s">
        <v>3831</v>
      </c>
      <c r="BU14" s="134" t="str">
        <f t="shared" si="4"/>
        <v>ДП СТАНДАРТ.1/Б.Сотове</v>
      </c>
      <c r="BW14" s="164" t="s">
        <v>532</v>
      </c>
      <c r="BX14" s="764" t="s">
        <v>3617</v>
      </c>
      <c r="BY14" s="137" t="str">
        <f t="shared" ref="BY14:BY41" si="21">CONCATENATE(BW14,".",BX14)</f>
        <v>ДП СТАНДАРТ.1/А.Графіт</v>
      </c>
      <c r="CA14" s="736" t="s">
        <v>2942</v>
      </c>
      <c r="CB14" s="150" t="s">
        <v>5396</v>
      </c>
      <c r="CC14" s="137" t="str">
        <f t="shared" ref="CC14:CC19" si="22">CONCATENATE(CA14,".",CB14)</f>
        <v>ДП СТАНДАРТ.фальц.робоча.Stand цл Лів +2завіс</v>
      </c>
      <c r="CE14" s="423" t="s">
        <v>2942</v>
      </c>
      <c r="CF14" s="61" t="s">
        <v>697</v>
      </c>
      <c r="CG14" s="138" t="str">
        <f t="shared" si="5"/>
        <v>ДП СТАНДАРТ.фальц.робоча.ВП</v>
      </c>
      <c r="CI14" s="146" t="s">
        <v>5397</v>
      </c>
      <c r="CJ14" s="61" t="s">
        <v>4506</v>
      </c>
      <c r="CK14" s="138" t="str">
        <f t="shared" si="20"/>
        <v>Stand цл Пр +2завіс.Права</v>
      </c>
      <c r="CM14" s="736" t="s">
        <v>2942</v>
      </c>
      <c r="CN14" s="136" t="s">
        <v>799</v>
      </c>
      <c r="CO14" s="137" t="str">
        <f t="shared" si="6"/>
        <v>ДП СТАНДАРТ.фальц.робоча.Verto-FIT</v>
      </c>
      <c r="CQ14" s="141" t="s">
        <v>6984</v>
      </c>
      <c r="CR14" s="886" t="s">
        <v>500</v>
      </c>
      <c r="CS14" s="134" t="str">
        <f>CONCATENATE(CQ14,".",CR14)</f>
        <v>Standard-Алюм.1</v>
      </c>
      <c r="CU14" s="142" t="s">
        <v>933</v>
      </c>
      <c r="CV14" s="156" t="s">
        <v>802</v>
      </c>
      <c r="CW14" s="137" t="str">
        <f>CONCATENATE(CU14,".",CV14)</f>
        <v>Standard-MDF.М60 1кт</v>
      </c>
      <c r="CY14" s="142" t="s">
        <v>6984</v>
      </c>
      <c r="CZ14" s="254" t="s">
        <v>6980</v>
      </c>
      <c r="DA14" s="137" t="s">
        <v>813</v>
      </c>
      <c r="DD14" s="732" t="s">
        <v>4559</v>
      </c>
      <c r="DE14" s="165">
        <v>5310</v>
      </c>
      <c r="DF14" s="519">
        <f t="shared" si="8"/>
        <v>5310</v>
      </c>
      <c r="DG14" s="520"/>
      <c r="DH14" s="521">
        <f t="shared" si="9"/>
        <v>5310</v>
      </c>
      <c r="DJ14" s="732" t="s">
        <v>3833</v>
      </c>
      <c r="DK14" s="165">
        <v>0</v>
      </c>
      <c r="DL14" s="519">
        <f t="shared" si="10"/>
        <v>0</v>
      </c>
      <c r="DM14" s="520"/>
      <c r="DN14" s="521">
        <f t="shared" si="11"/>
        <v>0</v>
      </c>
      <c r="DP14" s="732" t="s">
        <v>3618</v>
      </c>
      <c r="DQ14" s="165">
        <v>550</v>
      </c>
      <c r="DR14" s="519">
        <f>ROUND(((DQ14-(DQ14/6))/$DD$3)*$DE$3,2)</f>
        <v>550</v>
      </c>
      <c r="DS14" s="520"/>
      <c r="DT14" s="521">
        <f>IF(DS14="",DR14,
IF(AND($DQ$10&gt;=VLOOKUP(DS14,$DP$5:$DT$9,2,0),$DQ$10&lt;=VLOOKUP(DS14,$DP$5:$DT$9,3,0)),
(DR14*(1-VLOOKUP(DS14,$DP$5:$DT$9,4,0))),
DR14))</f>
        <v>550</v>
      </c>
      <c r="DU14" s="165"/>
      <c r="DV14" s="731" t="s">
        <v>5409</v>
      </c>
      <c r="DW14" s="162">
        <v>0</v>
      </c>
      <c r="DX14" s="525">
        <f>ROUND(((DW14-(DW14/6))/$DD$3)*$DE$3,2)</f>
        <v>0</v>
      </c>
      <c r="DY14" s="526"/>
      <c r="DZ14" s="527">
        <f>IF(DY14="",DX14,
IF(AND($DW$10&gt;=VLOOKUP(DY14,$DV$5:$DZ$9,2,0),$DW$10&lt;=VLOOKUP(DY14,$DV$5:$DZ$9,3,0)),
(DX14*(1-VLOOKUP(DY14,$DV$5:$DZ$9,4,0))),
DX14))</f>
        <v>0</v>
      </c>
      <c r="EB14" s="107" t="s">
        <v>961</v>
      </c>
      <c r="EC14" s="163">
        <v>170</v>
      </c>
      <c r="ED14" s="528">
        <f t="shared" si="16"/>
        <v>170</v>
      </c>
      <c r="EE14" s="523"/>
      <c r="EF14" s="524">
        <f t="shared" si="17"/>
        <v>170</v>
      </c>
      <c r="EG14" s="164"/>
      <c r="EH14" s="732" t="s">
        <v>3102</v>
      </c>
      <c r="EI14" s="165">
        <v>0</v>
      </c>
      <c r="EJ14" s="519">
        <f t="shared" si="18"/>
        <v>0</v>
      </c>
      <c r="EK14" s="520"/>
      <c r="EL14" s="521">
        <f t="shared" si="19"/>
        <v>0</v>
      </c>
    </row>
    <row r="15" spans="2:142" x14ac:dyDescent="0.2">
      <c r="B15" s="30"/>
      <c r="C15" s="409" t="s">
        <v>2209</v>
      </c>
      <c r="D15" s="416" t="s">
        <v>691</v>
      </c>
      <c r="E15" s="29"/>
      <c r="G15" s="21"/>
      <c r="H15" s="21"/>
      <c r="I15" s="21"/>
      <c r="J15" s="21"/>
      <c r="K15" s="21"/>
      <c r="L15" s="153" t="s">
        <v>535</v>
      </c>
      <c r="M15" s="21" t="s">
        <v>453</v>
      </c>
      <c r="N15" s="158" t="s">
        <v>1944</v>
      </c>
      <c r="O15" s="805" t="s">
        <v>691</v>
      </c>
      <c r="P15" s="96"/>
      <c r="Q15" s="153" t="s">
        <v>535</v>
      </c>
      <c r="R15" s="150" t="s">
        <v>177</v>
      </c>
      <c r="S15" s="158" t="s">
        <v>981</v>
      </c>
      <c r="T15" s="21"/>
      <c r="U15" s="744" t="s">
        <v>2946</v>
      </c>
      <c r="V15" s="151" t="s">
        <v>235</v>
      </c>
      <c r="W15" s="159" t="s">
        <v>2069</v>
      </c>
      <c r="X15" s="21"/>
      <c r="Y15" s="142" t="s">
        <v>429</v>
      </c>
      <c r="Z15" s="490">
        <v>110</v>
      </c>
      <c r="AA15" s="158" t="s">
        <v>2098</v>
      </c>
      <c r="AB15" s="21"/>
      <c r="AC15" s="750" t="s">
        <v>3851</v>
      </c>
      <c r="AD15" s="97" t="s">
        <v>158</v>
      </c>
      <c r="AE15" s="93" t="s">
        <v>709</v>
      </c>
      <c r="AF15" s="21"/>
      <c r="AG15" s="750" t="s">
        <v>3963</v>
      </c>
      <c r="AH15" s="97" t="s">
        <v>163</v>
      </c>
      <c r="AI15" s="93" t="s">
        <v>2126</v>
      </c>
      <c r="AJ15" s="21"/>
      <c r="AK15" s="771" t="s">
        <v>4023</v>
      </c>
      <c r="AL15" s="150" t="s">
        <v>1625</v>
      </c>
      <c r="AM15" s="581" t="s">
        <v>2134</v>
      </c>
      <c r="AN15" s="21"/>
      <c r="AO15" s="588"/>
      <c r="AP15" s="472"/>
      <c r="AQ15" s="589"/>
      <c r="AU15" s="135" t="s">
        <v>578</v>
      </c>
      <c r="AV15" s="147" t="s">
        <v>177</v>
      </c>
      <c r="AW15" s="137" t="str">
        <f t="shared" si="0"/>
        <v>ДП СТАНДАРТ.2/Б</v>
      </c>
      <c r="AY15" s="233" t="s">
        <v>533</v>
      </c>
      <c r="AZ15" s="136" t="s">
        <v>1594</v>
      </c>
      <c r="BA15" s="137" t="str">
        <f>CONCATENATE(AY15,".",AZ15)</f>
        <v>ДП СТАНДАРТ.1/Б.фальц</v>
      </c>
      <c r="BB15" s="120"/>
      <c r="BC15" s="54" t="s">
        <v>1596</v>
      </c>
      <c r="BD15" s="55" t="s">
        <v>2941</v>
      </c>
      <c r="BE15" s="69" t="str">
        <f>CONCATENATE(BC15,".",BD15)</f>
        <v>б/з фальц.робоча</v>
      </c>
      <c r="BF15" s="120"/>
      <c r="BG15" s="146" t="s">
        <v>2941</v>
      </c>
      <c r="BH15" s="61" t="s">
        <v>308</v>
      </c>
      <c r="BI15" s="138" t="str">
        <f t="shared" si="2"/>
        <v>робоча.90</v>
      </c>
      <c r="BK15" s="132" t="s">
        <v>579</v>
      </c>
      <c r="BL15" s="133" t="s">
        <v>4553</v>
      </c>
      <c r="BM15" s="134" t="str">
        <f>CONCATENATE(BK15,".",BL15)</f>
        <v>ДП КУПАВА.Сімплекс</v>
      </c>
      <c r="BO15" s="145" t="s">
        <v>4553</v>
      </c>
      <c r="BP15" s="150" t="s">
        <v>3612</v>
      </c>
      <c r="BQ15" s="137" t="str">
        <f>CONCATENATE(BO15,".",BP15)</f>
        <v>Сімплекс.112 Сірий</v>
      </c>
      <c r="BS15" s="43" t="s">
        <v>533</v>
      </c>
      <c r="BT15" s="253" t="s">
        <v>300</v>
      </c>
      <c r="BU15" s="138" t="str">
        <f t="shared" si="4"/>
        <v>ДП СТАНДАРТ.1/Б.ДСП тр.</v>
      </c>
      <c r="BW15" s="107" t="s">
        <v>532</v>
      </c>
      <c r="BX15" s="247" t="s">
        <v>790</v>
      </c>
      <c r="BY15" s="138" t="str">
        <f t="shared" si="21"/>
        <v>ДП СТАНДАРТ.1/А.Бронза</v>
      </c>
      <c r="CA15" s="736" t="s">
        <v>2942</v>
      </c>
      <c r="CB15" s="150" t="s">
        <v>5397</v>
      </c>
      <c r="CC15" s="137" t="str">
        <f t="shared" si="22"/>
        <v>ДП СТАНДАРТ.фальц.робоча.Stand цл Пр +2завіс</v>
      </c>
      <c r="CE15" s="736" t="s">
        <v>2947</v>
      </c>
      <c r="CF15" s="136"/>
      <c r="CG15" s="137" t="str">
        <f t="shared" si="5"/>
        <v>ДП СТАНДАРТ.фальц.неробоча.</v>
      </c>
      <c r="CI15" s="145" t="s">
        <v>5398</v>
      </c>
      <c r="CJ15" s="136" t="s">
        <v>4476</v>
      </c>
      <c r="CK15" s="137" t="str">
        <f t="shared" si="20"/>
        <v>Stand кл Лів +2завіс.Ліва</v>
      </c>
      <c r="CM15" s="423" t="s">
        <v>2942</v>
      </c>
      <c r="CN15" s="61" t="s">
        <v>355</v>
      </c>
      <c r="CO15" s="138" t="str">
        <f t="shared" si="6"/>
        <v>ДП СТАНДАРТ.фальц.робоча.Verto-FIT Plus</v>
      </c>
      <c r="CQ15" s="141" t="s">
        <v>6984</v>
      </c>
      <c r="CR15" s="890" t="s">
        <v>501</v>
      </c>
      <c r="CS15" s="138" t="str">
        <f>CONCATENATE(CQ15,".",CR15)</f>
        <v>Standard-Алюм.2</v>
      </c>
      <c r="CU15" s="142" t="s">
        <v>933</v>
      </c>
      <c r="CV15" s="156" t="s">
        <v>803</v>
      </c>
      <c r="CW15" s="137" t="str">
        <f>CONCATENATE(CU15,".",CV15)</f>
        <v>Standard-MDF.М60 2кт</v>
      </c>
      <c r="CY15" s="142" t="s">
        <v>799</v>
      </c>
      <c r="CZ15" s="215" t="s">
        <v>520</v>
      </c>
      <c r="DA15" s="137" t="s">
        <v>813</v>
      </c>
      <c r="DD15" s="732" t="s">
        <v>4561</v>
      </c>
      <c r="DE15" s="165">
        <v>5620.0000000000009</v>
      </c>
      <c r="DF15" s="519">
        <f t="shared" si="8"/>
        <v>5620</v>
      </c>
      <c r="DG15" s="520"/>
      <c r="DH15" s="521">
        <f t="shared" si="9"/>
        <v>5620</v>
      </c>
      <c r="DJ15" s="107" t="s">
        <v>217</v>
      </c>
      <c r="DK15" s="163">
        <v>1300</v>
      </c>
      <c r="DL15" s="528">
        <f t="shared" si="10"/>
        <v>1300</v>
      </c>
      <c r="DM15" s="523"/>
      <c r="DN15" s="524">
        <f t="shared" si="11"/>
        <v>1300</v>
      </c>
      <c r="DP15" s="107" t="s">
        <v>1686</v>
      </c>
      <c r="DQ15" s="163">
        <v>550</v>
      </c>
      <c r="DR15" s="522">
        <f t="shared" si="12"/>
        <v>550</v>
      </c>
      <c r="DS15" s="523"/>
      <c r="DT15" s="524">
        <f t="shared" si="13"/>
        <v>550</v>
      </c>
      <c r="DU15" s="165"/>
      <c r="DV15" s="732" t="s">
        <v>5410</v>
      </c>
      <c r="DW15" s="165">
        <v>0</v>
      </c>
      <c r="DX15" s="519">
        <f t="shared" si="14"/>
        <v>0</v>
      </c>
      <c r="DY15" s="520"/>
      <c r="DZ15" s="521">
        <f t="shared" si="15"/>
        <v>0</v>
      </c>
      <c r="EB15" s="164" t="s">
        <v>852</v>
      </c>
      <c r="EC15" s="165">
        <v>0</v>
      </c>
      <c r="ED15" s="519">
        <f t="shared" si="16"/>
        <v>0</v>
      </c>
      <c r="EE15" s="520"/>
      <c r="EF15" s="527">
        <f t="shared" si="17"/>
        <v>0</v>
      </c>
      <c r="EG15" s="164"/>
      <c r="EH15" s="733" t="s">
        <v>3103</v>
      </c>
      <c r="EI15" s="163">
        <v>730</v>
      </c>
      <c r="EJ15" s="528">
        <f t="shared" si="18"/>
        <v>730</v>
      </c>
      <c r="EK15" s="523"/>
      <c r="EL15" s="524">
        <f t="shared" si="19"/>
        <v>730</v>
      </c>
    </row>
    <row r="16" spans="2:142" x14ac:dyDescent="0.2">
      <c r="B16" s="30"/>
      <c r="C16" s="409" t="s">
        <v>2260</v>
      </c>
      <c r="D16" s="416" t="s">
        <v>691</v>
      </c>
      <c r="E16" s="29"/>
      <c r="G16" s="21"/>
      <c r="H16" s="21"/>
      <c r="I16" s="21"/>
      <c r="J16" s="21"/>
      <c r="K16" s="21"/>
      <c r="L16" s="153" t="s">
        <v>536</v>
      </c>
      <c r="M16" s="21" t="s">
        <v>453</v>
      </c>
      <c r="N16" s="158" t="s">
        <v>1944</v>
      </c>
      <c r="O16" s="805" t="s">
        <v>691</v>
      </c>
      <c r="P16" s="96"/>
      <c r="Q16" s="153" t="s">
        <v>536</v>
      </c>
      <c r="R16" s="150" t="s">
        <v>178</v>
      </c>
      <c r="S16" s="158" t="s">
        <v>136</v>
      </c>
      <c r="T16" s="21"/>
      <c r="U16" s="746" t="s">
        <v>2948</v>
      </c>
      <c r="V16" s="150" t="s">
        <v>1604</v>
      </c>
      <c r="W16" s="158" t="s">
        <v>2070</v>
      </c>
      <c r="X16" s="21"/>
      <c r="Y16" s="142" t="s">
        <v>366</v>
      </c>
      <c r="Z16" s="490">
        <v>116</v>
      </c>
      <c r="AA16" s="158" t="s">
        <v>2099</v>
      </c>
      <c r="AB16" s="21"/>
      <c r="AC16" s="44"/>
      <c r="AD16" s="97"/>
      <c r="AE16" s="93"/>
      <c r="AF16" s="21"/>
      <c r="AG16" s="750" t="s">
        <v>3980</v>
      </c>
      <c r="AH16" s="97" t="s">
        <v>164</v>
      </c>
      <c r="AI16" s="93" t="s">
        <v>2127</v>
      </c>
      <c r="AJ16" s="21"/>
      <c r="AK16" s="772" t="s">
        <v>3875</v>
      </c>
      <c r="AL16" s="151" t="s">
        <v>1626</v>
      </c>
      <c r="AM16" s="583" t="s">
        <v>2135</v>
      </c>
      <c r="AN16" s="21"/>
      <c r="AO16" s="783" t="s">
        <v>5384</v>
      </c>
      <c r="AP16" s="100" t="s">
        <v>5143</v>
      </c>
      <c r="AQ16" s="586" t="s">
        <v>2184</v>
      </c>
      <c r="AU16" s="135" t="s">
        <v>578</v>
      </c>
      <c r="AV16" s="147" t="s">
        <v>178</v>
      </c>
      <c r="AW16" s="137" t="str">
        <f t="shared" si="0"/>
        <v>ДП СТАНДАРТ.3/0</v>
      </c>
      <c r="AY16" s="233" t="s">
        <v>533</v>
      </c>
      <c r="AZ16" s="136" t="s">
        <v>1596</v>
      </c>
      <c r="BA16" s="137" t="str">
        <f>CONCATENATE(AY16,".",AZ16)</f>
        <v>ДП СТАНДАРТ.1/Б.б/з фальц</v>
      </c>
      <c r="BB16" s="120"/>
      <c r="BC16" s="54" t="s">
        <v>1595</v>
      </c>
      <c r="BD16" s="55" t="s">
        <v>2941</v>
      </c>
      <c r="BE16" s="69" t="str">
        <f>CONCATENATE(BC16,".",BD16)</f>
        <v>купе.робоча</v>
      </c>
      <c r="BF16" s="120"/>
      <c r="BG16" s="144" t="s">
        <v>2944</v>
      </c>
      <c r="BH16" s="133" t="s">
        <v>305</v>
      </c>
      <c r="BI16" s="134" t="str">
        <f t="shared" si="2"/>
        <v>неробоча.60</v>
      </c>
      <c r="BK16" s="135" t="s">
        <v>579</v>
      </c>
      <c r="BL16" s="136" t="s">
        <v>393</v>
      </c>
      <c r="BM16" s="137" t="str">
        <f>CONCATENATE(BK16,".",BL16)</f>
        <v>ДП КУПАВА.Verto-Cell</v>
      </c>
      <c r="BO16" s="832"/>
      <c r="BP16" s="832"/>
      <c r="BQ16" s="832"/>
      <c r="BS16" s="132" t="s">
        <v>534</v>
      </c>
      <c r="BT16" s="100" t="s">
        <v>3831</v>
      </c>
      <c r="BU16" s="134" t="str">
        <f t="shared" si="4"/>
        <v>ДП СТАНДАРТ.2/А.Сотове</v>
      </c>
      <c r="BW16" s="161"/>
      <c r="BX16" s="245"/>
      <c r="BY16" s="134"/>
      <c r="CA16" s="736" t="s">
        <v>2942</v>
      </c>
      <c r="CB16" s="150" t="s">
        <v>5398</v>
      </c>
      <c r="CC16" s="137" t="str">
        <f t="shared" si="22"/>
        <v>ДП СТАНДАРТ.фальц.робоча.Stand кл Лів +2завіс</v>
      </c>
      <c r="CE16" s="736" t="s">
        <v>2947</v>
      </c>
      <c r="CF16" s="136" t="s">
        <v>4021</v>
      </c>
      <c r="CG16" s="137" t="str">
        <f t="shared" si="5"/>
        <v>ДП СТАНДАРТ.фальц.неробоча.ВВ</v>
      </c>
      <c r="CI16" s="146" t="s">
        <v>5399</v>
      </c>
      <c r="CJ16" s="61" t="s">
        <v>4506</v>
      </c>
      <c r="CK16" s="138" t="str">
        <f t="shared" si="20"/>
        <v>Stand кл Пр +2завіс.Права</v>
      </c>
      <c r="CM16" s="736" t="s">
        <v>2947</v>
      </c>
      <c r="CN16" s="136" t="s">
        <v>3871</v>
      </c>
      <c r="CO16" s="69" t="str">
        <f t="shared" si="6"/>
        <v>ДП СТАНДАРТ.фальц.неробоча.(ні)</v>
      </c>
      <c r="CQ16" s="142" t="s">
        <v>799</v>
      </c>
      <c r="CR16" s="156" t="s">
        <v>441</v>
      </c>
      <c r="CS16" s="137" t="str">
        <f t="shared" si="7"/>
        <v>Verto-FIT.A</v>
      </c>
      <c r="CU16" s="142" t="s">
        <v>933</v>
      </c>
      <c r="CV16" s="539"/>
      <c r="CW16" s="238"/>
      <c r="CY16" s="142" t="s">
        <v>355</v>
      </c>
      <c r="CZ16" s="156" t="s">
        <v>336</v>
      </c>
      <c r="DA16" s="137" t="s">
        <v>813</v>
      </c>
      <c r="DD16" s="732" t="s">
        <v>4562</v>
      </c>
      <c r="DE16" s="165">
        <v>4990</v>
      </c>
      <c r="DF16" s="519">
        <f t="shared" si="8"/>
        <v>4990</v>
      </c>
      <c r="DG16" s="520"/>
      <c r="DH16" s="521">
        <f t="shared" si="9"/>
        <v>4990</v>
      </c>
      <c r="DJ16" s="732" t="s">
        <v>3834</v>
      </c>
      <c r="DK16" s="165">
        <v>0</v>
      </c>
      <c r="DL16" s="519">
        <f t="shared" si="10"/>
        <v>0</v>
      </c>
      <c r="DM16" s="520"/>
      <c r="DN16" s="521">
        <f t="shared" si="11"/>
        <v>0</v>
      </c>
      <c r="DP16" s="161" t="s">
        <v>596</v>
      </c>
      <c r="DQ16" s="162">
        <v>0</v>
      </c>
      <c r="DR16" s="525">
        <f t="shared" si="12"/>
        <v>0</v>
      </c>
      <c r="DS16" s="526"/>
      <c r="DT16" s="527">
        <f t="shared" si="13"/>
        <v>0</v>
      </c>
      <c r="DU16" s="165"/>
      <c r="DV16" s="732" t="s">
        <v>5411</v>
      </c>
      <c r="DW16" s="165">
        <v>0</v>
      </c>
      <c r="DX16" s="519">
        <f>ROUND(((DW16-(DW16/6))/$DD$3)*$DE$3,2)</f>
        <v>0</v>
      </c>
      <c r="DY16" s="520"/>
      <c r="DZ16" s="521">
        <f>IF(DY16="",DX16,
IF(AND($DW$10&gt;=VLOOKUP(DY16,$DV$5:$DZ$9,2,0),$DW$10&lt;=VLOOKUP(DY16,$DV$5:$DZ$9,3,0)),
(DX16*(1-VLOOKUP(DY16,$DV$5:$DZ$9,4,0))),
DX16))</f>
        <v>0</v>
      </c>
      <c r="EB16" s="107" t="s">
        <v>56</v>
      </c>
      <c r="EC16" s="163">
        <v>170</v>
      </c>
      <c r="ED16" s="528">
        <f t="shared" si="16"/>
        <v>170</v>
      </c>
      <c r="EE16" s="523"/>
      <c r="EF16" s="524">
        <f t="shared" si="17"/>
        <v>170</v>
      </c>
      <c r="EG16" s="164"/>
      <c r="EH16" s="732" t="s">
        <v>3104</v>
      </c>
      <c r="EI16" s="165">
        <v>0</v>
      </c>
      <c r="EJ16" s="519">
        <f>ROUND(((EI16-(EI16/6))/$DD$3)*$DE$3,2)</f>
        <v>0</v>
      </c>
      <c r="EK16" s="520"/>
      <c r="EL16" s="521">
        <f>IF(EK16="",EJ16,
IF(AND($EI$10&gt;=VLOOKUP(EK16,$EH$5:$EL$9,2,0),$EI$10&lt;=VLOOKUP(EK16,$EH$5:$EL$9,3,0)),
(EJ16*(1-VLOOKUP(EK16,$EH$5:$EL$9,4,0))),
EJ16))</f>
        <v>0</v>
      </c>
    </row>
    <row r="17" spans="2:142" x14ac:dyDescent="0.2">
      <c r="B17" s="30"/>
      <c r="C17" s="409" t="s">
        <v>2261</v>
      </c>
      <c r="D17" s="416" t="s">
        <v>691</v>
      </c>
      <c r="E17" s="29"/>
      <c r="G17" s="21"/>
      <c r="H17" s="21"/>
      <c r="I17" s="21"/>
      <c r="J17" s="21"/>
      <c r="K17" s="21"/>
      <c r="L17" s="153" t="s">
        <v>537</v>
      </c>
      <c r="M17" s="21" t="s">
        <v>453</v>
      </c>
      <c r="N17" s="158" t="s">
        <v>1944</v>
      </c>
      <c r="O17" s="805" t="s">
        <v>691</v>
      </c>
      <c r="P17" s="96"/>
      <c r="Q17" s="153" t="s">
        <v>537</v>
      </c>
      <c r="R17" s="150" t="s">
        <v>179</v>
      </c>
      <c r="S17" s="158" t="s">
        <v>137</v>
      </c>
      <c r="T17" s="21"/>
      <c r="U17" s="746" t="s">
        <v>2949</v>
      </c>
      <c r="V17" s="150" t="s">
        <v>1605</v>
      </c>
      <c r="W17" s="158" t="s">
        <v>2071</v>
      </c>
      <c r="X17" s="21"/>
      <c r="Y17" s="746" t="s">
        <v>3614</v>
      </c>
      <c r="Z17" s="490">
        <v>118</v>
      </c>
      <c r="AA17" s="99" t="s">
        <v>2100</v>
      </c>
      <c r="AB17" s="21"/>
      <c r="AC17" s="44"/>
      <c r="AD17" s="97"/>
      <c r="AE17" s="93"/>
      <c r="AF17" s="21"/>
      <c r="AG17" s="750" t="s">
        <v>3617</v>
      </c>
      <c r="AH17" s="97" t="s">
        <v>791</v>
      </c>
      <c r="AI17" s="93" t="s">
        <v>2128</v>
      </c>
      <c r="AJ17" s="21"/>
      <c r="AK17" s="584"/>
      <c r="AL17" s="432"/>
      <c r="AM17" s="581"/>
      <c r="AN17" s="21"/>
      <c r="AO17" s="772" t="s">
        <v>5385</v>
      </c>
      <c r="AP17" s="151" t="s">
        <v>170</v>
      </c>
      <c r="AQ17" s="583" t="s">
        <v>2186</v>
      </c>
      <c r="AU17" s="135" t="s">
        <v>578</v>
      </c>
      <c r="AV17" s="147" t="s">
        <v>179</v>
      </c>
      <c r="AW17" s="137" t="str">
        <f t="shared" si="0"/>
        <v>ДП СТАНДАРТ.3/1</v>
      </c>
      <c r="AY17" s="223" t="s">
        <v>533</v>
      </c>
      <c r="AZ17" s="61" t="s">
        <v>1595</v>
      </c>
      <c r="BA17" s="138" t="str">
        <f>CONCATENATE(AY17,".",AZ17)</f>
        <v>ДП СТАНДАРТ.1/Б.купе</v>
      </c>
      <c r="BB17" s="120"/>
      <c r="BC17" s="431"/>
      <c r="BD17" s="221"/>
      <c r="BE17" s="222"/>
      <c r="BF17" s="120"/>
      <c r="BG17" s="145" t="s">
        <v>2944</v>
      </c>
      <c r="BH17" s="136" t="s">
        <v>306</v>
      </c>
      <c r="BI17" s="137" t="str">
        <f t="shared" si="2"/>
        <v>неробоча.70</v>
      </c>
      <c r="BK17" s="43" t="s">
        <v>579</v>
      </c>
      <c r="BL17" s="61" t="s">
        <v>1767</v>
      </c>
      <c r="BM17" s="138" t="str">
        <f>CONCATENATE(BK17,".",BL17)</f>
        <v>ДП КУПАВА.Uni-Mat</v>
      </c>
      <c r="BO17" s="145" t="s">
        <v>6198</v>
      </c>
      <c r="BP17" s="21" t="s">
        <v>429</v>
      </c>
      <c r="BQ17" s="137" t="str">
        <f t="shared" ref="BQ17:BQ27" si="23">CONCATENATE(BO17,".",BP17)</f>
        <v>Verto-Cell(п).110 Дуб золот.</v>
      </c>
      <c r="BS17" s="43" t="s">
        <v>534</v>
      </c>
      <c r="BT17" s="253" t="s">
        <v>300</v>
      </c>
      <c r="BU17" s="138" t="str">
        <f t="shared" si="4"/>
        <v>ДП СТАНДАРТ.2/А.ДСП тр.</v>
      </c>
      <c r="BW17" s="164" t="s">
        <v>533</v>
      </c>
      <c r="BX17" s="246" t="s">
        <v>430</v>
      </c>
      <c r="BY17" s="137" t="str">
        <f>CONCATENATE(BW17,".",BX17)</f>
        <v>ДП СТАНДАРТ.1/Б.Сатин</v>
      </c>
      <c r="CA17" s="736" t="s">
        <v>2942</v>
      </c>
      <c r="CB17" s="150" t="s">
        <v>5399</v>
      </c>
      <c r="CC17" s="137" t="str">
        <f t="shared" si="22"/>
        <v>ДП СТАНДАРТ.фальц.робоча.Stand кл Пр +2завіс</v>
      </c>
      <c r="CE17" s="423" t="s">
        <v>2947</v>
      </c>
      <c r="CF17" s="61" t="s">
        <v>697</v>
      </c>
      <c r="CG17" s="138" t="str">
        <f t="shared" si="5"/>
        <v>ДП СТАНДАРТ.фальц.неробоча.ВП</v>
      </c>
      <c r="CI17" s="145" t="s">
        <v>5400</v>
      </c>
      <c r="CJ17" s="136" t="s">
        <v>4476</v>
      </c>
      <c r="CK17" s="137" t="str">
        <f t="shared" si="20"/>
        <v>Stand ст Лів +2завіс.Ліва</v>
      </c>
      <c r="CM17" s="85" t="s">
        <v>2951</v>
      </c>
      <c r="CN17" s="55" t="s">
        <v>899</v>
      </c>
      <c r="CO17" s="69" t="str">
        <f t="shared" si="6"/>
        <v>ДП СТАНДАРТ.б/з фальц.робоча.Verto-FIT Comfort</v>
      </c>
      <c r="CQ17" s="142" t="s">
        <v>799</v>
      </c>
      <c r="CR17" s="156" t="s">
        <v>442</v>
      </c>
      <c r="CS17" s="137" t="str">
        <f t="shared" si="7"/>
        <v>Verto-FIT.B</v>
      </c>
      <c r="CU17" s="142" t="s">
        <v>933</v>
      </c>
      <c r="CV17" s="539" t="s">
        <v>1071</v>
      </c>
      <c r="CW17" s="137" t="str">
        <f>CONCATENATE(CU17,".",CV17)</f>
        <v>Standard-MDF.М80 1кт</v>
      </c>
      <c r="CY17" s="143" t="s">
        <v>899</v>
      </c>
      <c r="CZ17" s="157" t="s">
        <v>996</v>
      </c>
      <c r="DA17" s="138" t="s">
        <v>813</v>
      </c>
      <c r="DD17" s="732" t="s">
        <v>4563</v>
      </c>
      <c r="DE17" s="165">
        <v>4990</v>
      </c>
      <c r="DF17" s="519">
        <f t="shared" si="8"/>
        <v>4990</v>
      </c>
      <c r="DG17" s="520"/>
      <c r="DH17" s="521">
        <f t="shared" si="9"/>
        <v>4990</v>
      </c>
      <c r="DJ17" s="107" t="s">
        <v>219</v>
      </c>
      <c r="DK17" s="163">
        <v>1300</v>
      </c>
      <c r="DL17" s="528">
        <f t="shared" si="10"/>
        <v>1300</v>
      </c>
      <c r="DM17" s="523"/>
      <c r="DN17" s="524">
        <f t="shared" si="11"/>
        <v>1300</v>
      </c>
      <c r="DP17" s="164" t="s">
        <v>597</v>
      </c>
      <c r="DQ17" s="165">
        <v>340</v>
      </c>
      <c r="DR17" s="519">
        <f>ROUND(((DQ17-(DQ17/6))/$DD$3)*$DE$3,2)</f>
        <v>340</v>
      </c>
      <c r="DS17" s="520"/>
      <c r="DT17" s="521">
        <f>IF(DS17="",DR17,
IF(AND($DQ$10&gt;=VLOOKUP(DS17,$DP$5:$DT$9,2,0),$DQ$10&lt;=VLOOKUP(DS17,$DP$5:$DT$9,3,0)),
(DR17*(1-VLOOKUP(DS17,$DP$5:$DT$9,4,0))),
DR17))</f>
        <v>340</v>
      </c>
      <c r="DU17" s="165"/>
      <c r="DV17" s="732" t="s">
        <v>5412</v>
      </c>
      <c r="DW17" s="165">
        <v>0</v>
      </c>
      <c r="DX17" s="519">
        <f t="shared" si="14"/>
        <v>0</v>
      </c>
      <c r="DY17" s="520"/>
      <c r="DZ17" s="521">
        <f t="shared" si="15"/>
        <v>0</v>
      </c>
      <c r="EB17" s="161" t="s">
        <v>856</v>
      </c>
      <c r="EC17" s="162">
        <v>0</v>
      </c>
      <c r="ED17" s="534">
        <f t="shared" si="16"/>
        <v>0</v>
      </c>
      <c r="EE17" s="526"/>
      <c r="EF17" s="527">
        <f t="shared" si="17"/>
        <v>0</v>
      </c>
      <c r="EG17" s="164"/>
      <c r="EH17" s="733" t="s">
        <v>3105</v>
      </c>
      <c r="EI17" s="163">
        <v>730</v>
      </c>
      <c r="EJ17" s="528">
        <f>ROUND(((EI17-(EI17/6))/$DD$3)*$DE$3,2)</f>
        <v>730</v>
      </c>
      <c r="EK17" s="523"/>
      <c r="EL17" s="524">
        <f>IF(EK17="",EJ17,
IF(AND($EI$10&gt;=VLOOKUP(EK17,$EH$5:$EL$9,2,0),$EI$10&lt;=VLOOKUP(EK17,$EH$5:$EL$9,3,0)),
(EJ17*(1-VLOOKUP(EK17,$EH$5:$EL$9,4,0))),
EJ17))</f>
        <v>730</v>
      </c>
    </row>
    <row r="18" spans="2:142" x14ac:dyDescent="0.2">
      <c r="B18" s="30"/>
      <c r="C18" s="409" t="s">
        <v>6977</v>
      </c>
      <c r="D18" s="416" t="s">
        <v>691</v>
      </c>
      <c r="E18" s="29"/>
      <c r="G18" s="21"/>
      <c r="H18" s="21"/>
      <c r="I18" s="21"/>
      <c r="J18" s="21"/>
      <c r="K18" s="21"/>
      <c r="L18" s="153" t="s">
        <v>538</v>
      </c>
      <c r="M18" s="21" t="s">
        <v>453</v>
      </c>
      <c r="N18" s="158" t="s">
        <v>1944</v>
      </c>
      <c r="O18" s="805" t="s">
        <v>691</v>
      </c>
      <c r="P18" s="96"/>
      <c r="Q18" s="153" t="s">
        <v>538</v>
      </c>
      <c r="R18" s="150" t="s">
        <v>180</v>
      </c>
      <c r="S18" s="158" t="s">
        <v>140</v>
      </c>
      <c r="T18" s="21"/>
      <c r="U18" s="746" t="s">
        <v>2952</v>
      </c>
      <c r="V18" s="150" t="s">
        <v>1606</v>
      </c>
      <c r="W18" s="158" t="s">
        <v>2072</v>
      </c>
      <c r="X18" s="21"/>
      <c r="Y18" s="142" t="s">
        <v>1234</v>
      </c>
      <c r="Z18" s="490">
        <v>119</v>
      </c>
      <c r="AA18" s="158" t="s">
        <v>2101</v>
      </c>
      <c r="AB18" s="21"/>
      <c r="AC18" s="44"/>
      <c r="AD18" s="97"/>
      <c r="AE18" s="93"/>
      <c r="AF18" s="21"/>
      <c r="AG18" s="44" t="s">
        <v>790</v>
      </c>
      <c r="AH18" s="97" t="s">
        <v>792</v>
      </c>
      <c r="AI18" s="93" t="s">
        <v>2129</v>
      </c>
      <c r="AJ18" s="21"/>
      <c r="AK18" s="783" t="s">
        <v>5295</v>
      </c>
      <c r="AL18" s="474" t="s">
        <v>167</v>
      </c>
      <c r="AM18" s="586" t="s">
        <v>5296</v>
      </c>
      <c r="AN18" s="21"/>
      <c r="AO18" s="771" t="s">
        <v>5386</v>
      </c>
      <c r="AP18" s="150" t="s">
        <v>5143</v>
      </c>
      <c r="AQ18" s="581" t="s">
        <v>2185</v>
      </c>
      <c r="AU18" s="135" t="s">
        <v>578</v>
      </c>
      <c r="AV18" s="147" t="s">
        <v>180</v>
      </c>
      <c r="AW18" s="137" t="str">
        <f t="shared" si="0"/>
        <v>ДП СТАНДАРТ.4/0</v>
      </c>
      <c r="AY18" s="233" t="s">
        <v>534</v>
      </c>
      <c r="AZ18" s="136" t="s">
        <v>1594</v>
      </c>
      <c r="BA18" s="137" t="str">
        <f t="shared" si="1"/>
        <v>ДП СТАНДАРТ.2/А.фальц</v>
      </c>
      <c r="BB18" s="120"/>
      <c r="BC18" s="132" t="s">
        <v>1597</v>
      </c>
      <c r="BD18" s="149" t="s">
        <v>2950</v>
      </c>
      <c r="BE18" s="134" t="str">
        <f>CONCATENATE(BC18,".",BD18)</f>
        <v>фальц..робоча.</v>
      </c>
      <c r="BF18" s="120"/>
      <c r="BG18" s="145" t="s">
        <v>2944</v>
      </c>
      <c r="BH18" s="136" t="s">
        <v>307</v>
      </c>
      <c r="BI18" s="137" t="str">
        <f t="shared" si="2"/>
        <v>неробоча.80</v>
      </c>
      <c r="BK18" s="43"/>
      <c r="BL18" s="61"/>
      <c r="BM18" s="138"/>
      <c r="BO18" s="145" t="s">
        <v>6198</v>
      </c>
      <c r="BP18" s="21" t="s">
        <v>366</v>
      </c>
      <c r="BQ18" s="137" t="str">
        <f t="shared" si="23"/>
        <v>Verto-Cell(п).116 Дуб британ</v>
      </c>
      <c r="BS18" s="132" t="s">
        <v>535</v>
      </c>
      <c r="BT18" s="100" t="s">
        <v>3831</v>
      </c>
      <c r="BU18" s="134" t="str">
        <f t="shared" si="4"/>
        <v>ДП СТАНДАРТ.2/Б.Сотове</v>
      </c>
      <c r="BW18" s="164" t="s">
        <v>533</v>
      </c>
      <c r="BX18" s="764" t="s">
        <v>3617</v>
      </c>
      <c r="BY18" s="137" t="str">
        <f t="shared" si="21"/>
        <v>ДП СТАНДАРТ.1/Б.Графіт</v>
      </c>
      <c r="CA18" s="736" t="s">
        <v>2942</v>
      </c>
      <c r="CB18" s="150" t="s">
        <v>5400</v>
      </c>
      <c r="CC18" s="137" t="str">
        <f t="shared" si="22"/>
        <v>ДП СТАНДАРТ.фальц.робоча.Stand ст Лів +2завіс</v>
      </c>
      <c r="CE18" s="145" t="s">
        <v>2951</v>
      </c>
      <c r="CF18" s="136"/>
      <c r="CG18" s="137" t="str">
        <f t="shared" si="5"/>
        <v>ДП СТАНДАРТ.б/з фальц.робоча.</v>
      </c>
      <c r="CI18" s="146" t="s">
        <v>5401</v>
      </c>
      <c r="CJ18" s="61" t="s">
        <v>4506</v>
      </c>
      <c r="CK18" s="138" t="str">
        <f t="shared" si="20"/>
        <v>Stand ст Пр +2завіс.Права</v>
      </c>
      <c r="CM18" s="85" t="s">
        <v>2954</v>
      </c>
      <c r="CN18" s="55" t="s">
        <v>799</v>
      </c>
      <c r="CO18" s="69" t="str">
        <f t="shared" si="6"/>
        <v>ДП СТАНДАРТ.купе.робоча.Verto-FIT</v>
      </c>
      <c r="CQ18" s="142" t="s">
        <v>799</v>
      </c>
      <c r="CR18" s="539" t="s">
        <v>1126</v>
      </c>
      <c r="CS18" s="137" t="str">
        <f>CONCATENATE(CQ18,".",CR18)</f>
        <v>Verto-FIT.B+</v>
      </c>
      <c r="CU18" s="143" t="s">
        <v>933</v>
      </c>
      <c r="CV18" s="693" t="s">
        <v>1072</v>
      </c>
      <c r="CW18" s="138" t="str">
        <f>CONCATENATE(CU18,".",CV18)</f>
        <v>Standard-MDF.М80 2кт</v>
      </c>
      <c r="CY18" s="143" t="s">
        <v>6586</v>
      </c>
      <c r="CZ18" s="157" t="s">
        <v>6582</v>
      </c>
      <c r="DA18" s="138" t="s">
        <v>813</v>
      </c>
      <c r="DD18" s="732" t="s">
        <v>4564</v>
      </c>
      <c r="DE18" s="165">
        <v>4990</v>
      </c>
      <c r="DF18" s="519">
        <f t="shared" si="8"/>
        <v>4990</v>
      </c>
      <c r="DG18" s="520"/>
      <c r="DH18" s="521">
        <f t="shared" si="9"/>
        <v>4990</v>
      </c>
      <c r="DJ18" s="732" t="s">
        <v>3835</v>
      </c>
      <c r="DK18" s="165">
        <v>0</v>
      </c>
      <c r="DL18" s="519">
        <f t="shared" si="10"/>
        <v>0</v>
      </c>
      <c r="DM18" s="520"/>
      <c r="DN18" s="521">
        <f t="shared" si="11"/>
        <v>0</v>
      </c>
      <c r="DP18" s="732" t="s">
        <v>3619</v>
      </c>
      <c r="DQ18" s="165">
        <v>550</v>
      </c>
      <c r="DR18" s="519">
        <f t="shared" si="12"/>
        <v>550</v>
      </c>
      <c r="DS18" s="520"/>
      <c r="DT18" s="521">
        <f t="shared" si="13"/>
        <v>550</v>
      </c>
      <c r="DU18" s="165"/>
      <c r="DV18" s="732" t="s">
        <v>5413</v>
      </c>
      <c r="DW18" s="165">
        <v>0</v>
      </c>
      <c r="DX18" s="519">
        <f>ROUND(((DW18-(DW18/6))/$DD$3)*$DE$3,2)</f>
        <v>0</v>
      </c>
      <c r="DY18" s="520"/>
      <c r="DZ18" s="521">
        <f>IF(DY18="",DX18,
IF(AND($DW$10&gt;=VLOOKUP(DY18,$DV$5:$DZ$9,2,0),$DW$10&lt;=VLOOKUP(DY18,$DV$5:$DZ$9,3,0)),
(DX18*(1-VLOOKUP(DY18,$DV$5:$DZ$9,4,0))),
DX18))</f>
        <v>0</v>
      </c>
      <c r="EB18" s="732" t="s">
        <v>4024</v>
      </c>
      <c r="EC18" s="165">
        <v>250</v>
      </c>
      <c r="ED18" s="519">
        <f t="shared" si="16"/>
        <v>250</v>
      </c>
      <c r="EE18" s="520"/>
      <c r="EF18" s="521">
        <f t="shared" si="17"/>
        <v>250</v>
      </c>
      <c r="EG18" s="164"/>
      <c r="EH18" s="732" t="s">
        <v>3106</v>
      </c>
      <c r="EI18" s="165">
        <v>0</v>
      </c>
      <c r="EJ18" s="519">
        <f>ROUND(((EI18-(EI18/6))/$DD$3)*$DE$3,2)</f>
        <v>0</v>
      </c>
      <c r="EK18" s="520"/>
      <c r="EL18" s="521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30"/>
      <c r="C19" s="409"/>
      <c r="D19" s="416"/>
      <c r="E19" s="29"/>
      <c r="G19" s="21"/>
      <c r="H19" s="21"/>
      <c r="I19" s="21"/>
      <c r="J19" s="21"/>
      <c r="K19" s="21"/>
      <c r="L19" s="153" t="s">
        <v>539</v>
      </c>
      <c r="M19" s="21" t="s">
        <v>453</v>
      </c>
      <c r="N19" s="158" t="s">
        <v>1944</v>
      </c>
      <c r="O19" s="805" t="s">
        <v>691</v>
      </c>
      <c r="P19" s="96"/>
      <c r="Q19" s="153" t="s">
        <v>539</v>
      </c>
      <c r="R19" s="150" t="s">
        <v>181</v>
      </c>
      <c r="S19" s="158" t="s">
        <v>130</v>
      </c>
      <c r="T19" s="21"/>
      <c r="U19" s="744" t="s">
        <v>2955</v>
      </c>
      <c r="V19" s="151" t="s">
        <v>1607</v>
      </c>
      <c r="W19" s="159" t="s">
        <v>2073</v>
      </c>
      <c r="X19" s="21"/>
      <c r="Y19" s="142" t="s">
        <v>1235</v>
      </c>
      <c r="Z19" s="490">
        <v>120</v>
      </c>
      <c r="AA19" s="158" t="s">
        <v>2102</v>
      </c>
      <c r="AB19" s="21"/>
      <c r="AC19" s="48"/>
      <c r="AD19" s="97"/>
      <c r="AE19" s="93"/>
      <c r="AF19" s="21"/>
      <c r="AG19" s="44" t="s">
        <v>433</v>
      </c>
      <c r="AH19" s="97" t="s">
        <v>165</v>
      </c>
      <c r="AI19" s="93" t="s">
        <v>2130</v>
      </c>
      <c r="AJ19" s="21"/>
      <c r="AK19" s="771" t="s">
        <v>5297</v>
      </c>
      <c r="AL19" s="475" t="s">
        <v>5298</v>
      </c>
      <c r="AM19" s="581" t="s">
        <v>5299</v>
      </c>
      <c r="AN19" s="21"/>
      <c r="AO19" s="772" t="s">
        <v>5387</v>
      </c>
      <c r="AP19" s="151" t="s">
        <v>170</v>
      </c>
      <c r="AQ19" s="583" t="s">
        <v>2187</v>
      </c>
      <c r="AU19" s="135" t="s">
        <v>578</v>
      </c>
      <c r="AV19" s="147" t="s">
        <v>181</v>
      </c>
      <c r="AW19" s="137" t="str">
        <f t="shared" si="0"/>
        <v>ДП СТАНДАРТ.4/1</v>
      </c>
      <c r="AY19" s="233" t="s">
        <v>534</v>
      </c>
      <c r="AZ19" s="136" t="s">
        <v>1596</v>
      </c>
      <c r="BA19" s="137" t="str">
        <f t="shared" si="1"/>
        <v>ДП СТАНДАРТ.2/А.б/з фальц</v>
      </c>
      <c r="BB19" s="120"/>
      <c r="BC19" s="43" t="s">
        <v>1597</v>
      </c>
      <c r="BD19" s="148" t="s">
        <v>2953</v>
      </c>
      <c r="BE19" s="138" t="str">
        <f>CONCATENATE(BC19,".",BD19)</f>
        <v>фальц..неробоча.</v>
      </c>
      <c r="BF19" s="120"/>
      <c r="BG19" s="146" t="s">
        <v>2944</v>
      </c>
      <c r="BH19" s="61" t="s">
        <v>308</v>
      </c>
      <c r="BI19" s="138" t="str">
        <f t="shared" si="2"/>
        <v>неробоча.90</v>
      </c>
      <c r="BK19" s="132" t="s">
        <v>2209</v>
      </c>
      <c r="BL19" s="133" t="s">
        <v>4553</v>
      </c>
      <c r="BM19" s="134" t="str">
        <f t="shared" si="3"/>
        <v>ДП Геометрія.Сімплекс</v>
      </c>
      <c r="BO19" s="145" t="s">
        <v>6198</v>
      </c>
      <c r="BP19" s="761" t="s">
        <v>3614</v>
      </c>
      <c r="BQ19" s="134" t="str">
        <f t="shared" si="23"/>
        <v>Verto-Cell(п).118 Дуб вибіл.</v>
      </c>
      <c r="BS19" s="43" t="s">
        <v>535</v>
      </c>
      <c r="BT19" s="253" t="s">
        <v>300</v>
      </c>
      <c r="BU19" s="138" t="str">
        <f t="shared" si="4"/>
        <v>ДП СТАНДАРТ.2/Б.ДСП тр.</v>
      </c>
      <c r="BW19" s="107" t="s">
        <v>533</v>
      </c>
      <c r="BX19" s="247" t="s">
        <v>790</v>
      </c>
      <c r="BY19" s="138" t="str">
        <f t="shared" si="21"/>
        <v>ДП СТАНДАРТ.1/Б.Бронза</v>
      </c>
      <c r="CA19" s="736" t="s">
        <v>2942</v>
      </c>
      <c r="CB19" s="150" t="s">
        <v>5401</v>
      </c>
      <c r="CC19" s="137" t="str">
        <f t="shared" si="22"/>
        <v>ДП СТАНДАРТ.фальц.робоча.Stand ст Пр +2завіс</v>
      </c>
      <c r="CE19" s="145" t="s">
        <v>2951</v>
      </c>
      <c r="CF19" s="136" t="s">
        <v>4021</v>
      </c>
      <c r="CG19" s="137" t="str">
        <f t="shared" si="5"/>
        <v>ДП СТАНДАРТ.б/з фальц.робоча.ВВ</v>
      </c>
      <c r="CI19" s="145" t="s">
        <v>6270</v>
      </c>
      <c r="CJ19" s="136" t="s">
        <v>4476</v>
      </c>
      <c r="CK19" s="137" t="str">
        <f t="shared" si="20"/>
        <v>Soft цл (чор.) +2завіс.Ліва</v>
      </c>
      <c r="CM19" s="431"/>
      <c r="CN19" s="221"/>
      <c r="CO19" s="222"/>
      <c r="CQ19" s="142" t="s">
        <v>799</v>
      </c>
      <c r="CR19" s="156" t="s">
        <v>443</v>
      </c>
      <c r="CS19" s="137" t="str">
        <f t="shared" si="7"/>
        <v>Verto-FIT.C</v>
      </c>
      <c r="CU19" s="142" t="s">
        <v>798</v>
      </c>
      <c r="CV19" s="215" t="s">
        <v>3871</v>
      </c>
      <c r="CW19" s="137" t="str">
        <f>CONCATENATE(CU19,".",CV19)</f>
        <v>Standard.(ні)</v>
      </c>
      <c r="CY19" s="745" t="s">
        <v>3871</v>
      </c>
      <c r="CZ19" s="773" t="s">
        <v>3871</v>
      </c>
      <c r="DA19" s="234" t="s">
        <v>829</v>
      </c>
      <c r="DD19" s="732" t="s">
        <v>4565</v>
      </c>
      <c r="DE19" s="165">
        <v>4990</v>
      </c>
      <c r="DF19" s="519">
        <f t="shared" si="8"/>
        <v>4990</v>
      </c>
      <c r="DG19" s="520"/>
      <c r="DH19" s="521">
        <f>IF(DG19="",DF19,
IF(AND($DE$10&gt;=VLOOKUP(DG19,$DD$5:$DH$9,2,0),$DE$10&lt;=VLOOKUP(DG19,$DD$5:$DH$9,3,0)),
(DF19*(1-VLOOKUP(DG19,$DD$5:$DH$9,4,0))),
DF19))</f>
        <v>4990</v>
      </c>
      <c r="DJ19" s="107" t="s">
        <v>220</v>
      </c>
      <c r="DK19" s="163">
        <v>1300</v>
      </c>
      <c r="DL19" s="528">
        <f t="shared" si="10"/>
        <v>1300</v>
      </c>
      <c r="DM19" s="523"/>
      <c r="DN19" s="524">
        <f t="shared" si="11"/>
        <v>1300</v>
      </c>
      <c r="DP19" s="107" t="s">
        <v>1687</v>
      </c>
      <c r="DQ19" s="163">
        <v>550</v>
      </c>
      <c r="DR19" s="522">
        <f t="shared" si="12"/>
        <v>550</v>
      </c>
      <c r="DS19" s="523"/>
      <c r="DT19" s="524">
        <f t="shared" si="13"/>
        <v>550</v>
      </c>
      <c r="DU19" s="165"/>
      <c r="DV19" s="732" t="s">
        <v>6275</v>
      </c>
      <c r="DW19" s="165">
        <v>680</v>
      </c>
      <c r="DX19" s="519">
        <f>ROUND(((DW19-(DW19/6))/$DD$3)*$DE$3,2)</f>
        <v>680</v>
      </c>
      <c r="DY19" s="520"/>
      <c r="DZ19" s="521">
        <f>IF(DY19="",DX19,
IF(AND($DW$10&gt;=VLOOKUP(DY19,$DV$5:$DZ$9,2,0),$DW$10&lt;=VLOOKUP(DY19,$DV$5:$DZ$9,3,0)),
(DX19*(1-VLOOKUP(DY19,$DV$5:$DZ$9,4,0))),
DX19))</f>
        <v>680</v>
      </c>
      <c r="EB19" s="107" t="s">
        <v>959</v>
      </c>
      <c r="EC19" s="163">
        <v>170</v>
      </c>
      <c r="ED19" s="528">
        <f t="shared" si="16"/>
        <v>170</v>
      </c>
      <c r="EE19" s="523"/>
      <c r="EF19" s="524">
        <f t="shared" si="17"/>
        <v>170</v>
      </c>
      <c r="EG19" s="164"/>
      <c r="EH19" s="733" t="s">
        <v>3107</v>
      </c>
      <c r="EI19" s="163">
        <v>820</v>
      </c>
      <c r="EJ19" s="528">
        <f>ROUND(((EI19-(EI19/6))/$DD$3)*$DE$3,2)</f>
        <v>820</v>
      </c>
      <c r="EK19" s="523"/>
      <c r="EL19" s="524">
        <f>IF(EK19="",EJ19,
IF(AND($EI$10&gt;=VLOOKUP(EK19,$EH$5:$EL$9,2,0),$EI$10&lt;=VLOOKUP(EK19,$EH$5:$EL$9,3,0)),
(EJ19*(1-VLOOKUP(EK19,$EH$5:$EL$9,4,0))),
EJ19))</f>
        <v>820</v>
      </c>
    </row>
    <row r="20" spans="2:142" x14ac:dyDescent="0.2">
      <c r="B20" s="30"/>
      <c r="C20" s="409" t="s">
        <v>1255</v>
      </c>
      <c r="D20" s="416" t="s">
        <v>691</v>
      </c>
      <c r="E20" s="29"/>
      <c r="G20" s="21"/>
      <c r="H20" s="21"/>
      <c r="I20" s="21"/>
      <c r="J20" s="21"/>
      <c r="K20" s="21"/>
      <c r="L20" s="154" t="s">
        <v>540</v>
      </c>
      <c r="M20" s="253" t="s">
        <v>453</v>
      </c>
      <c r="N20" s="159" t="s">
        <v>1944</v>
      </c>
      <c r="O20" s="421" t="s">
        <v>691</v>
      </c>
      <c r="P20" s="96"/>
      <c r="Q20" s="154" t="s">
        <v>540</v>
      </c>
      <c r="R20" s="151" t="s">
        <v>182</v>
      </c>
      <c r="S20" s="159" t="s">
        <v>141</v>
      </c>
      <c r="T20" s="21"/>
      <c r="U20" s="746" t="s">
        <v>2956</v>
      </c>
      <c r="V20" s="150" t="s">
        <v>1608</v>
      </c>
      <c r="W20" s="158" t="s">
        <v>2074</v>
      </c>
      <c r="X20" s="21"/>
      <c r="Y20" s="746" t="s">
        <v>3615</v>
      </c>
      <c r="Z20" s="490">
        <v>121</v>
      </c>
      <c r="AA20" s="159" t="s">
        <v>2103</v>
      </c>
      <c r="AB20" s="21"/>
      <c r="AC20" s="48"/>
      <c r="AD20" s="97"/>
      <c r="AE20" s="93"/>
      <c r="AF20" s="21"/>
      <c r="AG20" s="44" t="s">
        <v>432</v>
      </c>
      <c r="AH20" s="97" t="s">
        <v>166</v>
      </c>
      <c r="AI20" s="93" t="s">
        <v>2131</v>
      </c>
      <c r="AJ20" s="21"/>
      <c r="AK20" s="771" t="s">
        <v>5310</v>
      </c>
      <c r="AL20" s="475" t="s">
        <v>154</v>
      </c>
      <c r="AM20" s="581" t="s">
        <v>5311</v>
      </c>
      <c r="AN20" s="21"/>
      <c r="AO20" s="771" t="s">
        <v>5388</v>
      </c>
      <c r="AP20" s="150" t="s">
        <v>5143</v>
      </c>
      <c r="AQ20" s="581" t="s">
        <v>2185</v>
      </c>
      <c r="AU20" s="135" t="s">
        <v>578</v>
      </c>
      <c r="AV20" s="147" t="s">
        <v>182</v>
      </c>
      <c r="AW20" s="137" t="str">
        <f t="shared" si="0"/>
        <v>ДП СТАНДАРТ.4/2</v>
      </c>
      <c r="AY20" s="223" t="s">
        <v>534</v>
      </c>
      <c r="AZ20" s="61" t="s">
        <v>1595</v>
      </c>
      <c r="BA20" s="138" t="str">
        <f t="shared" si="1"/>
        <v>ДП СТАНДАРТ.2/А.купе</v>
      </c>
      <c r="BB20" s="120"/>
      <c r="BC20" s="39" t="s">
        <v>1598</v>
      </c>
      <c r="BD20" s="40" t="s">
        <v>2950</v>
      </c>
      <c r="BE20" s="69" t="str">
        <f>CONCATENATE(BC20,".",BD20)</f>
        <v>б/з фальц..робоча.</v>
      </c>
      <c r="BF20" s="120"/>
      <c r="BG20" s="425"/>
      <c r="BH20" s="426"/>
      <c r="BI20" s="427"/>
      <c r="BK20" s="135" t="s">
        <v>2209</v>
      </c>
      <c r="BL20" s="136" t="s">
        <v>393</v>
      </c>
      <c r="BM20" s="137" t="str">
        <f t="shared" si="3"/>
        <v>ДП Геометрія.Verto-Cell</v>
      </c>
      <c r="BO20" s="145" t="s">
        <v>6198</v>
      </c>
      <c r="BP20" s="254" t="s">
        <v>1234</v>
      </c>
      <c r="BQ20" s="137" t="str">
        <f t="shared" si="23"/>
        <v>Verto-Cell(п).119 Дуб ретро</v>
      </c>
      <c r="BS20" s="132" t="s">
        <v>536</v>
      </c>
      <c r="BT20" s="100" t="s">
        <v>3831</v>
      </c>
      <c r="BU20" s="134" t="str">
        <f t="shared" si="4"/>
        <v>ДП СТАНДАРТ.3/0.Сотове</v>
      </c>
      <c r="BW20" s="161"/>
      <c r="BX20" s="245"/>
      <c r="BY20" s="134"/>
      <c r="CA20" s="736" t="s">
        <v>2942</v>
      </c>
      <c r="CB20" s="136"/>
      <c r="CC20" s="137"/>
      <c r="CE20" s="146" t="s">
        <v>2951</v>
      </c>
      <c r="CF20" s="61" t="s">
        <v>697</v>
      </c>
      <c r="CG20" s="138" t="str">
        <f t="shared" si="5"/>
        <v>ДП СТАНДАРТ.б/з фальц.робоча.ВП</v>
      </c>
      <c r="CI20" s="146" t="s">
        <v>6270</v>
      </c>
      <c r="CJ20" s="61" t="s">
        <v>4506</v>
      </c>
      <c r="CK20" s="138" t="str">
        <f t="shared" si="20"/>
        <v>Soft цл (чор.) +2завіс.Права</v>
      </c>
      <c r="CM20" s="736" t="s">
        <v>2957</v>
      </c>
      <c r="CN20" s="136" t="s">
        <v>933</v>
      </c>
      <c r="CO20" s="137" t="str">
        <f t="shared" ref="CO20:CO26" si="24">CONCATENATE(CM20,".",CN20)</f>
        <v>ДП КУПАВА.фальц.робоча.Standard-MDF</v>
      </c>
      <c r="CQ20" s="142" t="s">
        <v>799</v>
      </c>
      <c r="CR20" s="156" t="s">
        <v>444</v>
      </c>
      <c r="CS20" s="137" t="str">
        <f t="shared" si="7"/>
        <v>Verto-FIT.D</v>
      </c>
      <c r="CU20" s="142" t="s">
        <v>798</v>
      </c>
      <c r="CV20" s="215"/>
      <c r="CW20" s="137"/>
      <c r="CY20" s="229" t="s">
        <v>802</v>
      </c>
      <c r="CZ20" s="136" t="s">
        <v>5564</v>
      </c>
      <c r="DA20" s="235" t="s">
        <v>500</v>
      </c>
      <c r="DD20" s="813" t="s">
        <v>4566</v>
      </c>
      <c r="DE20" s="814">
        <v>4990</v>
      </c>
      <c r="DF20" s="528">
        <f t="shared" si="8"/>
        <v>4990</v>
      </c>
      <c r="DG20" s="523"/>
      <c r="DH20" s="524">
        <f t="shared" si="9"/>
        <v>4990</v>
      </c>
      <c r="DJ20" s="732" t="s">
        <v>3836</v>
      </c>
      <c r="DK20" s="165">
        <v>0</v>
      </c>
      <c r="DL20" s="519">
        <f t="shared" si="10"/>
        <v>0</v>
      </c>
      <c r="DM20" s="520"/>
      <c r="DN20" s="521">
        <f t="shared" ref="DN20:DN28" si="25">IF(DM20="",DL20,
IF(AND($DK$10&gt;=VLOOKUP(DM20,$DJ$5:$DN$9,2,0),$DK$10&lt;=VLOOKUP(DM20,$DJ$5:$DN$9,3,0)),
(DL20*(1-VLOOKUP(DM20,$DJ$5:$DN$9,4,0))),
DL20))</f>
        <v>0</v>
      </c>
      <c r="DP20" s="161" t="s">
        <v>598</v>
      </c>
      <c r="DQ20" s="162">
        <v>0</v>
      </c>
      <c r="DR20" s="525">
        <f t="shared" si="12"/>
        <v>0</v>
      </c>
      <c r="DS20" s="526"/>
      <c r="DT20" s="527">
        <f t="shared" si="13"/>
        <v>0</v>
      </c>
      <c r="DU20" s="165"/>
      <c r="DV20" s="732" t="s">
        <v>6201</v>
      </c>
      <c r="DW20" s="165">
        <v>680</v>
      </c>
      <c r="DX20" s="519">
        <f>ROUND(((DW20-(DW20/6))/$DD$3)*$DE$3,2)</f>
        <v>680</v>
      </c>
      <c r="DY20" s="520"/>
      <c r="DZ20" s="521">
        <f>IF(DY20="",DX20,
IF(AND($DW$10&gt;=VLOOKUP(DY20,$DV$5:$DZ$9,2,0),$DW$10&lt;=VLOOKUP(DY20,$DV$5:$DZ$9,3,0)),
(DX20*(1-VLOOKUP(DY20,$DV$5:$DZ$9,4,0))),
DX20))</f>
        <v>680</v>
      </c>
      <c r="EB20" s="161" t="s">
        <v>857</v>
      </c>
      <c r="EC20" s="162">
        <v>0</v>
      </c>
      <c r="ED20" s="534">
        <f t="shared" si="16"/>
        <v>0</v>
      </c>
      <c r="EE20" s="526"/>
      <c r="EF20" s="527">
        <f t="shared" si="17"/>
        <v>0</v>
      </c>
      <c r="EG20" s="164"/>
      <c r="EH20" s="732" t="s">
        <v>3108</v>
      </c>
      <c r="EI20" s="165">
        <v>0</v>
      </c>
      <c r="EJ20" s="519">
        <f t="shared" si="18"/>
        <v>0</v>
      </c>
      <c r="EK20" s="520"/>
      <c r="EL20" s="521">
        <f t="shared" si="19"/>
        <v>0</v>
      </c>
    </row>
    <row r="21" spans="2:142" x14ac:dyDescent="0.2">
      <c r="B21" s="30"/>
      <c r="C21" s="409" t="s">
        <v>1256</v>
      </c>
      <c r="D21" s="416" t="s">
        <v>691</v>
      </c>
      <c r="E21" s="29"/>
      <c r="G21" s="21"/>
      <c r="H21" s="21"/>
      <c r="I21" s="21"/>
      <c r="J21" s="21"/>
      <c r="K21" s="21"/>
      <c r="L21" s="152" t="s">
        <v>541</v>
      </c>
      <c r="M21" s="803" t="s">
        <v>454</v>
      </c>
      <c r="N21" s="99" t="s">
        <v>1945</v>
      </c>
      <c r="O21" s="804" t="s">
        <v>691</v>
      </c>
      <c r="P21" s="96"/>
      <c r="Q21" s="152" t="s">
        <v>541</v>
      </c>
      <c r="R21" s="100" t="s">
        <v>187</v>
      </c>
      <c r="S21" s="99" t="s">
        <v>131</v>
      </c>
      <c r="T21" s="21"/>
      <c r="U21" s="746" t="s">
        <v>2958</v>
      </c>
      <c r="V21" s="150" t="s">
        <v>1609</v>
      </c>
      <c r="W21" s="158" t="s">
        <v>2075</v>
      </c>
      <c r="X21" s="21"/>
      <c r="Y21" s="142" t="s">
        <v>1707</v>
      </c>
      <c r="Z21" s="490">
        <v>122</v>
      </c>
      <c r="AA21" s="159" t="s">
        <v>2104</v>
      </c>
      <c r="AB21" s="21"/>
      <c r="AC21" s="48"/>
      <c r="AD21" s="97"/>
      <c r="AE21" s="93"/>
      <c r="AF21" s="21"/>
      <c r="AG21" s="750" t="s">
        <v>4008</v>
      </c>
      <c r="AH21" s="97" t="s">
        <v>160</v>
      </c>
      <c r="AI21" s="93" t="s">
        <v>2132</v>
      </c>
      <c r="AJ21" s="21"/>
      <c r="AK21" s="771" t="s">
        <v>5312</v>
      </c>
      <c r="AL21" s="475" t="s">
        <v>5313</v>
      </c>
      <c r="AM21" s="581" t="s">
        <v>5314</v>
      </c>
      <c r="AN21" s="21"/>
      <c r="AO21" s="772" t="s">
        <v>5389</v>
      </c>
      <c r="AP21" s="151" t="s">
        <v>170</v>
      </c>
      <c r="AQ21" s="583" t="s">
        <v>2186</v>
      </c>
      <c r="AU21" s="135" t="s">
        <v>579</v>
      </c>
      <c r="AV21" s="147" t="s">
        <v>178</v>
      </c>
      <c r="AW21" s="137" t="str">
        <f t="shared" ref="AW21:AW34" si="26">CONCATENATE(AU21,".",AV21)</f>
        <v>ДП КУПАВА.3/0</v>
      </c>
      <c r="AY21" s="233" t="s">
        <v>535</v>
      </c>
      <c r="AZ21" s="136" t="s">
        <v>1594</v>
      </c>
      <c r="BA21" s="137" t="str">
        <f t="shared" si="1"/>
        <v>ДП СТАНДАРТ.2/Б.фальц</v>
      </c>
      <c r="BB21" s="120"/>
      <c r="BC21" s="39" t="s">
        <v>1599</v>
      </c>
      <c r="BD21" s="40" t="s">
        <v>2950</v>
      </c>
      <c r="BE21" s="69" t="str">
        <f>CONCATENATE(BC21,".",BD21)</f>
        <v>купе..робоча.</v>
      </c>
      <c r="BF21" s="120"/>
      <c r="BG21" s="145" t="s">
        <v>2950</v>
      </c>
      <c r="BH21" s="133" t="s">
        <v>305</v>
      </c>
      <c r="BI21" s="137" t="str">
        <f>CONCATENATE(BG21,".",BH21)</f>
        <v>робоча..60</v>
      </c>
      <c r="BK21" s="135" t="s">
        <v>2209</v>
      </c>
      <c r="BL21" s="136" t="s">
        <v>1767</v>
      </c>
      <c r="BM21" s="137" t="str">
        <f>CONCATENATE(BK21,".",BL21)</f>
        <v>ДП Геометрія.Uni-Mat</v>
      </c>
      <c r="BO21" s="145" t="s">
        <v>6198</v>
      </c>
      <c r="BP21" s="254" t="s">
        <v>1235</v>
      </c>
      <c r="BQ21" s="137" t="str">
        <f t="shared" si="23"/>
        <v>Verto-Cell(п).120 Дуб невада</v>
      </c>
      <c r="BS21" s="43" t="s">
        <v>536</v>
      </c>
      <c r="BT21" s="253" t="s">
        <v>300</v>
      </c>
      <c r="BU21" s="138" t="str">
        <f t="shared" si="4"/>
        <v>ДП СТАНДАРТ.3/0.ДСП тр.</v>
      </c>
      <c r="BW21" s="164" t="s">
        <v>534</v>
      </c>
      <c r="BX21" s="246" t="s">
        <v>430</v>
      </c>
      <c r="BY21" s="137" t="str">
        <f>CONCATENATE(BW21,".",BX21)</f>
        <v>ДП СТАНДАРТ.2/А.Сатин</v>
      </c>
      <c r="CA21" s="736" t="s">
        <v>2942</v>
      </c>
      <c r="CB21" s="150" t="s">
        <v>5402</v>
      </c>
      <c r="CC21" s="137" t="str">
        <f t="shared" ref="CC21:CC26" si="27">CONCATENATE(CA21,".",CB21)</f>
        <v>ДП СТАНДАРТ.фальц.робоча.Stand цл Лів +3завіс</v>
      </c>
      <c r="CE21" s="736" t="s">
        <v>2954</v>
      </c>
      <c r="CF21" s="136"/>
      <c r="CG21" s="137" t="str">
        <f t="shared" si="5"/>
        <v>ДП СТАНДАРТ.купе.робоча.</v>
      </c>
      <c r="CI21" s="145" t="s">
        <v>6202</v>
      </c>
      <c r="CJ21" s="136" t="s">
        <v>4476</v>
      </c>
      <c r="CK21" s="137" t="str">
        <f t="shared" si="20"/>
        <v>Soft ст (чор.) +2завіс.Ліва</v>
      </c>
      <c r="CM21" s="736" t="s">
        <v>2957</v>
      </c>
      <c r="CN21" s="136" t="s">
        <v>798</v>
      </c>
      <c r="CO21" s="137" t="str">
        <f t="shared" si="24"/>
        <v>ДП КУПАВА.фальц.робоча.Standard</v>
      </c>
      <c r="CQ21" s="142" t="s">
        <v>799</v>
      </c>
      <c r="CR21" s="156" t="s">
        <v>445</v>
      </c>
      <c r="CS21" s="137" t="str">
        <f t="shared" si="7"/>
        <v>Verto-FIT.E</v>
      </c>
      <c r="CU21" s="142" t="s">
        <v>798</v>
      </c>
      <c r="CV21" s="156" t="s">
        <v>802</v>
      </c>
      <c r="CW21" s="137" t="str">
        <f>CONCATENATE(CU21,".",CV21)</f>
        <v>Standard.М60 1кт</v>
      </c>
      <c r="CY21" s="229" t="s">
        <v>803</v>
      </c>
      <c r="CZ21" s="136" t="s">
        <v>5564</v>
      </c>
      <c r="DA21" s="235" t="s">
        <v>501</v>
      </c>
      <c r="DD21" s="164" t="s">
        <v>1769</v>
      </c>
      <c r="DE21" s="165">
        <v>6060</v>
      </c>
      <c r="DF21" s="519">
        <f t="shared" ref="DF21:DF26" si="28">ROUND(((DE21-(DE21/6))/$DD$3)*$DE$3,2)</f>
        <v>6060</v>
      </c>
      <c r="DG21" s="520"/>
      <c r="DH21" s="521">
        <f>IF(DG21="",DF21,
IF(AND($DE$10&gt;=VLOOKUP(DG21,$DD$5:$DH$9,2,0),$DE$10&lt;=VLOOKUP(DG21,$DD$5:$DH$9,3,0)),
(DF21*(1-VLOOKUP(DG21,$DD$5:$DH$9,4,0))),
DF21))</f>
        <v>6060</v>
      </c>
      <c r="DJ21" s="107" t="s">
        <v>2210</v>
      </c>
      <c r="DK21" s="163">
        <v>1300</v>
      </c>
      <c r="DL21" s="528">
        <f t="shared" si="10"/>
        <v>1300</v>
      </c>
      <c r="DM21" s="523"/>
      <c r="DN21" s="524">
        <f t="shared" si="25"/>
        <v>1300</v>
      </c>
      <c r="DP21" s="164" t="s">
        <v>599</v>
      </c>
      <c r="DQ21" s="165">
        <v>420</v>
      </c>
      <c r="DR21" s="519">
        <f>ROUND(((DQ21-(DQ21/6))/$DD$3)*$DE$3,2)</f>
        <v>420</v>
      </c>
      <c r="DS21" s="520"/>
      <c r="DT21" s="521">
        <f>IF(DS21="",DR21,
IF(AND($DQ$10&gt;=VLOOKUP(DS21,$DP$5:$DT$9,2,0),$DQ$10&lt;=VLOOKUP(DS21,$DP$5:$DT$9,3,0)),
(DR21*(1-VLOOKUP(DS21,$DP$5:$DT$9,4,0))),
DR21))</f>
        <v>420</v>
      </c>
      <c r="DU21" s="165"/>
      <c r="DV21" s="732" t="s">
        <v>4051</v>
      </c>
      <c r="DW21" s="165">
        <v>550</v>
      </c>
      <c r="DX21" s="519">
        <f t="shared" si="14"/>
        <v>550</v>
      </c>
      <c r="DY21" s="520"/>
      <c r="DZ21" s="521">
        <f t="shared" si="15"/>
        <v>550</v>
      </c>
      <c r="EB21" s="732" t="s">
        <v>4025</v>
      </c>
      <c r="EC21" s="165">
        <v>250</v>
      </c>
      <c r="ED21" s="519">
        <f t="shared" si="16"/>
        <v>250</v>
      </c>
      <c r="EE21" s="520"/>
      <c r="EF21" s="521">
        <f t="shared" si="17"/>
        <v>250</v>
      </c>
      <c r="EG21" s="164"/>
      <c r="EH21" s="733" t="s">
        <v>3109</v>
      </c>
      <c r="EI21" s="163">
        <v>860</v>
      </c>
      <c r="EJ21" s="528">
        <f t="shared" si="18"/>
        <v>860</v>
      </c>
      <c r="EK21" s="523"/>
      <c r="EL21" s="524">
        <f t="shared" ref="EL21:EL48" si="29">IF(EK21="",EJ21,
IF(AND($EI$10&gt;=VLOOKUP(EK21,$EH$5:$EL$9,2,0),$EI$10&lt;=VLOOKUP(EK21,$EH$5:$EL$9,3,0)),
(EJ21*(1-VLOOKUP(EK21,$EH$5:$EL$9,4,0))),
EJ21))</f>
        <v>860</v>
      </c>
    </row>
    <row r="22" spans="2:142" x14ac:dyDescent="0.2">
      <c r="B22" s="30"/>
      <c r="C22" s="409" t="s">
        <v>1257</v>
      </c>
      <c r="D22" s="416" t="s">
        <v>691</v>
      </c>
      <c r="E22" s="29"/>
      <c r="G22" s="21"/>
      <c r="H22" s="21"/>
      <c r="I22" s="21"/>
      <c r="J22" s="21"/>
      <c r="K22" s="21"/>
      <c r="L22" s="153" t="s">
        <v>542</v>
      </c>
      <c r="M22" s="21" t="s">
        <v>454</v>
      </c>
      <c r="N22" s="158" t="s">
        <v>1945</v>
      </c>
      <c r="O22" s="805" t="s">
        <v>691</v>
      </c>
      <c r="P22" s="96"/>
      <c r="Q22" s="153" t="s">
        <v>542</v>
      </c>
      <c r="R22" s="150" t="s">
        <v>188</v>
      </c>
      <c r="S22" s="158" t="s">
        <v>132</v>
      </c>
      <c r="T22" s="21"/>
      <c r="U22" s="746" t="s">
        <v>2959</v>
      </c>
      <c r="V22" s="150" t="s">
        <v>1610</v>
      </c>
      <c r="W22" s="158" t="s">
        <v>2076</v>
      </c>
      <c r="X22" s="21"/>
      <c r="Y22" s="142" t="s">
        <v>1936</v>
      </c>
      <c r="Z22" s="490">
        <v>123</v>
      </c>
      <c r="AA22" s="158" t="s">
        <v>2105</v>
      </c>
      <c r="AB22" s="21"/>
      <c r="AC22" s="48"/>
      <c r="AD22" s="97"/>
      <c r="AE22" s="93"/>
      <c r="AF22" s="21"/>
      <c r="AG22" s="750" t="s">
        <v>4011</v>
      </c>
      <c r="AH22" s="97" t="s">
        <v>1128</v>
      </c>
      <c r="AI22" s="472" t="s">
        <v>4019</v>
      </c>
      <c r="AJ22" s="21"/>
      <c r="AK22" s="772" t="s">
        <v>5325</v>
      </c>
      <c r="AL22" s="587" t="s">
        <v>155</v>
      </c>
      <c r="AM22" s="583" t="s">
        <v>5326</v>
      </c>
      <c r="AN22" s="21"/>
      <c r="AO22" s="771" t="s">
        <v>6199</v>
      </c>
      <c r="AP22" s="150" t="s">
        <v>5143</v>
      </c>
      <c r="AQ22" s="581" t="s">
        <v>2184</v>
      </c>
      <c r="AU22" s="135" t="s">
        <v>579</v>
      </c>
      <c r="AV22" s="147" t="s">
        <v>179</v>
      </c>
      <c r="AW22" s="137" t="str">
        <f t="shared" si="26"/>
        <v>ДП КУПАВА.3/1</v>
      </c>
      <c r="AY22" s="233" t="s">
        <v>535</v>
      </c>
      <c r="AZ22" s="136" t="s">
        <v>1596</v>
      </c>
      <c r="BA22" s="137" t="str">
        <f t="shared" si="1"/>
        <v>ДП СТАНДАРТ.2/Б.б/з фальц</v>
      </c>
      <c r="BB22" s="120"/>
      <c r="BC22" s="431"/>
      <c r="BD22" s="221"/>
      <c r="BE22" s="222"/>
      <c r="BF22" s="120"/>
      <c r="BG22" s="145" t="s">
        <v>2950</v>
      </c>
      <c r="BH22" s="136" t="s">
        <v>306</v>
      </c>
      <c r="BI22" s="137" t="str">
        <f t="shared" ref="BI22:BI31" si="30">CONCATENATE(BG22,".",BH22)</f>
        <v>робоча..70</v>
      </c>
      <c r="BK22" s="43" t="s">
        <v>2209</v>
      </c>
      <c r="BL22" s="61" t="s">
        <v>529</v>
      </c>
      <c r="BM22" s="138" t="str">
        <f t="shared" si="3"/>
        <v>ДП Геометрія.Резист</v>
      </c>
      <c r="BO22" s="145" t="s">
        <v>6198</v>
      </c>
      <c r="BP22" s="762" t="s">
        <v>3615</v>
      </c>
      <c r="BQ22" s="137" t="str">
        <f t="shared" si="23"/>
        <v>Verto-Cell(п).121 Дуб ірланд.</v>
      </c>
      <c r="BS22" s="132" t="s">
        <v>537</v>
      </c>
      <c r="BT22" s="100" t="s">
        <v>3831</v>
      </c>
      <c r="BU22" s="134" t="str">
        <f t="shared" si="4"/>
        <v>ДП СТАНДАРТ.3/1.Сотове</v>
      </c>
      <c r="BW22" s="164" t="s">
        <v>534</v>
      </c>
      <c r="BX22" s="764" t="s">
        <v>3617</v>
      </c>
      <c r="BY22" s="137" t="str">
        <f t="shared" si="21"/>
        <v>ДП СТАНДАРТ.2/А.Графіт</v>
      </c>
      <c r="CA22" s="736" t="s">
        <v>2942</v>
      </c>
      <c r="CB22" s="150" t="s">
        <v>5403</v>
      </c>
      <c r="CC22" s="137" t="str">
        <f t="shared" si="27"/>
        <v>ДП СТАНДАРТ.фальц.робоча.Stand цл Пр +3завіс</v>
      </c>
      <c r="CE22" s="423" t="s">
        <v>2954</v>
      </c>
      <c r="CF22" s="61" t="s">
        <v>4021</v>
      </c>
      <c r="CG22" s="138" t="str">
        <f t="shared" si="5"/>
        <v>ДП СТАНДАРТ.купе.робоча.ВВ</v>
      </c>
      <c r="CI22" s="146" t="s">
        <v>6202</v>
      </c>
      <c r="CJ22" s="61" t="s">
        <v>4506</v>
      </c>
      <c r="CK22" s="138" t="str">
        <f t="shared" si="20"/>
        <v>Soft ст (чор.) +2завіс.Права</v>
      </c>
      <c r="CM22" s="736" t="s">
        <v>2957</v>
      </c>
      <c r="CN22" s="136" t="s">
        <v>799</v>
      </c>
      <c r="CO22" s="137" t="str">
        <f t="shared" si="24"/>
        <v>ДП КУПАВА.фальц.робоча.Verto-FIT</v>
      </c>
      <c r="CQ22" s="142" t="s">
        <v>799</v>
      </c>
      <c r="CR22" s="156" t="s">
        <v>446</v>
      </c>
      <c r="CS22" s="137" t="str">
        <f t="shared" si="7"/>
        <v>Verto-FIT.F</v>
      </c>
      <c r="CU22" s="142" t="s">
        <v>798</v>
      </c>
      <c r="CV22" s="156" t="s">
        <v>803</v>
      </c>
      <c r="CW22" s="137" t="str">
        <f>CONCATENATE(CU22,".",CV22)</f>
        <v>Standard.М60 2кт</v>
      </c>
      <c r="CY22" s="540" t="s">
        <v>1071</v>
      </c>
      <c r="CZ22" s="136" t="s">
        <v>5565</v>
      </c>
      <c r="DA22" s="235" t="s">
        <v>500</v>
      </c>
      <c r="DD22" s="164" t="s">
        <v>1770</v>
      </c>
      <c r="DE22" s="165">
        <v>6440</v>
      </c>
      <c r="DF22" s="519">
        <f t="shared" si="28"/>
        <v>6440</v>
      </c>
      <c r="DG22" s="520"/>
      <c r="DH22" s="521">
        <f>IF(DG22="",DF22,
IF(AND($DE$10&gt;=VLOOKUP(DG22,$DD$5:$DH$9,2,0),$DE$10&lt;=VLOOKUP(DG22,$DD$5:$DH$9,3,0)),
(DF22*(1-VLOOKUP(DG22,$DD$5:$DH$9,4,0))),
DF22))</f>
        <v>6440</v>
      </c>
      <c r="DJ22" s="732" t="s">
        <v>3837</v>
      </c>
      <c r="DK22" s="165">
        <v>0</v>
      </c>
      <c r="DL22" s="519">
        <f t="shared" si="10"/>
        <v>0</v>
      </c>
      <c r="DM22" s="520"/>
      <c r="DN22" s="521">
        <f t="shared" si="25"/>
        <v>0</v>
      </c>
      <c r="DP22" s="732" t="s">
        <v>3620</v>
      </c>
      <c r="DQ22" s="165">
        <v>550</v>
      </c>
      <c r="DR22" s="519">
        <f t="shared" si="12"/>
        <v>550</v>
      </c>
      <c r="DS22" s="520"/>
      <c r="DT22" s="521">
        <f t="shared" si="13"/>
        <v>550</v>
      </c>
      <c r="DU22" s="165"/>
      <c r="DV22" s="732" t="s">
        <v>4052</v>
      </c>
      <c r="DW22" s="165">
        <v>550</v>
      </c>
      <c r="DX22" s="519">
        <f t="shared" si="14"/>
        <v>550</v>
      </c>
      <c r="DY22" s="520"/>
      <c r="DZ22" s="521">
        <f t="shared" si="15"/>
        <v>550</v>
      </c>
      <c r="EB22" s="107" t="s">
        <v>960</v>
      </c>
      <c r="EC22" s="163">
        <v>170</v>
      </c>
      <c r="ED22" s="528">
        <f t="shared" si="16"/>
        <v>170</v>
      </c>
      <c r="EE22" s="523"/>
      <c r="EF22" s="524">
        <f t="shared" si="17"/>
        <v>170</v>
      </c>
      <c r="EG22" s="164"/>
      <c r="EH22" s="732" t="s">
        <v>7375</v>
      </c>
      <c r="EI22" s="165">
        <v>0</v>
      </c>
      <c r="EJ22" s="519">
        <f>ROUND(((EI22-(EI22/6))/$DD$3)*$DE$3,2)</f>
        <v>0</v>
      </c>
      <c r="EK22" s="520"/>
      <c r="EL22" s="521">
        <f t="shared" si="29"/>
        <v>0</v>
      </c>
    </row>
    <row r="23" spans="2:142" x14ac:dyDescent="0.2">
      <c r="B23" s="30"/>
      <c r="C23" s="409" t="s">
        <v>1258</v>
      </c>
      <c r="D23" s="416" t="s">
        <v>691</v>
      </c>
      <c r="E23" s="29"/>
      <c r="G23" s="21"/>
      <c r="H23" s="21"/>
      <c r="I23" s="21"/>
      <c r="J23" s="21"/>
      <c r="K23" s="21"/>
      <c r="L23" s="153" t="s">
        <v>543</v>
      </c>
      <c r="M23" s="21" t="s">
        <v>454</v>
      </c>
      <c r="N23" s="158" t="s">
        <v>1945</v>
      </c>
      <c r="O23" s="805" t="s">
        <v>691</v>
      </c>
      <c r="P23" s="96"/>
      <c r="Q23" s="153" t="s">
        <v>543</v>
      </c>
      <c r="R23" s="150" t="s">
        <v>189</v>
      </c>
      <c r="S23" s="158" t="s">
        <v>133</v>
      </c>
      <c r="T23" s="21"/>
      <c r="U23" s="744" t="s">
        <v>2960</v>
      </c>
      <c r="V23" s="151" t="s">
        <v>1611</v>
      </c>
      <c r="W23" s="159" t="s">
        <v>2077</v>
      </c>
      <c r="X23" s="21"/>
      <c r="Y23" s="142" t="s">
        <v>1708</v>
      </c>
      <c r="Z23" s="490">
        <v>125</v>
      </c>
      <c r="AA23" s="159" t="s">
        <v>2106</v>
      </c>
      <c r="AB23" s="21"/>
      <c r="AC23" s="562"/>
      <c r="AD23" s="576"/>
      <c r="AE23" s="551"/>
      <c r="AF23" s="21"/>
      <c r="AG23" s="44" t="s">
        <v>5676</v>
      </c>
      <c r="AH23" s="97" t="s">
        <v>5677</v>
      </c>
      <c r="AI23" s="472" t="s">
        <v>5678</v>
      </c>
      <c r="AJ23" s="21"/>
      <c r="AK23" s="771" t="s">
        <v>5327</v>
      </c>
      <c r="AL23" s="475" t="s">
        <v>5328</v>
      </c>
      <c r="AM23" s="581" t="s">
        <v>5329</v>
      </c>
      <c r="AN23" s="21"/>
      <c r="AO23" s="772" t="s">
        <v>6200</v>
      </c>
      <c r="AP23" s="151" t="s">
        <v>170</v>
      </c>
      <c r="AQ23" s="583" t="s">
        <v>2187</v>
      </c>
      <c r="AU23" s="135" t="s">
        <v>579</v>
      </c>
      <c r="AV23" s="147" t="s">
        <v>180</v>
      </c>
      <c r="AW23" s="137" t="str">
        <f t="shared" si="26"/>
        <v>ДП КУПАВА.4/0</v>
      </c>
      <c r="AY23" s="223" t="s">
        <v>535</v>
      </c>
      <c r="AZ23" s="61" t="s">
        <v>1595</v>
      </c>
      <c r="BA23" s="138" t="str">
        <f t="shared" si="1"/>
        <v>ДП СТАНДАРТ.2/Б.купе</v>
      </c>
      <c r="BB23" s="120"/>
      <c r="BC23" s="132" t="s">
        <v>1600</v>
      </c>
      <c r="BD23" s="149" t="s">
        <v>2950</v>
      </c>
      <c r="BE23" s="134" t="str">
        <f>CONCATENATE(BC23,".",BD23)</f>
        <v>фальц,.робоча.</v>
      </c>
      <c r="BF23" s="120"/>
      <c r="BG23" s="145" t="s">
        <v>2950</v>
      </c>
      <c r="BH23" s="136" t="s">
        <v>307</v>
      </c>
      <c r="BI23" s="137" t="str">
        <f t="shared" si="30"/>
        <v>робоча..80</v>
      </c>
      <c r="BK23" s="132" t="s">
        <v>2260</v>
      </c>
      <c r="BL23" s="133" t="s">
        <v>4553</v>
      </c>
      <c r="BM23" s="134" t="str">
        <f t="shared" si="3"/>
        <v>ДП Ідея.Сімплекс</v>
      </c>
      <c r="BO23" s="145" t="s">
        <v>6198</v>
      </c>
      <c r="BP23" s="254" t="s">
        <v>1707</v>
      </c>
      <c r="BQ23" s="137" t="str">
        <f t="shared" si="23"/>
        <v>Verto-Cell(п).122 Сосна аз.</v>
      </c>
      <c r="BS23" s="43" t="s">
        <v>537</v>
      </c>
      <c r="BT23" s="253" t="s">
        <v>300</v>
      </c>
      <c r="BU23" s="138" t="str">
        <f t="shared" si="4"/>
        <v>ДП СТАНДАРТ.3/1.ДСП тр.</v>
      </c>
      <c r="BW23" s="107" t="s">
        <v>534</v>
      </c>
      <c r="BX23" s="247" t="s">
        <v>790</v>
      </c>
      <c r="BY23" s="138" t="str">
        <f t="shared" si="21"/>
        <v>ДП СТАНДАРТ.2/А.Бронза</v>
      </c>
      <c r="CA23" s="736" t="s">
        <v>2942</v>
      </c>
      <c r="CB23" s="150" t="s">
        <v>5404</v>
      </c>
      <c r="CC23" s="137" t="str">
        <f t="shared" si="27"/>
        <v>ДП СТАНДАРТ.фальц.робоча.Stand кл Лів +3завіс</v>
      </c>
      <c r="CE23" s="476"/>
      <c r="CF23" s="426"/>
      <c r="CG23" s="427"/>
      <c r="CI23" s="145" t="s">
        <v>4054</v>
      </c>
      <c r="CJ23" s="136" t="s">
        <v>4476</v>
      </c>
      <c r="CK23" s="137" t="str">
        <f t="shared" ref="CK23:CK34" si="31">CONCATENATE(CI23,".",CJ23)</f>
        <v>Soft цл +2завіс.Ліва</v>
      </c>
      <c r="CM23" s="423" t="s">
        <v>2957</v>
      </c>
      <c r="CN23" s="61" t="s">
        <v>355</v>
      </c>
      <c r="CO23" s="138" t="str">
        <f t="shared" si="24"/>
        <v>ДП КУПАВА.фальц.робоча.Verto-FIT Plus</v>
      </c>
      <c r="CQ23" s="142" t="s">
        <v>799</v>
      </c>
      <c r="CR23" s="156" t="s">
        <v>447</v>
      </c>
      <c r="CS23" s="137" t="str">
        <f t="shared" si="7"/>
        <v>Verto-FIT.G</v>
      </c>
      <c r="CU23" s="142" t="s">
        <v>798</v>
      </c>
      <c r="CV23" s="156"/>
      <c r="CW23" s="137"/>
      <c r="CY23" s="540" t="s">
        <v>1072</v>
      </c>
      <c r="CZ23" s="136" t="s">
        <v>5565</v>
      </c>
      <c r="DA23" s="235" t="s">
        <v>501</v>
      </c>
      <c r="DD23" s="164" t="s">
        <v>1771</v>
      </c>
      <c r="DE23" s="165">
        <v>6060</v>
      </c>
      <c r="DF23" s="519">
        <f t="shared" si="28"/>
        <v>6060</v>
      </c>
      <c r="DG23" s="520"/>
      <c r="DH23" s="521">
        <f t="shared" ref="DH23:DH36" si="32">IF(DG23="",DF23,
IF(AND($DE$10&gt;=VLOOKUP(DG23,$DD$5:$DH$9,2,0),$DE$10&lt;=VLOOKUP(DG23,$DD$5:$DH$9,3,0)),
(DF23*(1-VLOOKUP(DG23,$DD$5:$DH$9,4,0))),
DF23))</f>
        <v>6060</v>
      </c>
      <c r="DJ23" s="107" t="s">
        <v>216</v>
      </c>
      <c r="DK23" s="163">
        <v>1300</v>
      </c>
      <c r="DL23" s="528">
        <f t="shared" si="10"/>
        <v>1300</v>
      </c>
      <c r="DM23" s="523"/>
      <c r="DN23" s="524">
        <f t="shared" si="25"/>
        <v>1300</v>
      </c>
      <c r="DP23" s="107" t="s">
        <v>1688</v>
      </c>
      <c r="DQ23" s="163">
        <v>550</v>
      </c>
      <c r="DR23" s="522">
        <f t="shared" si="12"/>
        <v>550</v>
      </c>
      <c r="DS23" s="523"/>
      <c r="DT23" s="524">
        <f t="shared" si="13"/>
        <v>550</v>
      </c>
      <c r="DU23" s="165"/>
      <c r="DV23" s="732" t="s">
        <v>4053</v>
      </c>
      <c r="DW23" s="165">
        <v>800.00000000000011</v>
      </c>
      <c r="DX23" s="519">
        <f>ROUND(((DW23-(DW23/6))/$DD$3)*$DE$3,2)</f>
        <v>800</v>
      </c>
      <c r="DY23" s="520"/>
      <c r="DZ23" s="521">
        <f>IF(DY23="",DX23,
IF(AND($DW$10&gt;=VLOOKUP(DY23,$DV$5:$DZ$9,2,0),$DW$10&lt;=VLOOKUP(DY23,$DV$5:$DZ$9,3,0)),
(DX23*(1-VLOOKUP(DY23,$DV$5:$DZ$9,4,0))),
DX23))</f>
        <v>800</v>
      </c>
      <c r="EB23" s="164" t="s">
        <v>2211</v>
      </c>
      <c r="EC23" s="165">
        <v>0</v>
      </c>
      <c r="ED23" s="519">
        <f t="shared" si="16"/>
        <v>0</v>
      </c>
      <c r="EE23" s="520"/>
      <c r="EF23" s="521">
        <f t="shared" si="17"/>
        <v>0</v>
      </c>
      <c r="EG23" s="164"/>
      <c r="EH23" s="733" t="s">
        <v>7376</v>
      </c>
      <c r="EI23" s="163">
        <v>860</v>
      </c>
      <c r="EJ23" s="528">
        <f>ROUND(((EI23-(EI23/6))/$DD$3)*$DE$3,2)</f>
        <v>860</v>
      </c>
      <c r="EK23" s="523"/>
      <c r="EL23" s="524">
        <f>IF(EK23="",EJ23,
IF(AND($EI$10&gt;=VLOOKUP(EK23,$EH$5:$EL$9,2,0),$EI$10&lt;=VLOOKUP(EK23,$EH$5:$EL$9,3,0)),
(EJ23*(1-VLOOKUP(EK23,$EH$5:$EL$9,4,0))),
EJ23))</f>
        <v>860</v>
      </c>
    </row>
    <row r="24" spans="2:142" x14ac:dyDescent="0.2">
      <c r="B24" s="30"/>
      <c r="C24" s="409" t="s">
        <v>2333</v>
      </c>
      <c r="D24" s="727" t="s">
        <v>691</v>
      </c>
      <c r="E24" s="29"/>
      <c r="G24" s="21"/>
      <c r="H24" s="21"/>
      <c r="I24" s="21"/>
      <c r="J24" s="21"/>
      <c r="K24" s="21"/>
      <c r="L24" s="153" t="s">
        <v>685</v>
      </c>
      <c r="M24" s="21" t="s">
        <v>454</v>
      </c>
      <c r="N24" s="158" t="s">
        <v>1945</v>
      </c>
      <c r="O24" s="805" t="s">
        <v>691</v>
      </c>
      <c r="P24" s="96"/>
      <c r="Q24" s="153" t="s">
        <v>685</v>
      </c>
      <c r="R24" s="150" t="s">
        <v>190</v>
      </c>
      <c r="S24" s="158" t="s">
        <v>134</v>
      </c>
      <c r="T24" s="21"/>
      <c r="U24" s="746" t="s">
        <v>6668</v>
      </c>
      <c r="V24" s="150" t="s">
        <v>6701</v>
      </c>
      <c r="W24" s="158" t="s">
        <v>6835</v>
      </c>
      <c r="X24" s="21"/>
      <c r="Y24" s="142" t="s">
        <v>6111</v>
      </c>
      <c r="Z24" s="490">
        <v>126</v>
      </c>
      <c r="AA24" s="159" t="s">
        <v>6112</v>
      </c>
      <c r="AB24" s="21"/>
      <c r="AF24" s="21"/>
      <c r="AG24" s="44"/>
      <c r="AH24" s="97"/>
      <c r="AI24" s="93"/>
      <c r="AJ24" s="21"/>
      <c r="AK24" s="771" t="s">
        <v>6244</v>
      </c>
      <c r="AL24" s="475" t="s">
        <v>6502</v>
      </c>
      <c r="AM24" s="581" t="s">
        <v>6246</v>
      </c>
      <c r="AN24" s="21"/>
      <c r="AO24" s="771" t="s">
        <v>6203</v>
      </c>
      <c r="AP24" s="150" t="s">
        <v>5143</v>
      </c>
      <c r="AQ24" s="581" t="s">
        <v>2184</v>
      </c>
      <c r="AU24" s="43" t="s">
        <v>579</v>
      </c>
      <c r="AV24" s="148" t="s">
        <v>181</v>
      </c>
      <c r="AW24" s="138" t="str">
        <f t="shared" si="26"/>
        <v>ДП КУПАВА.4/1</v>
      </c>
      <c r="AY24" s="233" t="s">
        <v>536</v>
      </c>
      <c r="AZ24" s="136" t="s">
        <v>1594</v>
      </c>
      <c r="BA24" s="137" t="str">
        <f t="shared" si="1"/>
        <v>ДП СТАНДАРТ.3/0.фальц</v>
      </c>
      <c r="BB24" s="120"/>
      <c r="BC24" s="43" t="s">
        <v>1600</v>
      </c>
      <c r="BD24" s="148" t="s">
        <v>2961</v>
      </c>
      <c r="BE24" s="138" t="str">
        <f>CONCATENATE(BC24,".",BD24)</f>
        <v>фальц,.неробоча,</v>
      </c>
      <c r="BF24" s="120"/>
      <c r="BG24" s="145" t="s">
        <v>2950</v>
      </c>
      <c r="BH24" s="136" t="s">
        <v>308</v>
      </c>
      <c r="BI24" s="137" t="str">
        <f t="shared" si="30"/>
        <v>робоча..90</v>
      </c>
      <c r="BK24" s="135" t="s">
        <v>2260</v>
      </c>
      <c r="BL24" s="136" t="s">
        <v>393</v>
      </c>
      <c r="BM24" s="137" t="str">
        <f t="shared" si="3"/>
        <v>ДП Ідея.Verto-Cell</v>
      </c>
      <c r="BO24" s="145" t="s">
        <v>6198</v>
      </c>
      <c r="BP24" s="21" t="s">
        <v>1936</v>
      </c>
      <c r="BQ24" s="137" t="str">
        <f t="shared" si="23"/>
        <v>Verto-Cell(п).123 Дуб гесато</v>
      </c>
      <c r="BS24" s="132" t="s">
        <v>538</v>
      </c>
      <c r="BT24" s="100" t="s">
        <v>3831</v>
      </c>
      <c r="BU24" s="134" t="str">
        <f t="shared" si="4"/>
        <v>ДП СТАНДАРТ.4/0.Сотове</v>
      </c>
      <c r="BW24" s="161"/>
      <c r="BX24" s="245"/>
      <c r="BY24" s="134"/>
      <c r="CA24" s="736" t="s">
        <v>2942</v>
      </c>
      <c r="CB24" s="150" t="s">
        <v>5405</v>
      </c>
      <c r="CC24" s="137" t="str">
        <f t="shared" si="27"/>
        <v>ДП СТАНДАРТ.фальц.робоча.Stand кл Пр +3завіс</v>
      </c>
      <c r="CE24" s="736" t="s">
        <v>2957</v>
      </c>
      <c r="CF24" s="133"/>
      <c r="CG24" s="137" t="str">
        <f t="shared" ref="CG24:CG30" si="33">CONCATENATE(CE24,".",CF24)</f>
        <v>ДП КУПАВА.фальц.робоча.</v>
      </c>
      <c r="CI24" s="146" t="s">
        <v>4054</v>
      </c>
      <c r="CJ24" s="61" t="s">
        <v>4506</v>
      </c>
      <c r="CK24" s="138" t="str">
        <f t="shared" si="31"/>
        <v>Soft цл +2завіс.Права</v>
      </c>
      <c r="CM24" s="423" t="s">
        <v>2963</v>
      </c>
      <c r="CN24" s="61" t="s">
        <v>3871</v>
      </c>
      <c r="CO24" s="69" t="str">
        <f t="shared" si="24"/>
        <v>ДП КУПАВА.фальц.неробоча.(ні)</v>
      </c>
      <c r="CQ24" s="142" t="s">
        <v>799</v>
      </c>
      <c r="CR24" s="156" t="s">
        <v>448</v>
      </c>
      <c r="CS24" s="137" t="str">
        <f t="shared" si="7"/>
        <v>Verto-FIT.H</v>
      </c>
      <c r="CU24" s="142" t="s">
        <v>798</v>
      </c>
      <c r="CV24" s="539" t="s">
        <v>1071</v>
      </c>
      <c r="CW24" s="137" t="str">
        <f t="shared" ref="CW24:CW31" si="34">CONCATENATE(CU24,".",CV24)</f>
        <v>Standard.М80 1кт</v>
      </c>
      <c r="CY24" s="787" t="s">
        <v>5067</v>
      </c>
      <c r="CZ24" s="157"/>
      <c r="DA24" s="236" t="s">
        <v>829</v>
      </c>
      <c r="DD24" s="164" t="s">
        <v>1772</v>
      </c>
      <c r="DE24" s="165">
        <v>6440</v>
      </c>
      <c r="DF24" s="519">
        <f t="shared" si="28"/>
        <v>6440</v>
      </c>
      <c r="DG24" s="520"/>
      <c r="DH24" s="521">
        <f t="shared" si="32"/>
        <v>6440</v>
      </c>
      <c r="DJ24" s="732" t="s">
        <v>3838</v>
      </c>
      <c r="DK24" s="165">
        <v>0</v>
      </c>
      <c r="DL24" s="519">
        <f t="shared" si="10"/>
        <v>0</v>
      </c>
      <c r="DM24" s="520"/>
      <c r="DN24" s="521">
        <f t="shared" si="25"/>
        <v>0</v>
      </c>
      <c r="DP24" s="161" t="s">
        <v>600</v>
      </c>
      <c r="DQ24" s="162">
        <v>0</v>
      </c>
      <c r="DR24" s="525">
        <f t="shared" si="12"/>
        <v>0</v>
      </c>
      <c r="DS24" s="526"/>
      <c r="DT24" s="527">
        <f t="shared" si="13"/>
        <v>0</v>
      </c>
      <c r="DU24" s="165"/>
      <c r="DV24" s="733" t="s">
        <v>4055</v>
      </c>
      <c r="DW24" s="163">
        <v>800.00000000000011</v>
      </c>
      <c r="DX24" s="522">
        <f>ROUND(((DW24-(DW24/6))/$DD$3)*$DE$3,2)</f>
        <v>800</v>
      </c>
      <c r="DY24" s="523"/>
      <c r="DZ24" s="524">
        <f>IF(DY24="",DX24,
IF(AND($DW$10&gt;=VLOOKUP(DY24,$DV$5:$DZ$9,2,0),$DW$10&lt;=VLOOKUP(DY24,$DV$5:$DZ$9,3,0)),
(DX24*(1-VLOOKUP(DY24,$DV$5:$DZ$9,4,0))),
DX24))</f>
        <v>800</v>
      </c>
      <c r="EB24" s="732" t="s">
        <v>4026</v>
      </c>
      <c r="EC24" s="165">
        <v>250</v>
      </c>
      <c r="ED24" s="519">
        <f t="shared" si="16"/>
        <v>250</v>
      </c>
      <c r="EE24" s="520"/>
      <c r="EF24" s="521">
        <f t="shared" si="17"/>
        <v>250</v>
      </c>
      <c r="EG24" s="164"/>
      <c r="EH24" s="732" t="s">
        <v>3110</v>
      </c>
      <c r="EI24" s="165">
        <v>0</v>
      </c>
      <c r="EJ24" s="519">
        <f t="shared" si="18"/>
        <v>0</v>
      </c>
      <c r="EK24" s="520"/>
      <c r="EL24" s="521">
        <f t="shared" si="29"/>
        <v>0</v>
      </c>
    </row>
    <row r="25" spans="2:142" x14ac:dyDescent="0.2">
      <c r="B25" s="30"/>
      <c r="C25" s="409" t="s">
        <v>2415</v>
      </c>
      <c r="D25" s="727" t="s">
        <v>691</v>
      </c>
      <c r="E25" s="29"/>
      <c r="G25" s="21"/>
      <c r="H25" s="21"/>
      <c r="I25" s="21"/>
      <c r="J25" s="21"/>
      <c r="K25" s="21"/>
      <c r="L25" s="153" t="s">
        <v>686</v>
      </c>
      <c r="M25" s="21" t="s">
        <v>454</v>
      </c>
      <c r="N25" s="158" t="s">
        <v>1945</v>
      </c>
      <c r="O25" s="805" t="s">
        <v>691</v>
      </c>
      <c r="P25" s="96"/>
      <c r="Q25" s="153" t="s">
        <v>686</v>
      </c>
      <c r="R25" s="150" t="s">
        <v>178</v>
      </c>
      <c r="S25" s="158" t="s">
        <v>136</v>
      </c>
      <c r="T25" s="21"/>
      <c r="U25" s="746" t="s">
        <v>6670</v>
      </c>
      <c r="V25" s="150" t="s">
        <v>6702</v>
      </c>
      <c r="W25" s="158" t="s">
        <v>6836</v>
      </c>
      <c r="X25" s="21"/>
      <c r="Y25" s="142" t="s">
        <v>6074</v>
      </c>
      <c r="Z25" s="490">
        <v>127</v>
      </c>
      <c r="AA25" s="159" t="s">
        <v>6073</v>
      </c>
      <c r="AB25" s="21"/>
      <c r="AF25" s="21"/>
      <c r="AG25" s="48"/>
      <c r="AH25" s="97"/>
      <c r="AI25" s="93"/>
      <c r="AJ25" s="21"/>
      <c r="AK25" s="772" t="s">
        <v>6204</v>
      </c>
      <c r="AL25" s="587" t="s">
        <v>6503</v>
      </c>
      <c r="AM25" s="583" t="s">
        <v>6247</v>
      </c>
      <c r="AN25" s="21"/>
      <c r="AO25" s="772" t="s">
        <v>6205</v>
      </c>
      <c r="AP25" s="151" t="s">
        <v>170</v>
      </c>
      <c r="AQ25" s="583" t="s">
        <v>2187</v>
      </c>
      <c r="AU25" s="135" t="s">
        <v>2209</v>
      </c>
      <c r="AV25" s="147" t="s">
        <v>187</v>
      </c>
      <c r="AW25" s="137" t="str">
        <f t="shared" si="26"/>
        <v>ДП Геометрія.1/0</v>
      </c>
      <c r="AY25" s="233" t="s">
        <v>536</v>
      </c>
      <c r="AZ25" s="136" t="s">
        <v>1596</v>
      </c>
      <c r="BA25" s="137" t="str">
        <f t="shared" si="1"/>
        <v>ДП СТАНДАРТ.3/0.б/з фальц</v>
      </c>
      <c r="BB25" s="120"/>
      <c r="BC25" s="431"/>
      <c r="BD25" s="221"/>
      <c r="BE25" s="222"/>
      <c r="BF25" s="120"/>
      <c r="BG25" s="146" t="s">
        <v>2950</v>
      </c>
      <c r="BH25" s="61" t="s">
        <v>309</v>
      </c>
      <c r="BI25" s="138" t="str">
        <f>CONCATENATE(BG25,".",BH25)</f>
        <v>робоча..100</v>
      </c>
      <c r="BK25" s="135" t="s">
        <v>2260</v>
      </c>
      <c r="BL25" s="136" t="s">
        <v>1767</v>
      </c>
      <c r="BM25" s="137" t="str">
        <f>CONCATENATE(BK25,".",BL25)</f>
        <v>ДП Ідея.Uni-Mat</v>
      </c>
      <c r="BO25" s="145" t="s">
        <v>6198</v>
      </c>
      <c r="BP25" s="254" t="s">
        <v>1708</v>
      </c>
      <c r="BQ25" s="137" t="str">
        <f t="shared" si="23"/>
        <v>Verto-Cell(п).125 Дуб катан.</v>
      </c>
      <c r="BS25" s="43" t="s">
        <v>538</v>
      </c>
      <c r="BT25" s="253" t="s">
        <v>300</v>
      </c>
      <c r="BU25" s="138" t="str">
        <f t="shared" si="4"/>
        <v>ДП СТАНДАРТ.4/0.ДСП тр.</v>
      </c>
      <c r="BW25" s="164" t="s">
        <v>535</v>
      </c>
      <c r="BX25" s="246" t="s">
        <v>430</v>
      </c>
      <c r="BY25" s="137" t="str">
        <f>CONCATENATE(BW25,".",BX25)</f>
        <v>ДП СТАНДАРТ.2/Б.Сатин</v>
      </c>
      <c r="CA25" s="736" t="s">
        <v>2942</v>
      </c>
      <c r="CB25" s="150" t="s">
        <v>5406</v>
      </c>
      <c r="CC25" s="137" t="str">
        <f t="shared" si="27"/>
        <v>ДП СТАНДАРТ.фальц.робоча.Stand ст Лів +3завіс</v>
      </c>
      <c r="CE25" s="423" t="s">
        <v>2957</v>
      </c>
      <c r="CF25" s="61" t="s">
        <v>697</v>
      </c>
      <c r="CG25" s="138" t="str">
        <f t="shared" si="33"/>
        <v>ДП КУПАВА.фальц.робоча.ВП</v>
      </c>
      <c r="CI25" s="145" t="s">
        <v>4057</v>
      </c>
      <c r="CJ25" s="136" t="s">
        <v>4476</v>
      </c>
      <c r="CK25" s="137" t="str">
        <f t="shared" si="31"/>
        <v>Soft ст +2завіс.Ліва</v>
      </c>
      <c r="CM25" s="85" t="s">
        <v>2965</v>
      </c>
      <c r="CN25" s="55" t="s">
        <v>899</v>
      </c>
      <c r="CO25" s="69" t="str">
        <f t="shared" si="24"/>
        <v>ДП КУПАВА.б/з фальц.робоча.Verto-FIT Comfort</v>
      </c>
      <c r="CQ25" s="143" t="s">
        <v>799</v>
      </c>
      <c r="CR25" s="157" t="s">
        <v>449</v>
      </c>
      <c r="CS25" s="138" t="str">
        <f t="shared" si="7"/>
        <v>Verto-FIT.I</v>
      </c>
      <c r="CU25" s="142" t="s">
        <v>798</v>
      </c>
      <c r="CV25" s="539" t="s">
        <v>1072</v>
      </c>
      <c r="CW25" s="137" t="str">
        <f t="shared" si="34"/>
        <v>Standard.М80 2кт</v>
      </c>
      <c r="CY25" s="221"/>
      <c r="CZ25" s="221"/>
      <c r="DA25" s="222"/>
      <c r="DD25" s="164" t="s">
        <v>1773</v>
      </c>
      <c r="DE25" s="165">
        <v>5720</v>
      </c>
      <c r="DF25" s="519">
        <f t="shared" si="28"/>
        <v>5720</v>
      </c>
      <c r="DG25" s="520"/>
      <c r="DH25" s="521">
        <f t="shared" si="32"/>
        <v>5720</v>
      </c>
      <c r="DJ25" s="107" t="s">
        <v>2262</v>
      </c>
      <c r="DK25" s="163">
        <v>1300</v>
      </c>
      <c r="DL25" s="528">
        <f t="shared" si="10"/>
        <v>1300</v>
      </c>
      <c r="DM25" s="523"/>
      <c r="DN25" s="524">
        <f t="shared" si="25"/>
        <v>1300</v>
      </c>
      <c r="DP25" s="164" t="s">
        <v>601</v>
      </c>
      <c r="DQ25" s="165">
        <v>420</v>
      </c>
      <c r="DR25" s="519">
        <f>ROUND(((DQ25-(DQ25/6))/$DD$3)*$DE$3,2)</f>
        <v>420</v>
      </c>
      <c r="DS25" s="520"/>
      <c r="DT25" s="521">
        <f>IF(DS25="",DR25,
IF(AND($DQ$10&gt;=VLOOKUP(DS25,$DP$5:$DT$9,2,0),$DQ$10&lt;=VLOOKUP(DS25,$DP$5:$DT$9,3,0)),
(DR25*(1-VLOOKUP(DS25,$DP$5:$DT$9,4,0))),
DR25))</f>
        <v>420</v>
      </c>
      <c r="DU25" s="165"/>
      <c r="DV25" s="732" t="s">
        <v>5846</v>
      </c>
      <c r="DW25" s="165">
        <v>1000</v>
      </c>
      <c r="DX25" s="519">
        <f t="shared" si="14"/>
        <v>1000</v>
      </c>
      <c r="DY25" s="520"/>
      <c r="DZ25" s="521">
        <f t="shared" si="15"/>
        <v>1000</v>
      </c>
      <c r="EB25" s="107" t="s">
        <v>2212</v>
      </c>
      <c r="EC25" s="163">
        <v>170</v>
      </c>
      <c r="ED25" s="528">
        <f t="shared" si="16"/>
        <v>170</v>
      </c>
      <c r="EE25" s="523"/>
      <c r="EF25" s="524">
        <f t="shared" si="17"/>
        <v>170</v>
      </c>
      <c r="EG25" s="164"/>
      <c r="EH25" s="733" t="s">
        <v>3111</v>
      </c>
      <c r="EI25" s="163">
        <v>950</v>
      </c>
      <c r="EJ25" s="528">
        <f t="shared" si="18"/>
        <v>950</v>
      </c>
      <c r="EK25" s="523"/>
      <c r="EL25" s="524">
        <f t="shared" si="29"/>
        <v>950</v>
      </c>
    </row>
    <row r="26" spans="2:142" x14ac:dyDescent="0.2">
      <c r="B26" s="30"/>
      <c r="C26" s="409" t="s">
        <v>524</v>
      </c>
      <c r="D26" s="416" t="s">
        <v>691</v>
      </c>
      <c r="E26" s="29"/>
      <c r="G26" s="21"/>
      <c r="H26" s="21"/>
      <c r="I26" s="21"/>
      <c r="J26" s="21"/>
      <c r="K26" s="21"/>
      <c r="L26" s="153" t="s">
        <v>687</v>
      </c>
      <c r="M26" s="21" t="s">
        <v>454</v>
      </c>
      <c r="N26" s="158" t="s">
        <v>1945</v>
      </c>
      <c r="O26" s="805" t="s">
        <v>691</v>
      </c>
      <c r="P26" s="96"/>
      <c r="Q26" s="153" t="s">
        <v>687</v>
      </c>
      <c r="R26" s="150" t="s">
        <v>179</v>
      </c>
      <c r="S26" s="158" t="s">
        <v>137</v>
      </c>
      <c r="T26" s="21"/>
      <c r="U26" s="746" t="s">
        <v>6671</v>
      </c>
      <c r="V26" s="150" t="s">
        <v>6703</v>
      </c>
      <c r="W26" s="158" t="s">
        <v>6837</v>
      </c>
      <c r="X26" s="21"/>
      <c r="Y26" s="745" t="s">
        <v>3616</v>
      </c>
      <c r="Z26" s="492">
        <v>151</v>
      </c>
      <c r="AA26" s="99" t="s">
        <v>5071</v>
      </c>
      <c r="AB26" s="21"/>
      <c r="AF26" s="21"/>
      <c r="AG26" s="48"/>
      <c r="AH26" s="97"/>
      <c r="AI26" s="93"/>
      <c r="AJ26" s="21"/>
      <c r="AK26" s="771" t="s">
        <v>4056</v>
      </c>
      <c r="AL26" s="475" t="s">
        <v>152</v>
      </c>
      <c r="AM26" s="581" t="s">
        <v>2136</v>
      </c>
      <c r="AN26" s="21"/>
      <c r="AO26" s="771" t="s">
        <v>4477</v>
      </c>
      <c r="AP26" s="150" t="s">
        <v>5143</v>
      </c>
      <c r="AQ26" s="581" t="s">
        <v>2184</v>
      </c>
      <c r="AU26" s="135" t="s">
        <v>2209</v>
      </c>
      <c r="AV26" s="147" t="s">
        <v>188</v>
      </c>
      <c r="AW26" s="137" t="str">
        <f t="shared" si="26"/>
        <v>ДП Геометрія.1/1</v>
      </c>
      <c r="AY26" s="223" t="s">
        <v>536</v>
      </c>
      <c r="AZ26" s="61" t="s">
        <v>1595</v>
      </c>
      <c r="BA26" s="138" t="str">
        <f t="shared" si="1"/>
        <v>ДП СТАНДАРТ.3/0.купе</v>
      </c>
      <c r="BB26" s="120"/>
      <c r="BC26" s="85" t="s">
        <v>3843</v>
      </c>
      <c r="BD26" s="40" t="s">
        <v>2950</v>
      </c>
      <c r="BE26" s="69" t="str">
        <f>CONCATENATE(BC26,".",BD26)</f>
        <v>Скло.робоча.</v>
      </c>
      <c r="BF26" s="120"/>
      <c r="BG26" s="144" t="s">
        <v>2953</v>
      </c>
      <c r="BH26" s="133" t="s">
        <v>714</v>
      </c>
      <c r="BI26" s="134" t="str">
        <f t="shared" si="30"/>
        <v>неробоча..40</v>
      </c>
      <c r="BK26" s="135" t="s">
        <v>2260</v>
      </c>
      <c r="BL26" s="136" t="s">
        <v>529</v>
      </c>
      <c r="BM26" s="137" t="str">
        <f t="shared" si="3"/>
        <v>ДП Ідея.Резист</v>
      </c>
      <c r="BO26" s="145" t="s">
        <v>6198</v>
      </c>
      <c r="BP26" s="254" t="s">
        <v>6111</v>
      </c>
      <c r="BQ26" s="137" t="str">
        <f t="shared" si="23"/>
        <v>Verto-Cell(п).126 Дуб грей</v>
      </c>
      <c r="BS26" s="132" t="s">
        <v>539</v>
      </c>
      <c r="BT26" s="100" t="s">
        <v>3831</v>
      </c>
      <c r="BU26" s="134" t="str">
        <f t="shared" si="4"/>
        <v>ДП СТАНДАРТ.4/1.Сотове</v>
      </c>
      <c r="BW26" s="164" t="s">
        <v>535</v>
      </c>
      <c r="BX26" s="764" t="s">
        <v>3617</v>
      </c>
      <c r="BY26" s="137" t="str">
        <f t="shared" si="21"/>
        <v>ДП СТАНДАРТ.2/Б.Графіт</v>
      </c>
      <c r="CA26" s="736" t="s">
        <v>2942</v>
      </c>
      <c r="CB26" s="150" t="s">
        <v>5407</v>
      </c>
      <c r="CC26" s="137" t="str">
        <f t="shared" si="27"/>
        <v>ДП СТАНДАРТ.фальц.робоча.Stand ст Пр +3завіс</v>
      </c>
      <c r="CE26" s="736" t="s">
        <v>2963</v>
      </c>
      <c r="CF26" s="136"/>
      <c r="CG26" s="137" t="str">
        <f t="shared" si="33"/>
        <v>ДП КУПАВА.фальц.неробоча.</v>
      </c>
      <c r="CI26" s="146" t="s">
        <v>4057</v>
      </c>
      <c r="CJ26" s="61" t="s">
        <v>4506</v>
      </c>
      <c r="CK26" s="138" t="str">
        <f t="shared" si="31"/>
        <v>Soft ст +2завіс.Права</v>
      </c>
      <c r="CM26" s="85" t="s">
        <v>2967</v>
      </c>
      <c r="CN26" s="55" t="s">
        <v>799</v>
      </c>
      <c r="CO26" s="69" t="str">
        <f t="shared" si="24"/>
        <v>ДП КУПАВА.купе.робоча.Verto-FIT</v>
      </c>
      <c r="CQ26" s="141" t="s">
        <v>355</v>
      </c>
      <c r="CR26" s="155" t="s">
        <v>441</v>
      </c>
      <c r="CS26" s="134" t="str">
        <f t="shared" ref="CS26:CS37" si="35">CONCATENATE(CQ26,".",CR26)</f>
        <v>Verto-FIT Plus.A</v>
      </c>
      <c r="CU26" s="142" t="s">
        <v>6984</v>
      </c>
      <c r="CV26" s="539" t="s">
        <v>5132</v>
      </c>
      <c r="CW26" s="137" t="str">
        <f t="shared" si="34"/>
        <v>Standard-Алюм.ні</v>
      </c>
      <c r="CY26" s="230" t="s">
        <v>1594</v>
      </c>
      <c r="CZ26" s="231" t="s">
        <v>88</v>
      </c>
      <c r="DA26" s="134" t="s">
        <v>814</v>
      </c>
      <c r="DD26" s="164" t="s">
        <v>1774</v>
      </c>
      <c r="DE26" s="165">
        <v>5720</v>
      </c>
      <c r="DF26" s="519">
        <f t="shared" si="28"/>
        <v>5720</v>
      </c>
      <c r="DG26" s="520"/>
      <c r="DH26" s="521">
        <f t="shared" si="32"/>
        <v>5720</v>
      </c>
      <c r="DJ26" s="732" t="s">
        <v>7021</v>
      </c>
      <c r="DK26" s="165">
        <v>0</v>
      </c>
      <c r="DL26" s="519">
        <f>ROUND(((DK26-(DK26/6))/$DD$3)*$DE$3,2)</f>
        <v>0</v>
      </c>
      <c r="DM26" s="520"/>
      <c r="DN26" s="521">
        <f>IF(DM26="",DL26,
IF(AND($DK$10&gt;=VLOOKUP(DM26,$DJ$5:$DN$9,2,0),$DK$10&lt;=VLOOKUP(DM26,$DJ$5:$DN$9,3,0)),
(DL26*(1-VLOOKUP(DM26,$DJ$5:$DN$9,4,0))),
DL26))</f>
        <v>0</v>
      </c>
      <c r="DP26" s="732" t="s">
        <v>3621</v>
      </c>
      <c r="DQ26" s="165">
        <v>550</v>
      </c>
      <c r="DR26" s="519">
        <f t="shared" si="12"/>
        <v>550</v>
      </c>
      <c r="DS26" s="520"/>
      <c r="DT26" s="521">
        <f t="shared" si="13"/>
        <v>550</v>
      </c>
      <c r="DU26" s="165"/>
      <c r="DV26" s="733" t="s">
        <v>5847</v>
      </c>
      <c r="DW26" s="163">
        <v>1000</v>
      </c>
      <c r="DX26" s="522">
        <f t="shared" si="14"/>
        <v>1000</v>
      </c>
      <c r="DY26" s="523"/>
      <c r="DZ26" s="524">
        <f t="shared" si="15"/>
        <v>1000</v>
      </c>
      <c r="EB26" s="164" t="s">
        <v>851</v>
      </c>
      <c r="EC26" s="165">
        <v>0</v>
      </c>
      <c r="ED26" s="519">
        <f t="shared" si="16"/>
        <v>0</v>
      </c>
      <c r="EE26" s="520"/>
      <c r="EF26" s="527">
        <f t="shared" si="17"/>
        <v>0</v>
      </c>
      <c r="EG26" s="164"/>
      <c r="EH26" s="732" t="s">
        <v>4718</v>
      </c>
      <c r="EI26" s="165">
        <v>0</v>
      </c>
      <c r="EJ26" s="519">
        <f>ROUND(((EI26-(EI26/6))/$DD$3)*$DE$3,2)</f>
        <v>0</v>
      </c>
      <c r="EK26" s="520"/>
      <c r="EL26" s="521">
        <f>IF(EK26="",EJ26,
IF(AND($EI$10&gt;=VLOOKUP(EK26,$EH$5:$EL$9,2,0),$EI$10&lt;=VLOOKUP(EK26,$EH$5:$EL$9,3,0)),
(EJ26*(1-VLOOKUP(EK26,$EH$5:$EL$9,4,0))),
EJ26))</f>
        <v>0</v>
      </c>
    </row>
    <row r="27" spans="2:142" x14ac:dyDescent="0.2">
      <c r="B27" s="30"/>
      <c r="C27" s="409" t="s">
        <v>387</v>
      </c>
      <c r="D27" s="416" t="s">
        <v>691</v>
      </c>
      <c r="E27" s="29"/>
      <c r="G27" s="21"/>
      <c r="H27" s="21"/>
      <c r="I27" s="21"/>
      <c r="J27" s="21"/>
      <c r="K27" s="21"/>
      <c r="L27" s="153" t="s">
        <v>688</v>
      </c>
      <c r="M27" s="21" t="s">
        <v>454</v>
      </c>
      <c r="N27" s="158" t="s">
        <v>1945</v>
      </c>
      <c r="O27" s="805" t="s">
        <v>691</v>
      </c>
      <c r="P27" s="96"/>
      <c r="Q27" s="153" t="s">
        <v>688</v>
      </c>
      <c r="R27" s="150" t="s">
        <v>180</v>
      </c>
      <c r="S27" s="158" t="s">
        <v>140</v>
      </c>
      <c r="T27" s="21"/>
      <c r="U27" s="744" t="s">
        <v>6672</v>
      </c>
      <c r="V27" s="151" t="s">
        <v>6704</v>
      </c>
      <c r="W27" s="159" t="s">
        <v>6838</v>
      </c>
      <c r="X27" s="21"/>
      <c r="Y27" s="142" t="s">
        <v>1765</v>
      </c>
      <c r="Z27" s="490">
        <v>152</v>
      </c>
      <c r="AA27" s="158" t="s">
        <v>2107</v>
      </c>
      <c r="AB27" s="21"/>
      <c r="AF27" s="21"/>
      <c r="AG27" s="48"/>
      <c r="AH27" s="97"/>
      <c r="AI27" s="93"/>
      <c r="AJ27" s="21"/>
      <c r="AK27" s="772" t="s">
        <v>4058</v>
      </c>
      <c r="AL27" s="587" t="s">
        <v>157</v>
      </c>
      <c r="AM27" s="583" t="s">
        <v>2137</v>
      </c>
      <c r="AN27" s="21"/>
      <c r="AO27" s="772" t="s">
        <v>4507</v>
      </c>
      <c r="AP27" s="151" t="s">
        <v>170</v>
      </c>
      <c r="AQ27" s="583" t="s">
        <v>2187</v>
      </c>
      <c r="AR27" s="771"/>
      <c r="AU27" s="135" t="s">
        <v>2209</v>
      </c>
      <c r="AV27" s="147" t="s">
        <v>178</v>
      </c>
      <c r="AW27" s="137" t="str">
        <f t="shared" si="26"/>
        <v>ДП Геометрія.3/0</v>
      </c>
      <c r="AY27" s="233" t="s">
        <v>537</v>
      </c>
      <c r="AZ27" s="136" t="s">
        <v>1594</v>
      </c>
      <c r="BA27" s="137" t="str">
        <f t="shared" si="1"/>
        <v>ДП СТАНДАРТ.3/1.фальц</v>
      </c>
      <c r="BB27" s="120"/>
      <c r="BC27" s="431"/>
      <c r="BD27" s="221"/>
      <c r="BE27" s="222"/>
      <c r="BF27" s="120"/>
      <c r="BG27" s="145" t="s">
        <v>2953</v>
      </c>
      <c r="BH27" s="136" t="s">
        <v>305</v>
      </c>
      <c r="BI27" s="137" t="str">
        <f t="shared" si="30"/>
        <v>неробоча..60</v>
      </c>
      <c r="BK27" s="861" t="s">
        <v>6977</v>
      </c>
      <c r="BL27" s="865" t="s">
        <v>4553</v>
      </c>
      <c r="BM27" s="134" t="str">
        <f t="shared" si="3"/>
        <v>ДП Ідея-Алюм.Сімплекс</v>
      </c>
      <c r="BO27" s="145" t="s">
        <v>6198</v>
      </c>
      <c r="BP27" s="254" t="s">
        <v>6074</v>
      </c>
      <c r="BQ27" s="137" t="str">
        <f t="shared" si="23"/>
        <v>Verto-Cell(п).127 Горіх крем</v>
      </c>
      <c r="BS27" s="43" t="s">
        <v>539</v>
      </c>
      <c r="BT27" s="253" t="s">
        <v>300</v>
      </c>
      <c r="BU27" s="138" t="str">
        <f t="shared" si="4"/>
        <v>ДП СТАНДАРТ.4/1.ДСП тр.</v>
      </c>
      <c r="BW27" s="107" t="s">
        <v>535</v>
      </c>
      <c r="BX27" s="247" t="s">
        <v>790</v>
      </c>
      <c r="BY27" s="138" t="str">
        <f t="shared" si="21"/>
        <v>ДП СТАНДАРТ.2/Б.Бронза</v>
      </c>
      <c r="CA27" s="736" t="s">
        <v>2942</v>
      </c>
      <c r="CC27" s="21"/>
      <c r="CE27" s="423" t="s">
        <v>2963</v>
      </c>
      <c r="CF27" s="61" t="s">
        <v>697</v>
      </c>
      <c r="CG27" s="138" t="str">
        <f t="shared" si="33"/>
        <v>ДП КУПАВА.фальц.неробоча.ВП</v>
      </c>
      <c r="CI27" s="145" t="s">
        <v>4060</v>
      </c>
      <c r="CJ27" s="136" t="s">
        <v>4476</v>
      </c>
      <c r="CK27" s="137" t="str">
        <f>CONCATENATE(CI27,".",CJ27)</f>
        <v>Magnet цл +2завіс.Ліва</v>
      </c>
      <c r="CM27" s="425"/>
      <c r="CN27" s="426"/>
      <c r="CO27" s="427"/>
      <c r="CQ27" s="142" t="s">
        <v>355</v>
      </c>
      <c r="CR27" s="539" t="s">
        <v>442</v>
      </c>
      <c r="CS27" s="137" t="str">
        <f t="shared" si="35"/>
        <v>Verto-FIT Plus.B</v>
      </c>
      <c r="CU27" s="141" t="s">
        <v>799</v>
      </c>
      <c r="CV27" s="773" t="s">
        <v>5067</v>
      </c>
      <c r="CW27" s="134" t="str">
        <f t="shared" si="34"/>
        <v>Verto-FIT.в ціні</v>
      </c>
      <c r="CY27" s="145" t="s">
        <v>1597</v>
      </c>
      <c r="CZ27" s="232" t="s">
        <v>88</v>
      </c>
      <c r="DA27" s="137" t="s">
        <v>814</v>
      </c>
      <c r="DD27" s="164" t="s">
        <v>1775</v>
      </c>
      <c r="DE27" s="165">
        <v>5720</v>
      </c>
      <c r="DF27" s="519">
        <f t="shared" ref="DF27:DF38" si="36">ROUND(((DE27-(DE27/6))/$DD$3)*$DE$3,2)</f>
        <v>5720</v>
      </c>
      <c r="DG27" s="520"/>
      <c r="DH27" s="521">
        <f>IF(DG27="",DF27,
IF(AND($DE$10&gt;=VLOOKUP(DG27,$DD$5:$DH$9,2,0),$DE$10&lt;=VLOOKUP(DG27,$DD$5:$DH$9,3,0)),
(DF27*(1-VLOOKUP(DG27,$DD$5:$DH$9,4,0))),
DF27))</f>
        <v>5720</v>
      </c>
      <c r="DJ27" s="732" t="s">
        <v>3839</v>
      </c>
      <c r="DK27" s="165">
        <v>0</v>
      </c>
      <c r="DL27" s="519">
        <f>ROUND(((DK27-(DK27/6))/$DD$3)*$DE$3,2)</f>
        <v>0</v>
      </c>
      <c r="DM27" s="520"/>
      <c r="DN27" s="521">
        <f t="shared" si="25"/>
        <v>0</v>
      </c>
      <c r="DP27" s="107" t="s">
        <v>1689</v>
      </c>
      <c r="DQ27" s="163">
        <v>550</v>
      </c>
      <c r="DR27" s="522">
        <f t="shared" si="12"/>
        <v>550</v>
      </c>
      <c r="DS27" s="523"/>
      <c r="DT27" s="524">
        <f t="shared" si="13"/>
        <v>550</v>
      </c>
      <c r="DU27" s="165"/>
      <c r="DV27" s="731" t="s">
        <v>5420</v>
      </c>
      <c r="DW27" s="162">
        <v>80</v>
      </c>
      <c r="DX27" s="525">
        <f t="shared" si="14"/>
        <v>80</v>
      </c>
      <c r="DY27" s="526"/>
      <c r="DZ27" s="527">
        <f t="shared" si="15"/>
        <v>80</v>
      </c>
      <c r="EB27" s="732" t="s">
        <v>4027</v>
      </c>
      <c r="EC27" s="165">
        <v>250</v>
      </c>
      <c r="ED27" s="519">
        <f t="shared" si="16"/>
        <v>250</v>
      </c>
      <c r="EE27" s="520"/>
      <c r="EF27" s="521">
        <f t="shared" si="17"/>
        <v>250</v>
      </c>
      <c r="EG27" s="164"/>
      <c r="EH27" s="733" t="s">
        <v>4719</v>
      </c>
      <c r="EI27" s="163">
        <v>1020</v>
      </c>
      <c r="EJ27" s="528">
        <f>ROUND(((EI27-(EI27/6))/$DD$3)*$DE$3,2)</f>
        <v>1020</v>
      </c>
      <c r="EK27" s="523"/>
      <c r="EL27" s="524">
        <f>IF(EK27="",EJ27,
IF(AND($EI$10&gt;=VLOOKUP(EK27,$EH$5:$EL$9,2,0),$EI$10&lt;=VLOOKUP(EK27,$EH$5:$EL$9,3,0)),
(EJ27*(1-VLOOKUP(EK27,$EH$5:$EL$9,4,0))),
EJ27))</f>
        <v>1020</v>
      </c>
    </row>
    <row r="28" spans="2:142" x14ac:dyDescent="0.2">
      <c r="B28" s="30"/>
      <c r="C28" s="409" t="s">
        <v>1020</v>
      </c>
      <c r="D28" s="727" t="s">
        <v>691</v>
      </c>
      <c r="E28" s="29"/>
      <c r="G28" s="21"/>
      <c r="H28" s="21"/>
      <c r="I28" s="21"/>
      <c r="J28" s="21"/>
      <c r="K28" s="21"/>
      <c r="L28" s="154" t="s">
        <v>689</v>
      </c>
      <c r="M28" s="253" t="s">
        <v>454</v>
      </c>
      <c r="N28" s="159" t="s">
        <v>1945</v>
      </c>
      <c r="O28" s="421" t="s">
        <v>691</v>
      </c>
      <c r="P28" s="96"/>
      <c r="Q28" s="154" t="s">
        <v>689</v>
      </c>
      <c r="R28" s="151" t="s">
        <v>181</v>
      </c>
      <c r="S28" s="159" t="s">
        <v>130</v>
      </c>
      <c r="T28" s="21"/>
      <c r="U28" s="746" t="s">
        <v>2962</v>
      </c>
      <c r="V28" s="150" t="s">
        <v>1608</v>
      </c>
      <c r="W28" s="158" t="s">
        <v>2082</v>
      </c>
      <c r="X28" s="21"/>
      <c r="Y28" s="746" t="s">
        <v>3622</v>
      </c>
      <c r="Z28" s="490">
        <v>153</v>
      </c>
      <c r="AA28" s="158" t="s">
        <v>2108</v>
      </c>
      <c r="AB28" s="21"/>
      <c r="AF28" s="21"/>
      <c r="AG28" s="44"/>
      <c r="AH28" s="97"/>
      <c r="AI28" s="94"/>
      <c r="AJ28" s="21"/>
      <c r="AK28" s="771" t="s">
        <v>4059</v>
      </c>
      <c r="AL28" s="475" t="s">
        <v>153</v>
      </c>
      <c r="AM28" s="581" t="s">
        <v>2138</v>
      </c>
      <c r="AN28" s="21"/>
      <c r="AO28" s="771" t="s">
        <v>4478</v>
      </c>
      <c r="AP28" s="150" t="s">
        <v>5143</v>
      </c>
      <c r="AQ28" s="581" t="s">
        <v>2184</v>
      </c>
      <c r="AR28" s="771"/>
      <c r="AU28" s="135" t="s">
        <v>2209</v>
      </c>
      <c r="AV28" s="147" t="s">
        <v>193</v>
      </c>
      <c r="AW28" s="137" t="str">
        <f t="shared" si="26"/>
        <v>ДП Геометрія.3/3</v>
      </c>
      <c r="AY28" s="233" t="s">
        <v>537</v>
      </c>
      <c r="AZ28" s="136" t="s">
        <v>1596</v>
      </c>
      <c r="BA28" s="137" t="str">
        <f t="shared" si="1"/>
        <v>ДП СТАНДАРТ.3/1.б/з фальц</v>
      </c>
      <c r="BC28" s="43" t="s">
        <v>1601</v>
      </c>
      <c r="BD28" s="148" t="s">
        <v>2969</v>
      </c>
      <c r="BE28" s="138" t="str">
        <f>CONCATENATE(BC28,".",BD28)</f>
        <v>фальц...неробоча..</v>
      </c>
      <c r="BF28" s="120"/>
      <c r="BG28" s="145" t="s">
        <v>2953</v>
      </c>
      <c r="BH28" s="136" t="s">
        <v>306</v>
      </c>
      <c r="BI28" s="137" t="str">
        <f t="shared" si="30"/>
        <v>неробоча..70</v>
      </c>
      <c r="BK28" s="135" t="s">
        <v>6977</v>
      </c>
      <c r="BL28" s="136" t="s">
        <v>393</v>
      </c>
      <c r="BM28" s="137" t="str">
        <f t="shared" si="3"/>
        <v>ДП Ідея-Алюм.Verto-Cell</v>
      </c>
      <c r="BO28" s="826"/>
      <c r="BP28" s="845"/>
      <c r="BQ28" s="828"/>
      <c r="BS28" s="132" t="s">
        <v>540</v>
      </c>
      <c r="BT28" s="100" t="s">
        <v>3831</v>
      </c>
      <c r="BU28" s="134" t="str">
        <f t="shared" si="4"/>
        <v>ДП СТАНДАРТ.4/2.Сотове</v>
      </c>
      <c r="CA28" s="736" t="s">
        <v>2942</v>
      </c>
      <c r="CB28" s="136" t="s">
        <v>6270</v>
      </c>
      <c r="CC28" s="137" t="str">
        <f>CONCATENATE(CA28,".",CB28)</f>
        <v>ДП СТАНДАРТ.фальц.робоча.Soft цл (чор.) +2завіс</v>
      </c>
      <c r="CE28" s="145" t="s">
        <v>2965</v>
      </c>
      <c r="CF28" s="136"/>
      <c r="CG28" s="137" t="str">
        <f t="shared" si="33"/>
        <v>ДП КУПАВА.б/з фальц.робоча.</v>
      </c>
      <c r="CI28" s="146" t="s">
        <v>4060</v>
      </c>
      <c r="CJ28" s="61" t="s">
        <v>4506</v>
      </c>
      <c r="CK28" s="138" t="str">
        <f>CONCATENATE(CI28,".",CJ28)</f>
        <v>Magnet цл +2завіс.Права</v>
      </c>
      <c r="CM28" s="736" t="s">
        <v>2970</v>
      </c>
      <c r="CN28" s="136" t="s">
        <v>933</v>
      </c>
      <c r="CO28" s="137" t="str">
        <f t="shared" ref="CO28:CO34" si="37">CONCATENATE(CM28,".",CN28)</f>
        <v>ДП РУТА.фальц.робоча.Standard-MDF</v>
      </c>
      <c r="CQ28" s="142" t="s">
        <v>355</v>
      </c>
      <c r="CR28" s="539" t="s">
        <v>1126</v>
      </c>
      <c r="CS28" s="137" t="str">
        <f>CONCATENATE(CQ28,".",CR28)</f>
        <v>Verto-FIT Plus.B+</v>
      </c>
      <c r="CU28" s="44" t="s">
        <v>355</v>
      </c>
      <c r="CV28" s="788" t="s">
        <v>5067</v>
      </c>
      <c r="CW28" s="69" t="str">
        <f t="shared" si="34"/>
        <v>Verto-FIT Plus.в ціні</v>
      </c>
      <c r="CY28" s="223" t="s">
        <v>1600</v>
      </c>
      <c r="CZ28" s="224" t="s">
        <v>88</v>
      </c>
      <c r="DA28" s="138" t="s">
        <v>814</v>
      </c>
      <c r="DD28" s="164" t="s">
        <v>1776</v>
      </c>
      <c r="DE28" s="165">
        <v>5720</v>
      </c>
      <c r="DF28" s="519">
        <f t="shared" si="36"/>
        <v>5720</v>
      </c>
      <c r="DG28" s="520"/>
      <c r="DH28" s="521">
        <f t="shared" si="32"/>
        <v>5720</v>
      </c>
      <c r="DJ28" s="107" t="s">
        <v>2264</v>
      </c>
      <c r="DK28" s="163">
        <v>1300</v>
      </c>
      <c r="DL28" s="528">
        <f>ROUND(((DK28-(DK28/6))/$DD$3)*$DE$3,2)</f>
        <v>1300</v>
      </c>
      <c r="DM28" s="523"/>
      <c r="DN28" s="524">
        <f t="shared" si="25"/>
        <v>1300</v>
      </c>
      <c r="DP28" s="730" t="s">
        <v>3876</v>
      </c>
      <c r="DQ28" s="104">
        <v>0</v>
      </c>
      <c r="DR28" s="402">
        <f t="shared" si="12"/>
        <v>0</v>
      </c>
      <c r="DS28" s="511"/>
      <c r="DT28" s="508">
        <f t="shared" si="13"/>
        <v>0</v>
      </c>
      <c r="DU28" s="165"/>
      <c r="DV28" s="731" t="s">
        <v>5421</v>
      </c>
      <c r="DW28" s="162">
        <v>80</v>
      </c>
      <c r="DX28" s="525">
        <f>ROUND(((DW28-(DW28/6))/$DD$3)*$DE$3,2)</f>
        <v>80</v>
      </c>
      <c r="DY28" s="526"/>
      <c r="DZ28" s="527">
        <f>IF(DY28="",DX28,
IF(AND($DW$10&gt;=VLOOKUP(DY28,$DV$5:$DZ$9,2,0),$DW$10&lt;=VLOOKUP(DY28,$DV$5:$DZ$9,3,0)),
(DX28*(1-VLOOKUP(DY28,$DV$5:$DZ$9,4,0))),
DX28))</f>
        <v>80</v>
      </c>
      <c r="EB28" s="107" t="s">
        <v>955</v>
      </c>
      <c r="EC28" s="163">
        <v>170</v>
      </c>
      <c r="ED28" s="528">
        <f t="shared" si="16"/>
        <v>170</v>
      </c>
      <c r="EE28" s="523"/>
      <c r="EF28" s="524">
        <f t="shared" si="17"/>
        <v>170</v>
      </c>
      <c r="EG28" s="164"/>
      <c r="EH28" s="732" t="s">
        <v>3112</v>
      </c>
      <c r="EI28" s="165">
        <v>0</v>
      </c>
      <c r="EJ28" s="519">
        <f t="shared" si="18"/>
        <v>0</v>
      </c>
      <c r="EK28" s="520"/>
      <c r="EL28" s="521">
        <f t="shared" si="29"/>
        <v>0</v>
      </c>
    </row>
    <row r="29" spans="2:142" ht="12" thickBot="1" x14ac:dyDescent="0.25">
      <c r="B29" s="30"/>
      <c r="C29" s="739" t="s">
        <v>2655</v>
      </c>
      <c r="D29" s="727" t="s">
        <v>691</v>
      </c>
      <c r="E29" s="29"/>
      <c r="G29" s="21"/>
      <c r="H29" s="21"/>
      <c r="I29" s="21"/>
      <c r="J29" s="21"/>
      <c r="K29" s="21"/>
      <c r="L29" s="142" t="s">
        <v>2213</v>
      </c>
      <c r="M29" s="803" t="s">
        <v>2209</v>
      </c>
      <c r="N29" s="99" t="s">
        <v>1956</v>
      </c>
      <c r="O29" s="804" t="s">
        <v>691</v>
      </c>
      <c r="P29" s="96"/>
      <c r="Q29" s="142" t="s">
        <v>2213</v>
      </c>
      <c r="R29" s="100" t="s">
        <v>187</v>
      </c>
      <c r="S29" s="99" t="s">
        <v>131</v>
      </c>
      <c r="T29" s="21"/>
      <c r="U29" s="746" t="s">
        <v>2964</v>
      </c>
      <c r="V29" s="150" t="s">
        <v>1609</v>
      </c>
      <c r="W29" s="158" t="s">
        <v>2083</v>
      </c>
      <c r="X29" s="21"/>
      <c r="Y29" s="142" t="s">
        <v>1766</v>
      </c>
      <c r="Z29" s="490">
        <v>154</v>
      </c>
      <c r="AA29" s="158" t="s">
        <v>2109</v>
      </c>
      <c r="AB29" s="21"/>
      <c r="AF29" s="21"/>
      <c r="AG29" s="48"/>
      <c r="AH29" s="97"/>
      <c r="AI29" s="93"/>
      <c r="AJ29" s="21"/>
      <c r="AK29" s="771" t="s">
        <v>4062</v>
      </c>
      <c r="AL29" s="475" t="s">
        <v>939</v>
      </c>
      <c r="AM29" s="581" t="s">
        <v>2139</v>
      </c>
      <c r="AN29" s="21"/>
      <c r="AO29" s="772" t="s">
        <v>4508</v>
      </c>
      <c r="AP29" s="151" t="s">
        <v>170</v>
      </c>
      <c r="AQ29" s="583" t="s">
        <v>2187</v>
      </c>
      <c r="AU29" s="135" t="s">
        <v>2209</v>
      </c>
      <c r="AV29" s="147" t="s">
        <v>180</v>
      </c>
      <c r="AW29" s="137" t="str">
        <f t="shared" si="26"/>
        <v>ДП Геометрія.4/0</v>
      </c>
      <c r="AY29" s="223" t="s">
        <v>537</v>
      </c>
      <c r="AZ29" s="61" t="s">
        <v>1595</v>
      </c>
      <c r="BA29" s="138" t="str">
        <f t="shared" si="1"/>
        <v>ДП СТАНДАРТ.3/1.купе</v>
      </c>
      <c r="BC29" s="431"/>
      <c r="BD29" s="221"/>
      <c r="BE29" s="222"/>
      <c r="BF29" s="120"/>
      <c r="BG29" s="145" t="s">
        <v>2953</v>
      </c>
      <c r="BH29" s="136" t="s">
        <v>307</v>
      </c>
      <c r="BI29" s="137" t="str">
        <f t="shared" si="30"/>
        <v>неробоча..80</v>
      </c>
      <c r="BK29" s="135" t="s">
        <v>6977</v>
      </c>
      <c r="BL29" s="136" t="s">
        <v>1767</v>
      </c>
      <c r="BM29" s="137" t="str">
        <f>CONCATENATE(BK29,".",BL29)</f>
        <v>ДП Ідея-Алюм.Uni-Mat</v>
      </c>
      <c r="BO29" s="145" t="s">
        <v>393</v>
      </c>
      <c r="BP29" s="21" t="s">
        <v>429</v>
      </c>
      <c r="BQ29" s="137" t="str">
        <f>CONCATENATE(BO29,".",BP29)</f>
        <v>Verto-Cell.110 Дуб золот.</v>
      </c>
      <c r="BS29" s="43" t="s">
        <v>540</v>
      </c>
      <c r="BT29" s="253" t="s">
        <v>300</v>
      </c>
      <c r="BU29" s="138" t="str">
        <f t="shared" si="4"/>
        <v>ДП СТАНДАРТ.4/2.ДСП тр.</v>
      </c>
      <c r="BW29" s="59" t="s">
        <v>536</v>
      </c>
      <c r="BX29" s="774" t="s">
        <v>3871</v>
      </c>
      <c r="BY29" s="69" t="str">
        <f>CONCATENATE(BW29,".",BX29)</f>
        <v>ДП СТАНДАРТ.3/0.(ні)</v>
      </c>
      <c r="CA29" s="736" t="s">
        <v>2942</v>
      </c>
      <c r="CB29" s="136" t="s">
        <v>6202</v>
      </c>
      <c r="CC29" s="137" t="str">
        <f>CONCATENATE(CA29,".",CB29)</f>
        <v>ДП СТАНДАРТ.фальц.робоча.Soft ст (чор.) +2завіс</v>
      </c>
      <c r="CE29" s="146" t="s">
        <v>2965</v>
      </c>
      <c r="CF29" s="61" t="s">
        <v>697</v>
      </c>
      <c r="CG29" s="138" t="str">
        <f t="shared" si="33"/>
        <v>ДП КУПАВА.б/з фальц.робоча.ВП</v>
      </c>
      <c r="CI29" s="145" t="s">
        <v>4065</v>
      </c>
      <c r="CJ29" s="136" t="s">
        <v>4476</v>
      </c>
      <c r="CK29" s="137" t="str">
        <f>CONCATENATE(CI29,".",CJ29)</f>
        <v>Magnet ст +2завіс.Ліва</v>
      </c>
      <c r="CM29" s="736" t="s">
        <v>2970</v>
      </c>
      <c r="CN29" s="136" t="s">
        <v>798</v>
      </c>
      <c r="CO29" s="137" t="str">
        <f t="shared" si="37"/>
        <v>ДП РУТА.фальц.робоча.Standard</v>
      </c>
      <c r="CQ29" s="142" t="s">
        <v>355</v>
      </c>
      <c r="CR29" s="156" t="s">
        <v>443</v>
      </c>
      <c r="CS29" s="137" t="str">
        <f t="shared" si="35"/>
        <v>Verto-FIT Plus.C</v>
      </c>
      <c r="CU29" s="44" t="s">
        <v>899</v>
      </c>
      <c r="CV29" s="788" t="s">
        <v>5067</v>
      </c>
      <c r="CW29" s="69" t="str">
        <f t="shared" si="34"/>
        <v>Verto-FIT Comfort.в ціні</v>
      </c>
      <c r="CY29" s="230" t="s">
        <v>1596</v>
      </c>
      <c r="CZ29" s="231" t="s">
        <v>643</v>
      </c>
      <c r="DA29" s="237" t="s">
        <v>814</v>
      </c>
      <c r="DD29" s="107" t="s">
        <v>1777</v>
      </c>
      <c r="DE29" s="165">
        <v>5720</v>
      </c>
      <c r="DF29" s="519">
        <f t="shared" si="36"/>
        <v>5720</v>
      </c>
      <c r="DG29" s="523"/>
      <c r="DH29" s="521">
        <f t="shared" si="32"/>
        <v>5720</v>
      </c>
      <c r="DJ29" s="535"/>
      <c r="DK29" s="535"/>
      <c r="DL29" s="535"/>
      <c r="DM29" s="535"/>
      <c r="DN29" s="535"/>
      <c r="DP29" s="161" t="s">
        <v>602</v>
      </c>
      <c r="DQ29" s="162">
        <v>0</v>
      </c>
      <c r="DR29" s="525">
        <f t="shared" si="12"/>
        <v>0</v>
      </c>
      <c r="DS29" s="526"/>
      <c r="DT29" s="527">
        <f t="shared" si="13"/>
        <v>0</v>
      </c>
      <c r="DU29" s="165"/>
      <c r="DV29" s="732" t="s">
        <v>5422</v>
      </c>
      <c r="DW29" s="165">
        <v>80</v>
      </c>
      <c r="DX29" s="519">
        <f t="shared" si="14"/>
        <v>80</v>
      </c>
      <c r="DY29" s="520"/>
      <c r="DZ29" s="521">
        <f t="shared" si="15"/>
        <v>80</v>
      </c>
      <c r="EB29" s="164" t="s">
        <v>2265</v>
      </c>
      <c r="EC29" s="165">
        <v>0</v>
      </c>
      <c r="ED29" s="519">
        <f t="shared" si="16"/>
        <v>0</v>
      </c>
      <c r="EE29" s="520"/>
      <c r="EF29" s="527">
        <f t="shared" si="17"/>
        <v>0</v>
      </c>
      <c r="EG29" s="164"/>
      <c r="EH29" s="733" t="s">
        <v>3113</v>
      </c>
      <c r="EI29" s="163">
        <v>1020</v>
      </c>
      <c r="EJ29" s="528">
        <f t="shared" si="18"/>
        <v>1020</v>
      </c>
      <c r="EK29" s="523"/>
      <c r="EL29" s="524">
        <f t="shared" si="29"/>
        <v>1020</v>
      </c>
    </row>
    <row r="30" spans="2:142" x14ac:dyDescent="0.2">
      <c r="B30" s="30"/>
      <c r="C30" s="409" t="s">
        <v>2591</v>
      </c>
      <c r="D30" s="727" t="s">
        <v>691</v>
      </c>
      <c r="E30" s="29"/>
      <c r="G30" s="21"/>
      <c r="H30" s="21"/>
      <c r="I30" s="21"/>
      <c r="J30" s="21"/>
      <c r="K30" s="21"/>
      <c r="L30" s="142" t="s">
        <v>2214</v>
      </c>
      <c r="M30" s="21" t="s">
        <v>2209</v>
      </c>
      <c r="N30" s="158" t="s">
        <v>1956</v>
      </c>
      <c r="O30" s="805" t="s">
        <v>691</v>
      </c>
      <c r="P30" s="96"/>
      <c r="Q30" s="142" t="s">
        <v>2214</v>
      </c>
      <c r="R30" s="150" t="s">
        <v>188</v>
      </c>
      <c r="S30" s="158" t="s">
        <v>132</v>
      </c>
      <c r="T30" s="21"/>
      <c r="U30" s="746" t="s">
        <v>2966</v>
      </c>
      <c r="V30" s="150" t="s">
        <v>1610</v>
      </c>
      <c r="W30" s="158" t="s">
        <v>2084</v>
      </c>
      <c r="X30" s="21"/>
      <c r="Y30" s="745" t="s">
        <v>3605</v>
      </c>
      <c r="Z30" s="492">
        <v>201</v>
      </c>
      <c r="AA30" s="760" t="s">
        <v>3606</v>
      </c>
      <c r="AB30" s="21"/>
      <c r="AF30" s="21"/>
      <c r="AG30" s="48"/>
      <c r="AH30" s="97"/>
      <c r="AI30" s="93"/>
      <c r="AJ30" s="21"/>
      <c r="AK30" s="771" t="s">
        <v>5720</v>
      </c>
      <c r="AL30" s="475" t="s">
        <v>6052</v>
      </c>
      <c r="AM30" s="581" t="s">
        <v>5726</v>
      </c>
      <c r="AN30" s="21"/>
      <c r="AO30" s="771" t="s">
        <v>4479</v>
      </c>
      <c r="AP30" s="150" t="s">
        <v>5143</v>
      </c>
      <c r="AQ30" s="581" t="s">
        <v>2184</v>
      </c>
      <c r="AU30" s="135" t="s">
        <v>2209</v>
      </c>
      <c r="AV30" s="147" t="s">
        <v>195</v>
      </c>
      <c r="AW30" s="137" t="str">
        <f t="shared" si="26"/>
        <v>ДП Геометрія.4/4</v>
      </c>
      <c r="AY30" s="233" t="s">
        <v>538</v>
      </c>
      <c r="AZ30" s="136" t="s">
        <v>1594</v>
      </c>
      <c r="BA30" s="137" t="str">
        <f t="shared" si="1"/>
        <v>ДП СТАНДАРТ.4/0.фальц</v>
      </c>
      <c r="BC30" s="39"/>
      <c r="BD30" s="40"/>
      <c r="BE30" s="69"/>
      <c r="BF30" s="120"/>
      <c r="BG30" s="145" t="s">
        <v>2953</v>
      </c>
      <c r="BH30" s="136" t="s">
        <v>308</v>
      </c>
      <c r="BI30" s="137" t="str">
        <f t="shared" si="30"/>
        <v>неробоча..90</v>
      </c>
      <c r="BK30" s="172" t="s">
        <v>6977</v>
      </c>
      <c r="BL30" s="864" t="s">
        <v>7178</v>
      </c>
      <c r="BM30" s="137" t="str">
        <f t="shared" si="3"/>
        <v>ДП Ідея-Алюм.Резист.</v>
      </c>
      <c r="BO30" s="145" t="s">
        <v>393</v>
      </c>
      <c r="BP30" s="21" t="s">
        <v>366</v>
      </c>
      <c r="BQ30" s="137" t="str">
        <f>CONCATENATE(BO30,".",BP30)</f>
        <v>Verto-Cell.116 Дуб британ</v>
      </c>
      <c r="BS30" s="425"/>
      <c r="BT30" s="426"/>
      <c r="BU30" s="427"/>
      <c r="BW30" s="164" t="s">
        <v>537</v>
      </c>
      <c r="BX30" s="246" t="s">
        <v>430</v>
      </c>
      <c r="BY30" s="137" t="str">
        <f>CONCATENATE(BW30,".",BX30)</f>
        <v>ДП СТАНДАРТ.3/1.Сатин</v>
      </c>
      <c r="CA30" s="736" t="s">
        <v>2942</v>
      </c>
      <c r="CB30" s="136" t="s">
        <v>4054</v>
      </c>
      <c r="CC30" s="137" t="str">
        <f>CONCATENATE(CA30,".",CB30)</f>
        <v>ДП СТАНДАРТ.фальц.робоча.Soft цл +2завіс</v>
      </c>
      <c r="CE30" s="423" t="s">
        <v>2967</v>
      </c>
      <c r="CF30" s="61"/>
      <c r="CG30" s="138" t="str">
        <f t="shared" si="33"/>
        <v>ДП КУПАВА.купе.робоча.</v>
      </c>
      <c r="CI30" s="146" t="s">
        <v>4065</v>
      </c>
      <c r="CJ30" s="61" t="s">
        <v>4506</v>
      </c>
      <c r="CK30" s="138" t="str">
        <f>CONCATENATE(CI30,".",CJ30)</f>
        <v>Magnet ст +2завіс.Права</v>
      </c>
      <c r="CM30" s="736" t="s">
        <v>2970</v>
      </c>
      <c r="CN30" s="136" t="s">
        <v>799</v>
      </c>
      <c r="CO30" s="137" t="str">
        <f t="shared" si="37"/>
        <v>ДП РУТА.фальц.робоча.Verto-FIT</v>
      </c>
      <c r="CQ30" s="142" t="s">
        <v>355</v>
      </c>
      <c r="CR30" s="156" t="s">
        <v>444</v>
      </c>
      <c r="CS30" s="137" t="str">
        <f t="shared" si="35"/>
        <v>Verto-FIT Plus.D</v>
      </c>
      <c r="CU30" s="44" t="s">
        <v>6586</v>
      </c>
      <c r="CV30" s="788" t="s">
        <v>5067</v>
      </c>
      <c r="CW30" s="69" t="str">
        <f>CONCATENATE(CU30,".",CV30)</f>
        <v>Verto-FIT Comfort Inside.в ціні</v>
      </c>
      <c r="CY30" s="223" t="s">
        <v>1598</v>
      </c>
      <c r="CZ30" s="224" t="s">
        <v>643</v>
      </c>
      <c r="DA30" s="239" t="s">
        <v>814</v>
      </c>
      <c r="DD30" s="404" t="s">
        <v>6455</v>
      </c>
      <c r="DE30" s="405">
        <v>5310</v>
      </c>
      <c r="DF30" s="516">
        <f t="shared" si="36"/>
        <v>5310</v>
      </c>
      <c r="DG30" s="517"/>
      <c r="DH30" s="518">
        <f t="shared" si="32"/>
        <v>5310</v>
      </c>
      <c r="DJ30" s="730" t="s">
        <v>3852</v>
      </c>
      <c r="DK30" s="104">
        <v>0</v>
      </c>
      <c r="DL30" s="402">
        <f t="shared" ref="DL30:DL45" si="38">ROUND(((DK30-(DK30/6))/$DD$3)*$DE$3,2)</f>
        <v>0</v>
      </c>
      <c r="DM30" s="511"/>
      <c r="DN30" s="508">
        <f>IF(DM30="",DL30,
IF(AND($DK$10&gt;=VLOOKUP(DM30,$DJ$5:$DN$9,2,0),$DK$10&lt;=VLOOKUP(DM30,$DJ$5:$DN$9,3,0)),
(DL30*(1-VLOOKUP(DM30,$DJ$5:$DN$9,4,0))),
DL30))</f>
        <v>0</v>
      </c>
      <c r="DP30" s="164" t="s">
        <v>603</v>
      </c>
      <c r="DQ30" s="165">
        <v>420</v>
      </c>
      <c r="DR30" s="519">
        <f>ROUND(((DQ30-(DQ30/6))/$DD$3)*$DE$3,2)</f>
        <v>420</v>
      </c>
      <c r="DS30" s="520"/>
      <c r="DT30" s="521">
        <f>IF(DS30="",DR30,
IF(AND($DQ$10&gt;=VLOOKUP(DS30,$DP$5:$DT$9,2,0),$DQ$10&lt;=VLOOKUP(DS30,$DP$5:$DT$9,3,0)),
(DR30*(1-VLOOKUP(DS30,$DP$5:$DT$9,4,0))),
DR30))</f>
        <v>420</v>
      </c>
      <c r="DU30" s="165"/>
      <c r="DV30" s="732" t="s">
        <v>5423</v>
      </c>
      <c r="DW30" s="165">
        <v>80</v>
      </c>
      <c r="DX30" s="519">
        <f>ROUND(((DW30-(DW30/6))/$DD$3)*$DE$3,2)</f>
        <v>80</v>
      </c>
      <c r="DY30" s="520"/>
      <c r="DZ30" s="521">
        <f>IF(DY30="",DX30,
IF(AND($DW$10&gt;=VLOOKUP(DY30,$DV$5:$DZ$9,2,0),$DW$10&lt;=VLOOKUP(DY30,$DV$5:$DZ$9,3,0)),
(DX30*(1-VLOOKUP(DY30,$DV$5:$DZ$9,4,0))),
DX30))</f>
        <v>80</v>
      </c>
      <c r="EB30" s="732" t="s">
        <v>4028</v>
      </c>
      <c r="EC30" s="165">
        <v>250</v>
      </c>
      <c r="ED30" s="519">
        <f t="shared" si="16"/>
        <v>250</v>
      </c>
      <c r="EE30" s="520"/>
      <c r="EF30" s="521">
        <f t="shared" si="17"/>
        <v>250</v>
      </c>
      <c r="EG30" s="164"/>
      <c r="EH30" s="535"/>
      <c r="EI30" s="536"/>
      <c r="EJ30" s="647"/>
      <c r="EK30" s="648"/>
      <c r="EL30" s="649"/>
    </row>
    <row r="31" spans="2:142" x14ac:dyDescent="0.2">
      <c r="B31" s="30"/>
      <c r="C31" s="409" t="s">
        <v>6133</v>
      </c>
      <c r="D31" s="727" t="s">
        <v>691</v>
      </c>
      <c r="E31" s="29"/>
      <c r="G31" s="21"/>
      <c r="H31" s="21"/>
      <c r="I31" s="21"/>
      <c r="J31" s="21"/>
      <c r="K31" s="21"/>
      <c r="L31" s="142" t="s">
        <v>2215</v>
      </c>
      <c r="M31" s="21" t="s">
        <v>2209</v>
      </c>
      <c r="N31" s="158" t="s">
        <v>1956</v>
      </c>
      <c r="O31" s="805" t="s">
        <v>691</v>
      </c>
      <c r="P31" s="96"/>
      <c r="Q31" s="142" t="s">
        <v>2215</v>
      </c>
      <c r="R31" s="150" t="s">
        <v>178</v>
      </c>
      <c r="S31" s="158" t="s">
        <v>136</v>
      </c>
      <c r="T31" s="21"/>
      <c r="U31" s="744" t="s">
        <v>2968</v>
      </c>
      <c r="V31" s="151" t="s">
        <v>1611</v>
      </c>
      <c r="W31" s="159" t="s">
        <v>2085</v>
      </c>
      <c r="X31" s="21"/>
      <c r="Y31" s="746" t="s">
        <v>3825</v>
      </c>
      <c r="Z31" s="490">
        <v>202</v>
      </c>
      <c r="AA31" s="158" t="s">
        <v>2110</v>
      </c>
      <c r="AB31" s="21"/>
      <c r="AF31" s="21"/>
      <c r="AG31" s="562"/>
      <c r="AH31" s="576"/>
      <c r="AI31" s="551"/>
      <c r="AJ31" s="21"/>
      <c r="AK31" s="771" t="s">
        <v>5719</v>
      </c>
      <c r="AL31" s="475" t="s">
        <v>6053</v>
      </c>
      <c r="AM31" s="581" t="s">
        <v>5727</v>
      </c>
      <c r="AN31" s="21"/>
      <c r="AO31" s="772" t="s">
        <v>4509</v>
      </c>
      <c r="AP31" s="151" t="s">
        <v>170</v>
      </c>
      <c r="AQ31" s="583" t="s">
        <v>2187</v>
      </c>
      <c r="AS31" s="21"/>
      <c r="AU31" s="135" t="s">
        <v>2209</v>
      </c>
      <c r="AV31" s="147" t="s">
        <v>183</v>
      </c>
      <c r="AW31" s="137" t="str">
        <f t="shared" si="26"/>
        <v>ДП Геометрія.5/0</v>
      </c>
      <c r="AY31" s="233" t="s">
        <v>538</v>
      </c>
      <c r="AZ31" s="136" t="s">
        <v>1596</v>
      </c>
      <c r="BA31" s="137" t="str">
        <f t="shared" si="1"/>
        <v>ДП СТАНДАРТ.4/0.б/з фальц</v>
      </c>
      <c r="BC31" s="557"/>
      <c r="BD31" s="558"/>
      <c r="BE31" s="559"/>
      <c r="BF31" s="120"/>
      <c r="BG31" s="146" t="s">
        <v>2953</v>
      </c>
      <c r="BH31" s="61" t="s">
        <v>309</v>
      </c>
      <c r="BI31" s="138" t="str">
        <f t="shared" si="30"/>
        <v>неробоча..100</v>
      </c>
      <c r="BK31" s="43" t="s">
        <v>2263</v>
      </c>
      <c r="BL31" s="61" t="s">
        <v>1710</v>
      </c>
      <c r="BM31" s="138" t="str">
        <f>CONCATENATE(BK31,".",BL31)</f>
        <v>ДП Ідея-ЛОФТ.Лофт</v>
      </c>
      <c r="BO31" s="145" t="s">
        <v>393</v>
      </c>
      <c r="BP31" s="761" t="s">
        <v>3614</v>
      </c>
      <c r="BQ31" s="134" t="str">
        <f t="shared" ref="BQ31:BQ36" si="39">CONCATENATE(BO31,".",BP31)</f>
        <v>Verto-Cell.118 Дуб вибіл.</v>
      </c>
      <c r="BS31" s="132" t="s">
        <v>541</v>
      </c>
      <c r="BT31" s="100" t="s">
        <v>3831</v>
      </c>
      <c r="BU31" s="134" t="str">
        <f t="shared" ref="BU31:BU46" si="40">CONCATENATE(BS31,".",BT31)</f>
        <v>ДП КУПАВА.1/0.Сотове</v>
      </c>
      <c r="BW31" s="164" t="s">
        <v>537</v>
      </c>
      <c r="BX31" s="764" t="s">
        <v>3617</v>
      </c>
      <c r="BY31" s="137" t="str">
        <f t="shared" si="21"/>
        <v>ДП СТАНДАРТ.3/1.Графіт</v>
      </c>
      <c r="CA31" s="736" t="s">
        <v>2942</v>
      </c>
      <c r="CB31" s="136" t="s">
        <v>4057</v>
      </c>
      <c r="CC31" s="137" t="str">
        <f>CONCATENATE(CA31,".",CB31)</f>
        <v>ДП СТАНДАРТ.фальц.робоча.Soft ст +2завіс</v>
      </c>
      <c r="CE31" s="227"/>
      <c r="CF31" s="221"/>
      <c r="CG31" s="222"/>
      <c r="CI31" s="145" t="s">
        <v>5831</v>
      </c>
      <c r="CJ31" s="136" t="s">
        <v>4476</v>
      </c>
      <c r="CK31" s="137" t="str">
        <f t="shared" si="31"/>
        <v>Magnet цл (чор.) +2завіс.Ліва</v>
      </c>
      <c r="CM31" s="423" t="s">
        <v>2970</v>
      </c>
      <c r="CN31" s="61" t="s">
        <v>355</v>
      </c>
      <c r="CO31" s="138" t="str">
        <f t="shared" si="37"/>
        <v>ДП РУТА.фальц.робоча.Verto-FIT Plus</v>
      </c>
      <c r="CQ31" s="142" t="s">
        <v>355</v>
      </c>
      <c r="CR31" s="156" t="s">
        <v>445</v>
      </c>
      <c r="CS31" s="137" t="str">
        <f t="shared" si="35"/>
        <v>Verto-FIT Plus.E</v>
      </c>
      <c r="CU31" s="744" t="s">
        <v>3871</v>
      </c>
      <c r="CV31" s="775" t="s">
        <v>3871</v>
      </c>
      <c r="CW31" s="138" t="str">
        <f t="shared" si="34"/>
        <v>(ні).(ні)</v>
      </c>
      <c r="CY31" s="230" t="s">
        <v>6661</v>
      </c>
      <c r="CZ31" s="231" t="s">
        <v>643</v>
      </c>
      <c r="DA31" s="237" t="s">
        <v>814</v>
      </c>
      <c r="DD31" s="164" t="s">
        <v>6456</v>
      </c>
      <c r="DE31" s="165">
        <v>5620.0000000000009</v>
      </c>
      <c r="DF31" s="519">
        <f t="shared" si="36"/>
        <v>5620</v>
      </c>
      <c r="DG31" s="520"/>
      <c r="DH31" s="521">
        <f t="shared" si="32"/>
        <v>5620</v>
      </c>
      <c r="DJ31" s="730" t="s">
        <v>3853</v>
      </c>
      <c r="DK31" s="104">
        <v>0</v>
      </c>
      <c r="DL31" s="402">
        <f t="shared" si="38"/>
        <v>0</v>
      </c>
      <c r="DM31" s="511"/>
      <c r="DN31" s="508">
        <f>IF(DM31="",DL31,
IF(AND($DK$10&gt;=VLOOKUP(DM31,$DJ$5:$DN$9,2,0),$DK$10&lt;=VLOOKUP(DM31,$DJ$5:$DN$9,3,0)),
(DL31*(1-VLOOKUP(DM31,$DJ$5:$DN$9,4,0))),
DL31))</f>
        <v>0</v>
      </c>
      <c r="DP31" s="732" t="s">
        <v>3623</v>
      </c>
      <c r="DQ31" s="165">
        <v>550</v>
      </c>
      <c r="DR31" s="519">
        <f t="shared" si="12"/>
        <v>550</v>
      </c>
      <c r="DS31" s="520"/>
      <c r="DT31" s="521">
        <f t="shared" si="13"/>
        <v>550</v>
      </c>
      <c r="DU31" s="165"/>
      <c r="DV31" s="732" t="s">
        <v>5424</v>
      </c>
      <c r="DW31" s="165">
        <v>80</v>
      </c>
      <c r="DX31" s="519">
        <f t="shared" si="14"/>
        <v>80</v>
      </c>
      <c r="DY31" s="520"/>
      <c r="DZ31" s="521">
        <f t="shared" si="15"/>
        <v>80</v>
      </c>
      <c r="EB31" s="107" t="s">
        <v>2266</v>
      </c>
      <c r="EC31" s="163">
        <v>170</v>
      </c>
      <c r="ED31" s="528">
        <f t="shared" si="16"/>
        <v>170</v>
      </c>
      <c r="EE31" s="523"/>
      <c r="EF31" s="524">
        <f t="shared" si="17"/>
        <v>170</v>
      </c>
      <c r="EG31" s="164"/>
      <c r="EH31" s="731" t="s">
        <v>4567</v>
      </c>
      <c r="EI31" s="162">
        <v>0</v>
      </c>
      <c r="EJ31" s="534">
        <f t="shared" si="18"/>
        <v>0</v>
      </c>
      <c r="EK31" s="526"/>
      <c r="EL31" s="527">
        <f t="shared" si="29"/>
        <v>0</v>
      </c>
    </row>
    <row r="32" spans="2:142" x14ac:dyDescent="0.2">
      <c r="B32" s="30"/>
      <c r="C32" s="409" t="s">
        <v>6891</v>
      </c>
      <c r="D32" s="727" t="s">
        <v>691</v>
      </c>
      <c r="E32" s="29"/>
      <c r="G32" s="21"/>
      <c r="H32" s="21"/>
      <c r="I32" s="21"/>
      <c r="J32" s="21"/>
      <c r="K32" s="21"/>
      <c r="L32" s="142" t="s">
        <v>2216</v>
      </c>
      <c r="M32" s="21" t="s">
        <v>2209</v>
      </c>
      <c r="N32" s="158" t="s">
        <v>1956</v>
      </c>
      <c r="O32" s="805" t="s">
        <v>691</v>
      </c>
      <c r="P32" s="96"/>
      <c r="Q32" s="142" t="s">
        <v>2216</v>
      </c>
      <c r="R32" s="150" t="s">
        <v>193</v>
      </c>
      <c r="S32" s="158" t="s">
        <v>139</v>
      </c>
      <c r="T32" s="21"/>
      <c r="U32" s="801"/>
      <c r="V32" s="802"/>
      <c r="W32" s="795"/>
      <c r="X32" s="21"/>
      <c r="Y32" s="20" t="s">
        <v>6071</v>
      </c>
      <c r="Z32" s="20">
        <v>203</v>
      </c>
      <c r="AA32" s="158" t="s">
        <v>6072</v>
      </c>
      <c r="AB32" s="21"/>
      <c r="AF32" s="21"/>
      <c r="AJ32" s="21"/>
      <c r="AK32" s="588"/>
      <c r="AL32" s="472"/>
      <c r="AM32" s="589"/>
      <c r="AN32" s="21"/>
      <c r="AO32" s="771" t="s">
        <v>5800</v>
      </c>
      <c r="AP32" s="150" t="s">
        <v>5143</v>
      </c>
      <c r="AQ32" s="581" t="s">
        <v>2184</v>
      </c>
      <c r="AS32" s="21"/>
      <c r="AU32" s="135" t="s">
        <v>2209</v>
      </c>
      <c r="AV32" s="147" t="s">
        <v>197</v>
      </c>
      <c r="AW32" s="137" t="str">
        <f t="shared" si="26"/>
        <v>ДП Геометрія.5/5</v>
      </c>
      <c r="AY32" s="223" t="s">
        <v>538</v>
      </c>
      <c r="AZ32" s="61" t="s">
        <v>1595</v>
      </c>
      <c r="BA32" s="138" t="str">
        <f t="shared" si="1"/>
        <v>ДП СТАНДАРТ.4/0.купе</v>
      </c>
      <c r="BC32" s="39"/>
      <c r="BD32" s="40"/>
      <c r="BE32" s="69"/>
      <c r="BF32" s="120"/>
      <c r="BG32" s="425"/>
      <c r="BH32" s="426"/>
      <c r="BI32" s="427"/>
      <c r="BK32" s="425"/>
      <c r="BL32" s="426"/>
      <c r="BM32" s="427"/>
      <c r="BO32" s="145" t="s">
        <v>393</v>
      </c>
      <c r="BP32" s="254" t="s">
        <v>1234</v>
      </c>
      <c r="BQ32" s="137" t="str">
        <f t="shared" si="39"/>
        <v>Verto-Cell.119 Дуб ретро</v>
      </c>
      <c r="BS32" s="43" t="s">
        <v>541</v>
      </c>
      <c r="BT32" s="253" t="s">
        <v>300</v>
      </c>
      <c r="BU32" s="138" t="str">
        <f t="shared" si="40"/>
        <v>ДП КУПАВА.1/0.ДСП тр.</v>
      </c>
      <c r="BW32" s="107" t="s">
        <v>537</v>
      </c>
      <c r="BX32" s="247" t="s">
        <v>790</v>
      </c>
      <c r="BY32" s="138" t="str">
        <f t="shared" si="21"/>
        <v>ДП СТАНДАРТ.3/1.Бронза</v>
      </c>
      <c r="CA32" s="736" t="s">
        <v>2942</v>
      </c>
      <c r="CC32" s="21"/>
      <c r="CE32" s="736" t="s">
        <v>2975</v>
      </c>
      <c r="CF32" s="136"/>
      <c r="CG32" s="137" t="str">
        <f t="shared" ref="CG32:CG42" si="41">CONCATENATE(CE32,".",CF32)</f>
        <v>ДП Геометрія.фальц.робоча.</v>
      </c>
      <c r="CI32" s="146" t="s">
        <v>5831</v>
      </c>
      <c r="CJ32" s="61" t="s">
        <v>4506</v>
      </c>
      <c r="CK32" s="138" t="str">
        <f t="shared" si="31"/>
        <v>Magnet цл (чор.) +2завіс.Права</v>
      </c>
      <c r="CM32" s="423" t="s">
        <v>2976</v>
      </c>
      <c r="CN32" s="61" t="s">
        <v>3871</v>
      </c>
      <c r="CO32" s="69" t="str">
        <f t="shared" si="37"/>
        <v>ДП РУТА.фальц.неробоча.(ні)</v>
      </c>
      <c r="CQ32" s="142" t="s">
        <v>355</v>
      </c>
      <c r="CR32" s="156" t="s">
        <v>446</v>
      </c>
      <c r="CS32" s="137" t="str">
        <f t="shared" si="35"/>
        <v>Verto-FIT Plus.F</v>
      </c>
      <c r="CU32" s="55"/>
      <c r="CV32" s="55"/>
      <c r="CW32" s="69"/>
      <c r="CY32" s="223" t="s">
        <v>6669</v>
      </c>
      <c r="CZ32" s="224" t="s">
        <v>643</v>
      </c>
      <c r="DA32" s="239" t="s">
        <v>814</v>
      </c>
      <c r="DD32" s="164" t="s">
        <v>6457</v>
      </c>
      <c r="DE32" s="165">
        <v>5310</v>
      </c>
      <c r="DF32" s="519">
        <f t="shared" si="36"/>
        <v>5310</v>
      </c>
      <c r="DG32" s="520"/>
      <c r="DH32" s="521">
        <f t="shared" si="32"/>
        <v>5310</v>
      </c>
      <c r="DJ32" s="730" t="s">
        <v>3854</v>
      </c>
      <c r="DK32" s="104">
        <v>0</v>
      </c>
      <c r="DL32" s="402">
        <f t="shared" si="38"/>
        <v>0</v>
      </c>
      <c r="DM32" s="511"/>
      <c r="DN32" s="508">
        <f>IF(DM32="",DL32,
IF(AND($DK$10&gt;=VLOOKUP(DM32,$DJ$5:$DN$9,2,0),$DK$10&lt;=VLOOKUP(DM32,$DJ$5:$DN$9,3,0)),
(DL32*(1-VLOOKUP(DM32,$DJ$5:$DN$9,4,0))),
DL32))</f>
        <v>0</v>
      </c>
      <c r="DP32" s="107" t="s">
        <v>1690</v>
      </c>
      <c r="DQ32" s="163">
        <v>550</v>
      </c>
      <c r="DR32" s="522">
        <f t="shared" si="12"/>
        <v>550</v>
      </c>
      <c r="DS32" s="523"/>
      <c r="DT32" s="524">
        <f t="shared" si="13"/>
        <v>550</v>
      </c>
      <c r="DU32" s="165"/>
      <c r="DV32" s="732" t="s">
        <v>5425</v>
      </c>
      <c r="DW32" s="165">
        <v>80</v>
      </c>
      <c r="DX32" s="519">
        <f>ROUND(((DW32-(DW32/6))/$DD$3)*$DE$3,2)</f>
        <v>80</v>
      </c>
      <c r="DY32" s="520"/>
      <c r="DZ32" s="521">
        <f>IF(DY32="",DX32,
IF(AND($DW$10&gt;=VLOOKUP(DY32,$DV$5:$DZ$9,2,0),$DW$10&lt;=VLOOKUP(DY32,$DV$5:$DZ$9,3,0)),
(DX32*(1-VLOOKUP(DY32,$DV$5:$DZ$9,4,0))),
DX32))</f>
        <v>80</v>
      </c>
      <c r="EB32" s="164" t="s">
        <v>7022</v>
      </c>
      <c r="EC32" s="165">
        <v>0</v>
      </c>
      <c r="ED32" s="519">
        <f t="shared" ref="ED32:ED37" si="42">ROUND(((EC32-(EC32/6))/$DD$3)*$DE$3,2)</f>
        <v>0</v>
      </c>
      <c r="EE32" s="520"/>
      <c r="EF32" s="527">
        <f t="shared" ref="EF32:EF37" si="43">IF(EE32="",ED32,
IF(AND($EC$10&gt;=VLOOKUP(EE32,$EB$5:$EF$9,2,0),$EC$10&lt;=VLOOKUP(EE32,$EB$5:$EF$9,3,0)),
(ED32*(1-VLOOKUP(EE32,$EB$5:$EF$9,4,0))),
ED32))</f>
        <v>0</v>
      </c>
      <c r="EG32" s="164"/>
      <c r="EH32" s="733" t="s">
        <v>4568</v>
      </c>
      <c r="EI32" s="163">
        <v>860</v>
      </c>
      <c r="EJ32" s="528">
        <f t="shared" si="18"/>
        <v>860</v>
      </c>
      <c r="EK32" s="523"/>
      <c r="EL32" s="524">
        <f t="shared" si="29"/>
        <v>860</v>
      </c>
    </row>
    <row r="33" spans="2:142" x14ac:dyDescent="0.2">
      <c r="B33" s="30"/>
      <c r="C33" s="409" t="s">
        <v>7098</v>
      </c>
      <c r="D33" s="727" t="s">
        <v>691</v>
      </c>
      <c r="E33" s="29"/>
      <c r="G33" s="21"/>
      <c r="H33" s="21"/>
      <c r="I33" s="21"/>
      <c r="J33" s="21"/>
      <c r="K33" s="21"/>
      <c r="L33" s="142" t="s">
        <v>2217</v>
      </c>
      <c r="M33" s="21" t="s">
        <v>2209</v>
      </c>
      <c r="N33" s="158" t="s">
        <v>1956</v>
      </c>
      <c r="O33" s="805" t="s">
        <v>691</v>
      </c>
      <c r="P33" s="96"/>
      <c r="Q33" s="142" t="s">
        <v>2217</v>
      </c>
      <c r="R33" s="150" t="s">
        <v>180</v>
      </c>
      <c r="S33" s="158" t="s">
        <v>140</v>
      </c>
      <c r="T33" s="21"/>
      <c r="U33" s="746" t="s">
        <v>2971</v>
      </c>
      <c r="V33" s="150" t="s">
        <v>232</v>
      </c>
      <c r="W33" s="158" t="s">
        <v>2066</v>
      </c>
      <c r="X33" s="21"/>
      <c r="Y33" s="746" t="s">
        <v>3613</v>
      </c>
      <c r="Z33" s="490">
        <v>204</v>
      </c>
      <c r="AA33" s="158" t="s">
        <v>2111</v>
      </c>
      <c r="AB33" s="21"/>
      <c r="AF33" s="21"/>
      <c r="AJ33" s="21"/>
      <c r="AK33" s="783" t="s">
        <v>5300</v>
      </c>
      <c r="AL33" s="474" t="s">
        <v>1627</v>
      </c>
      <c r="AM33" s="586" t="s">
        <v>5305</v>
      </c>
      <c r="AN33" s="21"/>
      <c r="AO33" s="772" t="s">
        <v>5801</v>
      </c>
      <c r="AP33" s="151" t="s">
        <v>170</v>
      </c>
      <c r="AQ33" s="583" t="s">
        <v>2187</v>
      </c>
      <c r="AS33" s="21"/>
      <c r="AU33" s="135" t="s">
        <v>2209</v>
      </c>
      <c r="AV33" s="147" t="s">
        <v>198</v>
      </c>
      <c r="AW33" s="137" t="str">
        <f t="shared" si="26"/>
        <v>ДП Геометрія.6/0</v>
      </c>
      <c r="AY33" s="233" t="s">
        <v>539</v>
      </c>
      <c r="AZ33" s="136" t="s">
        <v>1594</v>
      </c>
      <c r="BA33" s="137" t="str">
        <f t="shared" si="1"/>
        <v>ДП СТАНДАРТ.4/1.фальц</v>
      </c>
      <c r="BC33" s="230" t="s">
        <v>88</v>
      </c>
      <c r="BD33" s="133" t="s">
        <v>3115</v>
      </c>
      <c r="BE33" s="134" t="str">
        <f>CONCATENATE(BC33,".",BD33)</f>
        <v>стандарт.1-стулк</v>
      </c>
      <c r="BF33" s="120"/>
      <c r="BG33" s="145" t="s">
        <v>2961</v>
      </c>
      <c r="BH33" s="136" t="s">
        <v>305</v>
      </c>
      <c r="BI33" s="137" t="str">
        <f>CONCATENATE(BG33,".",BH33)</f>
        <v>неробоча,.60</v>
      </c>
      <c r="BK33" s="230" t="s">
        <v>1308</v>
      </c>
      <c r="BL33" s="133" t="s">
        <v>393</v>
      </c>
      <c r="BM33" s="134" t="str">
        <f t="shared" ref="BM33:BM79" si="44">CONCATENATE(BK33,".",BL33)</f>
        <v>ДП ЛАДА A.Verto-Cell</v>
      </c>
      <c r="BO33" s="145" t="s">
        <v>393</v>
      </c>
      <c r="BP33" s="254" t="s">
        <v>1235</v>
      </c>
      <c r="BQ33" s="137" t="str">
        <f t="shared" si="39"/>
        <v>Verto-Cell.120 Дуб невада</v>
      </c>
      <c r="BS33" s="132" t="s">
        <v>542</v>
      </c>
      <c r="BT33" s="100" t="s">
        <v>3831</v>
      </c>
      <c r="BU33" s="134" t="str">
        <f t="shared" si="40"/>
        <v>ДП КУПАВА.1/1.Сотове</v>
      </c>
      <c r="BW33" s="59" t="s">
        <v>538</v>
      </c>
      <c r="BX33" s="774" t="s">
        <v>3871</v>
      </c>
      <c r="BY33" s="69" t="str">
        <f t="shared" si="21"/>
        <v>ДП СТАНДАРТ.4/0.(ні)</v>
      </c>
      <c r="CA33" s="736" t="s">
        <v>2942</v>
      </c>
      <c r="CB33" s="136" t="s">
        <v>6271</v>
      </c>
      <c r="CC33" s="137" t="str">
        <f>CONCATENATE(CA33,".",CB33)</f>
        <v>ДП СТАНДАРТ.фальц.робоча.Soft цл (чор.) +3завіс</v>
      </c>
      <c r="CE33" s="736" t="s">
        <v>2975</v>
      </c>
      <c r="CF33" s="136" t="s">
        <v>4021</v>
      </c>
      <c r="CG33" s="137" t="str">
        <f t="shared" si="41"/>
        <v>ДП Геометрія.фальц.робоча.ВВ</v>
      </c>
      <c r="CI33" s="145" t="s">
        <v>5832</v>
      </c>
      <c r="CJ33" s="136" t="s">
        <v>4476</v>
      </c>
      <c r="CK33" s="137" t="str">
        <f t="shared" si="31"/>
        <v>Magnet ст (чор.) +2завіс.Ліва</v>
      </c>
      <c r="CM33" s="85" t="s">
        <v>2978</v>
      </c>
      <c r="CN33" s="55" t="s">
        <v>899</v>
      </c>
      <c r="CO33" s="69" t="str">
        <f t="shared" si="37"/>
        <v>ДП РУТА.б/з фальц.робоча.Verto-FIT Comfort</v>
      </c>
      <c r="CQ33" s="142" t="s">
        <v>355</v>
      </c>
      <c r="CR33" s="156" t="s">
        <v>447</v>
      </c>
      <c r="CS33" s="137" t="str">
        <f t="shared" si="35"/>
        <v>Verto-FIT Plus.G</v>
      </c>
      <c r="CU33" s="55"/>
      <c r="CV33" s="55"/>
      <c r="CW33" s="69"/>
      <c r="CY33" s="230" t="s">
        <v>1595</v>
      </c>
      <c r="CZ33" s="133" t="s">
        <v>4536</v>
      </c>
      <c r="DA33" s="237" t="s">
        <v>814</v>
      </c>
      <c r="DD33" s="164" t="s">
        <v>6458</v>
      </c>
      <c r="DE33" s="165">
        <v>5620.0000000000009</v>
      </c>
      <c r="DF33" s="519">
        <f t="shared" si="36"/>
        <v>5620</v>
      </c>
      <c r="DG33" s="520"/>
      <c r="DH33" s="521">
        <f t="shared" si="32"/>
        <v>5620</v>
      </c>
      <c r="DJ33" s="730" t="s">
        <v>3855</v>
      </c>
      <c r="DK33" s="104">
        <v>0</v>
      </c>
      <c r="DL33" s="402">
        <f t="shared" si="38"/>
        <v>0</v>
      </c>
      <c r="DM33" s="511"/>
      <c r="DN33" s="508">
        <f>IF(DM33="",DL33,
IF(AND($DK$10&gt;=VLOOKUP(DM33,$DJ$5:$DN$9,2,0),$DK$10&lt;=VLOOKUP(DM33,$DJ$5:$DN$9,3,0)),
(DL33*(1-VLOOKUP(DM33,$DJ$5:$DN$9,4,0))),
DL33))</f>
        <v>0</v>
      </c>
      <c r="DP33" s="730" t="s">
        <v>3877</v>
      </c>
      <c r="DQ33" s="104">
        <v>0</v>
      </c>
      <c r="DR33" s="402">
        <f t="shared" si="12"/>
        <v>0</v>
      </c>
      <c r="DS33" s="511"/>
      <c r="DT33" s="508">
        <f t="shared" si="13"/>
        <v>0</v>
      </c>
      <c r="DU33" s="165"/>
      <c r="DV33" s="732" t="s">
        <v>6276</v>
      </c>
      <c r="DW33" s="165">
        <v>680</v>
      </c>
      <c r="DX33" s="519">
        <f>ROUND(((DW33-(DW33/6))/$DD$3)*$DE$3,2)</f>
        <v>680</v>
      </c>
      <c r="DY33" s="520"/>
      <c r="DZ33" s="521">
        <f>IF(DY33="",DX33,
IF(AND($DW$10&gt;=VLOOKUP(DY33,$DV$5:$DZ$9,2,0),$DW$10&lt;=VLOOKUP(DY33,$DV$5:$DZ$9,3,0)),
(DX33*(1-VLOOKUP(DY33,$DV$5:$DZ$9,4,0))),
DX33))</f>
        <v>680</v>
      </c>
      <c r="EB33" s="732" t="s">
        <v>7023</v>
      </c>
      <c r="EC33" s="165">
        <v>250</v>
      </c>
      <c r="ED33" s="519">
        <f t="shared" si="42"/>
        <v>250</v>
      </c>
      <c r="EE33" s="520"/>
      <c r="EF33" s="521">
        <f t="shared" si="43"/>
        <v>250</v>
      </c>
      <c r="EG33" s="164"/>
      <c r="EH33" s="732" t="s">
        <v>3114</v>
      </c>
      <c r="EI33" s="165">
        <v>0</v>
      </c>
      <c r="EJ33" s="519">
        <f t="shared" si="18"/>
        <v>0</v>
      </c>
      <c r="EK33" s="520"/>
      <c r="EL33" s="521">
        <f t="shared" si="29"/>
        <v>0</v>
      </c>
    </row>
    <row r="34" spans="2:142" x14ac:dyDescent="0.2">
      <c r="B34" s="30"/>
      <c r="C34" s="409" t="s">
        <v>7489</v>
      </c>
      <c r="D34" s="727" t="s">
        <v>691</v>
      </c>
      <c r="E34" s="29"/>
      <c r="G34" s="21"/>
      <c r="H34" s="21"/>
      <c r="I34" s="21"/>
      <c r="J34" s="21"/>
      <c r="K34" s="21"/>
      <c r="L34" s="142" t="s">
        <v>2218</v>
      </c>
      <c r="M34" s="21" t="s">
        <v>2209</v>
      </c>
      <c r="N34" s="158" t="s">
        <v>1956</v>
      </c>
      <c r="O34" s="805" t="s">
        <v>691</v>
      </c>
      <c r="P34" s="96"/>
      <c r="Q34" s="142" t="s">
        <v>2218</v>
      </c>
      <c r="R34" s="150" t="s">
        <v>195</v>
      </c>
      <c r="S34" s="158" t="s">
        <v>143</v>
      </c>
      <c r="T34" s="21"/>
      <c r="U34" s="746" t="s">
        <v>2972</v>
      </c>
      <c r="V34" s="150" t="s">
        <v>233</v>
      </c>
      <c r="W34" s="158" t="s">
        <v>2067</v>
      </c>
      <c r="X34" s="21"/>
      <c r="Y34" s="142" t="s">
        <v>530</v>
      </c>
      <c r="Z34" s="490">
        <v>205</v>
      </c>
      <c r="AA34" s="158" t="s">
        <v>2112</v>
      </c>
      <c r="AB34" s="21"/>
      <c r="AF34" s="21"/>
      <c r="AJ34" s="21"/>
      <c r="AK34" s="771" t="s">
        <v>5301</v>
      </c>
      <c r="AL34" s="475" t="s">
        <v>5302</v>
      </c>
      <c r="AM34" s="581" t="s">
        <v>5303</v>
      </c>
      <c r="AN34" s="21"/>
      <c r="AO34" s="771" t="s">
        <v>4480</v>
      </c>
      <c r="AP34" s="150" t="s">
        <v>5143</v>
      </c>
      <c r="AQ34" s="581" t="s">
        <v>2184</v>
      </c>
      <c r="AS34" s="21"/>
      <c r="AU34" s="135" t="s">
        <v>2209</v>
      </c>
      <c r="AV34" s="147" t="s">
        <v>201</v>
      </c>
      <c r="AW34" s="137" t="str">
        <f t="shared" si="26"/>
        <v>ДП Геометрія.6/6</v>
      </c>
      <c r="AY34" s="233" t="s">
        <v>539</v>
      </c>
      <c r="AZ34" s="136" t="s">
        <v>1596</v>
      </c>
      <c r="BA34" s="137" t="str">
        <f t="shared" si="1"/>
        <v>ДП СТАНДАРТ.4/1.б/з фальц</v>
      </c>
      <c r="BC34" s="223" t="s">
        <v>88</v>
      </c>
      <c r="BD34" s="61" t="s">
        <v>3117</v>
      </c>
      <c r="BE34" s="138" t="str">
        <f>CONCATENATE(BC34,".",BD34)</f>
        <v>стандарт.2-стулк</v>
      </c>
      <c r="BF34" s="120"/>
      <c r="BG34" s="145" t="s">
        <v>2961</v>
      </c>
      <c r="BH34" s="136" t="s">
        <v>306</v>
      </c>
      <c r="BI34" s="137" t="str">
        <f>CONCATENATE(BG34,".",BH34)</f>
        <v>неробоча,.70</v>
      </c>
      <c r="BK34" s="233" t="s">
        <v>1308</v>
      </c>
      <c r="BL34" s="136"/>
      <c r="BM34" s="137" t="str">
        <f t="shared" si="44"/>
        <v>ДП ЛАДА A.</v>
      </c>
      <c r="BO34" s="145" t="s">
        <v>393</v>
      </c>
      <c r="BP34" s="762" t="s">
        <v>3615</v>
      </c>
      <c r="BQ34" s="137" t="str">
        <f t="shared" si="39"/>
        <v>Verto-Cell.121 Дуб ірланд.</v>
      </c>
      <c r="BS34" s="43" t="s">
        <v>542</v>
      </c>
      <c r="BT34" s="253" t="s">
        <v>300</v>
      </c>
      <c r="BU34" s="138" t="str">
        <f t="shared" si="40"/>
        <v>ДП КУПАВА.1/1.ДСП тр.</v>
      </c>
      <c r="BW34" s="161"/>
      <c r="BX34" s="245"/>
      <c r="BY34" s="134"/>
      <c r="CA34" s="736" t="s">
        <v>2942</v>
      </c>
      <c r="CB34" s="136" t="s">
        <v>6206</v>
      </c>
      <c r="CC34" s="137" t="str">
        <f>CONCATENATE(CA34,".",CB34)</f>
        <v>ДП СТАНДАРТ.фальц.робоча.Soft ст (чор.) +3завіс</v>
      </c>
      <c r="CE34" s="423" t="s">
        <v>2975</v>
      </c>
      <c r="CF34" s="61" t="s">
        <v>697</v>
      </c>
      <c r="CG34" s="138" t="str">
        <f t="shared" si="41"/>
        <v>ДП Геометрія.фальц.робоча.ВП</v>
      </c>
      <c r="CI34" s="146" t="s">
        <v>5832</v>
      </c>
      <c r="CJ34" s="61" t="s">
        <v>4506</v>
      </c>
      <c r="CK34" s="138" t="str">
        <f t="shared" si="31"/>
        <v>Magnet ст (чор.) +2завіс.Права</v>
      </c>
      <c r="CM34" s="85" t="s">
        <v>2980</v>
      </c>
      <c r="CN34" s="55" t="s">
        <v>799</v>
      </c>
      <c r="CO34" s="69" t="str">
        <f t="shared" si="37"/>
        <v>ДП РУТА.купе.робоча.Verto-FIT</v>
      </c>
      <c r="CQ34" s="142" t="s">
        <v>355</v>
      </c>
      <c r="CR34" s="156" t="s">
        <v>448</v>
      </c>
      <c r="CS34" s="137" t="str">
        <f t="shared" si="35"/>
        <v>Verto-FIT Plus.H</v>
      </c>
      <c r="CU34" s="55"/>
      <c r="CV34" s="55"/>
      <c r="CW34" s="69"/>
      <c r="CY34" s="223" t="s">
        <v>1599</v>
      </c>
      <c r="CZ34" s="61" t="s">
        <v>4536</v>
      </c>
      <c r="DA34" s="239" t="s">
        <v>814</v>
      </c>
      <c r="DD34" s="164" t="s">
        <v>6459</v>
      </c>
      <c r="DE34" s="165">
        <v>4990</v>
      </c>
      <c r="DF34" s="519">
        <f t="shared" si="36"/>
        <v>4990</v>
      </c>
      <c r="DG34" s="520"/>
      <c r="DH34" s="521">
        <f t="shared" si="32"/>
        <v>4990</v>
      </c>
      <c r="DJ34" s="730" t="s">
        <v>3856</v>
      </c>
      <c r="DK34" s="104">
        <v>0</v>
      </c>
      <c r="DL34" s="402">
        <f t="shared" si="38"/>
        <v>0</v>
      </c>
      <c r="DM34" s="511"/>
      <c r="DN34" s="508">
        <f t="shared" ref="DN34:DN45" si="45">IF(DM34="",DL34,
IF(AND($DK$10&gt;=VLOOKUP(DM34,$DJ$5:$DN$9,2,0),$DK$10&lt;=VLOOKUP(DM34,$DJ$5:$DN$9,3,0)),
(DL34*(1-VLOOKUP(DM34,$DJ$5:$DN$9,4,0))),
DL34))</f>
        <v>0</v>
      </c>
      <c r="DP34" s="161" t="s">
        <v>604</v>
      </c>
      <c r="DQ34" s="162">
        <v>0</v>
      </c>
      <c r="DR34" s="525">
        <f t="shared" si="12"/>
        <v>0</v>
      </c>
      <c r="DS34" s="526"/>
      <c r="DT34" s="527">
        <f t="shared" si="13"/>
        <v>0</v>
      </c>
      <c r="DU34" s="165"/>
      <c r="DV34" s="732" t="s">
        <v>6207</v>
      </c>
      <c r="DW34" s="165">
        <v>680</v>
      </c>
      <c r="DX34" s="519">
        <f>ROUND(((DW34-(DW34/6))/$DD$3)*$DE$3,2)</f>
        <v>680</v>
      </c>
      <c r="DY34" s="520"/>
      <c r="DZ34" s="521">
        <f>IF(DY34="",DX34,
IF(AND($DW$10&gt;=VLOOKUP(DY34,$DV$5:$DZ$9,2,0),$DW$10&lt;=VLOOKUP(DY34,$DV$5:$DZ$9,3,0)),
(DX34*(1-VLOOKUP(DY34,$DV$5:$DZ$9,4,0))),
DX34))</f>
        <v>680</v>
      </c>
      <c r="EB34" s="107" t="s">
        <v>7024</v>
      </c>
      <c r="EC34" s="163">
        <v>170</v>
      </c>
      <c r="ED34" s="528">
        <f t="shared" si="42"/>
        <v>170</v>
      </c>
      <c r="EE34" s="523"/>
      <c r="EF34" s="524">
        <f t="shared" si="43"/>
        <v>170</v>
      </c>
      <c r="EG34" s="164"/>
      <c r="EH34" s="733" t="s">
        <v>3116</v>
      </c>
      <c r="EI34" s="163">
        <v>860</v>
      </c>
      <c r="EJ34" s="528">
        <f t="shared" si="18"/>
        <v>860</v>
      </c>
      <c r="EK34" s="523"/>
      <c r="EL34" s="524">
        <f t="shared" si="29"/>
        <v>860</v>
      </c>
    </row>
    <row r="35" spans="2:142" x14ac:dyDescent="0.2">
      <c r="B35" s="30"/>
      <c r="C35" s="409"/>
      <c r="D35" s="727"/>
      <c r="E35" s="29"/>
      <c r="G35" s="21"/>
      <c r="H35" s="21"/>
      <c r="I35" s="21"/>
      <c r="J35" s="21"/>
      <c r="K35" s="21"/>
      <c r="L35" s="142" t="s">
        <v>2219</v>
      </c>
      <c r="M35" s="21" t="s">
        <v>2209</v>
      </c>
      <c r="N35" s="158" t="s">
        <v>1956</v>
      </c>
      <c r="O35" s="805" t="s">
        <v>691</v>
      </c>
      <c r="P35" s="96"/>
      <c r="Q35" s="142" t="s">
        <v>2219</v>
      </c>
      <c r="R35" s="150" t="s">
        <v>183</v>
      </c>
      <c r="S35" s="158" t="s">
        <v>144</v>
      </c>
      <c r="T35" s="21"/>
      <c r="U35" s="746" t="s">
        <v>2973</v>
      </c>
      <c r="V35" s="150" t="s">
        <v>234</v>
      </c>
      <c r="W35" s="158" t="s">
        <v>2068</v>
      </c>
      <c r="X35" s="21"/>
      <c r="Y35" s="744" t="s">
        <v>3826</v>
      </c>
      <c r="Z35" s="491">
        <v>207</v>
      </c>
      <c r="AA35" s="159" t="s">
        <v>2113</v>
      </c>
      <c r="AB35" s="21"/>
      <c r="AF35" s="21"/>
      <c r="AJ35" s="21"/>
      <c r="AK35" s="771" t="s">
        <v>5315</v>
      </c>
      <c r="AL35" s="475" t="s">
        <v>1628</v>
      </c>
      <c r="AM35" s="581" t="s">
        <v>5316</v>
      </c>
      <c r="AN35" s="21"/>
      <c r="AO35" s="772" t="s">
        <v>4510</v>
      </c>
      <c r="AP35" s="151" t="s">
        <v>170</v>
      </c>
      <c r="AQ35" s="583" t="s">
        <v>2187</v>
      </c>
      <c r="AS35" s="21"/>
      <c r="AU35" s="132" t="s">
        <v>2260</v>
      </c>
      <c r="AV35" s="149" t="s">
        <v>500</v>
      </c>
      <c r="AW35" s="134" t="str">
        <f t="shared" ref="AW35:AW85" si="46">CONCATENATE(AU35,".",AV35)</f>
        <v>ДП Ідея.1</v>
      </c>
      <c r="AY35" s="223" t="s">
        <v>539</v>
      </c>
      <c r="AZ35" s="61" t="s">
        <v>1595</v>
      </c>
      <c r="BA35" s="138" t="str">
        <f t="shared" si="1"/>
        <v>ДП СТАНДАРТ.4/1.купе</v>
      </c>
      <c r="BC35" s="144" t="s">
        <v>4536</v>
      </c>
      <c r="BD35" s="133" t="s">
        <v>3115</v>
      </c>
      <c r="BE35" s="134" t="str">
        <f>CONCATENATE(BC35,".",BD35)</f>
        <v>тунель.1-стулк</v>
      </c>
      <c r="BF35" s="120"/>
      <c r="BG35" s="145" t="s">
        <v>2961</v>
      </c>
      <c r="BH35" s="136" t="s">
        <v>307</v>
      </c>
      <c r="BI35" s="137" t="str">
        <f>CONCATENATE(BG35,".",BH35)</f>
        <v>неробоча,.80</v>
      </c>
      <c r="BK35" s="233" t="s">
        <v>1308</v>
      </c>
      <c r="BL35" s="136" t="s">
        <v>1768</v>
      </c>
      <c r="BM35" s="137" t="str">
        <f>CONCATENATE(BK35,".",BL35)</f>
        <v>ДП ЛАДА A.Uni-Mat.</v>
      </c>
      <c r="BO35" s="145" t="s">
        <v>393</v>
      </c>
      <c r="BP35" s="254" t="s">
        <v>1707</v>
      </c>
      <c r="BQ35" s="137" t="str">
        <f t="shared" si="39"/>
        <v>Verto-Cell.122 Сосна аз.</v>
      </c>
      <c r="BS35" s="132" t="s">
        <v>543</v>
      </c>
      <c r="BT35" s="100" t="s">
        <v>3831</v>
      </c>
      <c r="BU35" s="134" t="str">
        <f t="shared" si="40"/>
        <v>ДП КУПАВА.2/0.Сотове</v>
      </c>
      <c r="BW35" s="164" t="s">
        <v>539</v>
      </c>
      <c r="BX35" s="246" t="s">
        <v>430</v>
      </c>
      <c r="BY35" s="137" t="str">
        <f>CONCATENATE(BW35,".",BX35)</f>
        <v>ДП СТАНДАРТ.4/1.Сатин</v>
      </c>
      <c r="CA35" s="736" t="s">
        <v>2942</v>
      </c>
      <c r="CB35" s="136" t="s">
        <v>4064</v>
      </c>
      <c r="CC35" s="137" t="str">
        <f>CONCATENATE(CA35,".",CB35)</f>
        <v>ДП СТАНДАРТ.фальц.робоча.Soft цл +3завіс</v>
      </c>
      <c r="CE35" s="736" t="s">
        <v>2982</v>
      </c>
      <c r="CF35" s="136"/>
      <c r="CG35" s="137" t="str">
        <f t="shared" si="41"/>
        <v>ДП Геометрія.фальц.неробоча.</v>
      </c>
      <c r="CI35" s="227"/>
      <c r="CJ35" s="221"/>
      <c r="CK35" s="222"/>
      <c r="CM35" s="431"/>
      <c r="CN35" s="221"/>
      <c r="CO35" s="222"/>
      <c r="CQ35" s="143" t="s">
        <v>355</v>
      </c>
      <c r="CR35" s="157" t="s">
        <v>449</v>
      </c>
      <c r="CS35" s="138" t="str">
        <f t="shared" si="35"/>
        <v>Verto-FIT Plus.I</v>
      </c>
      <c r="CU35" s="55"/>
      <c r="CV35" s="55"/>
      <c r="CW35" s="69"/>
      <c r="CY35" s="226"/>
      <c r="CZ35" s="221"/>
      <c r="DA35" s="222"/>
      <c r="DD35" s="164" t="s">
        <v>6460</v>
      </c>
      <c r="DE35" s="165">
        <v>4990</v>
      </c>
      <c r="DF35" s="519">
        <f t="shared" si="36"/>
        <v>4990</v>
      </c>
      <c r="DG35" s="520"/>
      <c r="DH35" s="521">
        <f t="shared" si="32"/>
        <v>4990</v>
      </c>
      <c r="DJ35" s="730" t="s">
        <v>3857</v>
      </c>
      <c r="DK35" s="104">
        <v>0</v>
      </c>
      <c r="DL35" s="402">
        <f t="shared" si="38"/>
        <v>0</v>
      </c>
      <c r="DM35" s="511"/>
      <c r="DN35" s="508">
        <f t="shared" si="45"/>
        <v>0</v>
      </c>
      <c r="DP35" s="164" t="s">
        <v>605</v>
      </c>
      <c r="DQ35" s="165">
        <v>420</v>
      </c>
      <c r="DR35" s="519">
        <f>ROUND(((DQ35-(DQ35/6))/$DD$3)*$DE$3,2)</f>
        <v>420</v>
      </c>
      <c r="DS35" s="520"/>
      <c r="DT35" s="521">
        <f>IF(DS35="",DR35,
IF(AND($DQ$10&gt;=VLOOKUP(DS35,$DP$5:$DT$9,2,0),$DQ$10&lt;=VLOOKUP(DS35,$DP$5:$DT$9,3,0)),
(DR35*(1-VLOOKUP(DS35,$DP$5:$DT$9,4,0))),
DR35))</f>
        <v>420</v>
      </c>
      <c r="DU35" s="165"/>
      <c r="DV35" s="732" t="s">
        <v>4061</v>
      </c>
      <c r="DW35" s="165">
        <v>550</v>
      </c>
      <c r="DX35" s="519">
        <f t="shared" si="14"/>
        <v>550</v>
      </c>
      <c r="DY35" s="520"/>
      <c r="DZ35" s="521">
        <f t="shared" si="15"/>
        <v>550</v>
      </c>
      <c r="EB35" s="164" t="s">
        <v>2267</v>
      </c>
      <c r="EC35" s="165">
        <v>0</v>
      </c>
      <c r="ED35" s="519">
        <f t="shared" si="42"/>
        <v>0</v>
      </c>
      <c r="EE35" s="520"/>
      <c r="EF35" s="527">
        <f t="shared" si="43"/>
        <v>0</v>
      </c>
      <c r="EG35" s="164"/>
      <c r="EH35" s="732" t="s">
        <v>3118</v>
      </c>
      <c r="EI35" s="165">
        <v>0</v>
      </c>
      <c r="EJ35" s="519">
        <f>ROUND(((EI35-(EI35/6))/$DD$3)*$DE$3,2)</f>
        <v>0</v>
      </c>
      <c r="EK35" s="520"/>
      <c r="EL35" s="521">
        <f>IF(EK35="",EJ35,
IF(AND($EI$10&gt;=VLOOKUP(EK35,$EH$5:$EL$9,2,0),$EI$10&lt;=VLOOKUP(EK35,$EH$5:$EL$9,3,0)),
(EJ35*(1-VLOOKUP(EK35,$EH$5:$EL$9,4,0))),
EJ35))</f>
        <v>0</v>
      </c>
    </row>
    <row r="36" spans="2:142" x14ac:dyDescent="0.2">
      <c r="B36" s="30"/>
      <c r="C36" s="739" t="s">
        <v>2713</v>
      </c>
      <c r="D36" s="727" t="s">
        <v>691</v>
      </c>
      <c r="E36" s="29"/>
      <c r="G36" s="21"/>
      <c r="H36" s="21"/>
      <c r="I36" s="21"/>
      <c r="J36" s="21"/>
      <c r="K36" s="21"/>
      <c r="L36" s="142" t="s">
        <v>2220</v>
      </c>
      <c r="M36" s="21" t="s">
        <v>2209</v>
      </c>
      <c r="N36" s="158" t="s">
        <v>1956</v>
      </c>
      <c r="O36" s="805" t="s">
        <v>691</v>
      </c>
      <c r="P36" s="96"/>
      <c r="Q36" s="142" t="s">
        <v>2220</v>
      </c>
      <c r="R36" s="150" t="s">
        <v>197</v>
      </c>
      <c r="S36" s="158" t="s">
        <v>702</v>
      </c>
      <c r="T36" s="21"/>
      <c r="U36" s="746" t="s">
        <v>2974</v>
      </c>
      <c r="V36" s="150" t="s">
        <v>235</v>
      </c>
      <c r="W36" s="158" t="s">
        <v>2069</v>
      </c>
      <c r="X36" s="21"/>
      <c r="Y36" s="746" t="s">
        <v>7095</v>
      </c>
      <c r="Z36" s="490">
        <v>209</v>
      </c>
      <c r="AA36" s="159" t="s">
        <v>7096</v>
      </c>
      <c r="AB36" s="21"/>
      <c r="AF36" s="21"/>
      <c r="AJ36" s="21"/>
      <c r="AK36" s="771" t="s">
        <v>5317</v>
      </c>
      <c r="AL36" s="475" t="s">
        <v>5318</v>
      </c>
      <c r="AM36" s="581" t="s">
        <v>5319</v>
      </c>
      <c r="AN36" s="21"/>
      <c r="AO36" s="771" t="s">
        <v>5802</v>
      </c>
      <c r="AP36" s="150" t="s">
        <v>5143</v>
      </c>
      <c r="AQ36" s="581" t="s">
        <v>2184</v>
      </c>
      <c r="AS36" s="21"/>
      <c r="AU36" s="135" t="s">
        <v>2260</v>
      </c>
      <c r="AV36" s="147" t="s">
        <v>178</v>
      </c>
      <c r="AW36" s="137" t="str">
        <f t="shared" si="46"/>
        <v>ДП Ідея.3/0</v>
      </c>
      <c r="AY36" s="233" t="s">
        <v>540</v>
      </c>
      <c r="AZ36" s="136" t="s">
        <v>1594</v>
      </c>
      <c r="BA36" s="137" t="str">
        <f t="shared" si="1"/>
        <v>ДП СТАНДАРТ.4/2.фальц</v>
      </c>
      <c r="BC36" s="146" t="s">
        <v>4536</v>
      </c>
      <c r="BD36" s="61" t="s">
        <v>3117</v>
      </c>
      <c r="BE36" s="138" t="str">
        <f>CONCATENATE(BC36,".",BD36)</f>
        <v>тунель.2-стулк</v>
      </c>
      <c r="BF36" s="120"/>
      <c r="BG36" s="145" t="s">
        <v>2961</v>
      </c>
      <c r="BH36" s="136" t="s">
        <v>308</v>
      </c>
      <c r="BI36" s="137" t="str">
        <f>CONCATENATE(BG36,".",BH36)</f>
        <v>неробоча,.90</v>
      </c>
      <c r="BK36" s="233" t="s">
        <v>1308</v>
      </c>
      <c r="BL36" s="136" t="s">
        <v>7178</v>
      </c>
      <c r="BM36" s="137" t="str">
        <f t="shared" si="44"/>
        <v>ДП ЛАДА A.Резист.</v>
      </c>
      <c r="BO36" s="145" t="s">
        <v>393</v>
      </c>
      <c r="BP36" s="21" t="s">
        <v>1936</v>
      </c>
      <c r="BQ36" s="137" t="str">
        <f t="shared" si="39"/>
        <v>Verto-Cell.123 Дуб гесато</v>
      </c>
      <c r="BS36" s="43" t="s">
        <v>543</v>
      </c>
      <c r="BT36" s="253" t="s">
        <v>300</v>
      </c>
      <c r="BU36" s="138" t="str">
        <f t="shared" si="40"/>
        <v>ДП КУПАВА.2/0.ДСП тр.</v>
      </c>
      <c r="BW36" s="164" t="s">
        <v>539</v>
      </c>
      <c r="BX36" s="764" t="s">
        <v>3617</v>
      </c>
      <c r="BY36" s="137" t="str">
        <f t="shared" si="21"/>
        <v>ДП СТАНДАРТ.4/1.Графіт</v>
      </c>
      <c r="CA36" s="736" t="s">
        <v>2942</v>
      </c>
      <c r="CB36" s="136" t="s">
        <v>4067</v>
      </c>
      <c r="CC36" s="137" t="str">
        <f>CONCATENATE(CA36,".",CB36)</f>
        <v>ДП СТАНДАРТ.фальц.робоча.Soft ст +3завіс</v>
      </c>
      <c r="CE36" s="736" t="s">
        <v>2982</v>
      </c>
      <c r="CF36" s="136" t="s">
        <v>4021</v>
      </c>
      <c r="CG36" s="137" t="str">
        <f t="shared" si="41"/>
        <v>ДП Геометрія.фальц.неробоча.ВВ</v>
      </c>
      <c r="CI36" s="144" t="s">
        <v>5402</v>
      </c>
      <c r="CJ36" s="133" t="s">
        <v>4476</v>
      </c>
      <c r="CK36" s="134" t="str">
        <f t="shared" ref="CK36:CK45" si="47">CONCATENATE(CI36,".",CJ36)</f>
        <v>Stand цл Лів +3завіс.Ліва</v>
      </c>
      <c r="CM36" s="736" t="s">
        <v>2984</v>
      </c>
      <c r="CN36" s="136" t="s">
        <v>933</v>
      </c>
      <c r="CO36" s="137" t="str">
        <f t="shared" ref="CO36:CO42" si="48">CONCATENATE(CM36,".",CN36)</f>
        <v>ДП РУТА-FUSION.фальц.робоча.Standard-MDF</v>
      </c>
      <c r="CQ36" s="141" t="s">
        <v>899</v>
      </c>
      <c r="CR36" s="155" t="s">
        <v>441</v>
      </c>
      <c r="CS36" s="134" t="str">
        <f t="shared" si="35"/>
        <v>Verto-FIT Comfort.A</v>
      </c>
      <c r="CU36" s="558"/>
      <c r="CV36" s="558"/>
      <c r="CW36" s="559"/>
      <c r="CY36" s="56" t="s">
        <v>714</v>
      </c>
      <c r="CZ36" s="55"/>
      <c r="DA36" s="69" t="s">
        <v>815</v>
      </c>
      <c r="DD36" s="164" t="s">
        <v>6461</v>
      </c>
      <c r="DE36" s="165">
        <v>4990</v>
      </c>
      <c r="DF36" s="519">
        <f t="shared" si="36"/>
        <v>4990</v>
      </c>
      <c r="DG36" s="520"/>
      <c r="DH36" s="521">
        <f t="shared" si="32"/>
        <v>4990</v>
      </c>
      <c r="DJ36" s="730" t="s">
        <v>3858</v>
      </c>
      <c r="DK36" s="104">
        <v>0</v>
      </c>
      <c r="DL36" s="402">
        <f t="shared" si="38"/>
        <v>0</v>
      </c>
      <c r="DM36" s="511"/>
      <c r="DN36" s="508">
        <f t="shared" si="45"/>
        <v>0</v>
      </c>
      <c r="DP36" s="732" t="s">
        <v>3624</v>
      </c>
      <c r="DQ36" s="165">
        <v>550</v>
      </c>
      <c r="DR36" s="519">
        <f t="shared" si="12"/>
        <v>550</v>
      </c>
      <c r="DS36" s="520"/>
      <c r="DT36" s="521">
        <f t="shared" si="13"/>
        <v>550</v>
      </c>
      <c r="DU36" s="165"/>
      <c r="DV36" s="732" t="s">
        <v>4063</v>
      </c>
      <c r="DW36" s="165">
        <v>550</v>
      </c>
      <c r="DX36" s="519">
        <f t="shared" si="14"/>
        <v>550</v>
      </c>
      <c r="DY36" s="520"/>
      <c r="DZ36" s="521">
        <f t="shared" si="15"/>
        <v>550</v>
      </c>
      <c r="EB36" s="732" t="s">
        <v>4029</v>
      </c>
      <c r="EC36" s="165">
        <v>250</v>
      </c>
      <c r="ED36" s="519">
        <f t="shared" si="42"/>
        <v>250</v>
      </c>
      <c r="EE36" s="520"/>
      <c r="EF36" s="521">
        <f t="shared" si="43"/>
        <v>250</v>
      </c>
      <c r="EG36" s="164"/>
      <c r="EH36" s="733" t="s">
        <v>3119</v>
      </c>
      <c r="EI36" s="163">
        <v>860</v>
      </c>
      <c r="EJ36" s="528">
        <f>ROUND(((EI36-(EI36/6))/$DD$3)*$DE$3,2)</f>
        <v>860</v>
      </c>
      <c r="EK36" s="523"/>
      <c r="EL36" s="524">
        <f>IF(EK36="",EJ36,
IF(AND($EI$10&gt;=VLOOKUP(EK36,$EH$5:$EL$9,2,0),$EI$10&lt;=VLOOKUP(EK36,$EH$5:$EL$9,3,0)),
(EJ36*(1-VLOOKUP(EK36,$EH$5:$EL$9,4,0))),
EJ36))</f>
        <v>860</v>
      </c>
    </row>
    <row r="37" spans="2:142" x14ac:dyDescent="0.2">
      <c r="B37" s="30"/>
      <c r="C37" s="409" t="s">
        <v>388</v>
      </c>
      <c r="D37" s="727" t="s">
        <v>691</v>
      </c>
      <c r="E37" s="29"/>
      <c r="G37" s="21"/>
      <c r="H37" s="21"/>
      <c r="I37" s="21"/>
      <c r="J37" s="21"/>
      <c r="K37" s="21"/>
      <c r="L37" s="142" t="s">
        <v>2221</v>
      </c>
      <c r="M37" s="21" t="s">
        <v>2209</v>
      </c>
      <c r="N37" s="158" t="s">
        <v>1956</v>
      </c>
      <c r="O37" s="805" t="s">
        <v>691</v>
      </c>
      <c r="P37" s="96"/>
      <c r="Q37" s="142" t="s">
        <v>2221</v>
      </c>
      <c r="R37" s="150" t="s">
        <v>198</v>
      </c>
      <c r="S37" s="158" t="s">
        <v>962</v>
      </c>
      <c r="T37" s="21"/>
      <c r="U37" s="744" t="s">
        <v>2977</v>
      </c>
      <c r="V37" s="151" t="s">
        <v>236</v>
      </c>
      <c r="W37" s="159" t="s">
        <v>2078</v>
      </c>
      <c r="X37" s="21"/>
      <c r="Y37" s="746" t="s">
        <v>7097</v>
      </c>
      <c r="Z37" s="490">
        <v>210</v>
      </c>
      <c r="AA37" s="159" t="s">
        <v>7362</v>
      </c>
      <c r="AB37" s="21"/>
      <c r="AF37" s="21"/>
      <c r="AJ37" s="21"/>
      <c r="AK37" s="772" t="s">
        <v>5330</v>
      </c>
      <c r="AL37" s="587" t="s">
        <v>1629</v>
      </c>
      <c r="AM37" s="583" t="s">
        <v>5331</v>
      </c>
      <c r="AN37" s="21"/>
      <c r="AO37" s="772" t="s">
        <v>5803</v>
      </c>
      <c r="AP37" s="151" t="s">
        <v>170</v>
      </c>
      <c r="AQ37" s="583" t="s">
        <v>2187</v>
      </c>
      <c r="AS37" s="21"/>
      <c r="AU37" s="135" t="s">
        <v>2260</v>
      </c>
      <c r="AV37" s="147" t="s">
        <v>179</v>
      </c>
      <c r="AW37" s="137" t="str">
        <f t="shared" si="46"/>
        <v>ДП Ідея.3/1</v>
      </c>
      <c r="AY37" s="233" t="s">
        <v>540</v>
      </c>
      <c r="AZ37" s="136" t="s">
        <v>1596</v>
      </c>
      <c r="BA37" s="137" t="str">
        <f t="shared" si="1"/>
        <v>ДП СТАНДАРТ.4/2.б/з фальц</v>
      </c>
      <c r="BC37" s="431"/>
      <c r="BD37" s="221"/>
      <c r="BE37" s="222"/>
      <c r="BF37" s="120"/>
      <c r="BG37" s="146" t="s">
        <v>2961</v>
      </c>
      <c r="BH37" s="61" t="s">
        <v>309</v>
      </c>
      <c r="BI37" s="138" t="str">
        <f>CONCATENATE(BG37,".",BH37)</f>
        <v>неробоча,.100</v>
      </c>
      <c r="BK37" s="233" t="s">
        <v>1308</v>
      </c>
      <c r="BL37" s="136" t="s">
        <v>55</v>
      </c>
      <c r="BM37" s="137" t="str">
        <f t="shared" si="44"/>
        <v>ДП ЛАДА A.LINE-3D</v>
      </c>
      <c r="BO37" s="145" t="s">
        <v>393</v>
      </c>
      <c r="BP37" s="254" t="s">
        <v>1708</v>
      </c>
      <c r="BQ37" s="137" t="str">
        <f t="shared" ref="BQ37:BQ43" si="49">CONCATENATE(BO37,".",BP37)</f>
        <v>Verto-Cell.125 Дуб катан.</v>
      </c>
      <c r="BS37" s="132" t="s">
        <v>685</v>
      </c>
      <c r="BT37" s="100" t="s">
        <v>3831</v>
      </c>
      <c r="BU37" s="134" t="str">
        <f t="shared" si="40"/>
        <v>ДП КУПАВА.2/1.Сотове</v>
      </c>
      <c r="BW37" s="107" t="s">
        <v>539</v>
      </c>
      <c r="BX37" s="247" t="s">
        <v>790</v>
      </c>
      <c r="BY37" s="138" t="str">
        <f t="shared" si="21"/>
        <v>ДП СТАНДАРТ.4/1.Бронза</v>
      </c>
      <c r="CA37" s="736" t="s">
        <v>2942</v>
      </c>
      <c r="CB37" s="136"/>
      <c r="CC37" s="137"/>
      <c r="CE37" s="423" t="s">
        <v>2982</v>
      </c>
      <c r="CF37" s="61" t="s">
        <v>697</v>
      </c>
      <c r="CG37" s="138" t="str">
        <f t="shared" si="41"/>
        <v>ДП Геометрія.фальц.неробоча.ВП</v>
      </c>
      <c r="CI37" s="146" t="s">
        <v>5403</v>
      </c>
      <c r="CJ37" s="61" t="s">
        <v>4506</v>
      </c>
      <c r="CK37" s="138" t="str">
        <f t="shared" si="47"/>
        <v>Stand цл Пр +3завіс.Права</v>
      </c>
      <c r="CM37" s="736" t="s">
        <v>2984</v>
      </c>
      <c r="CN37" s="136" t="s">
        <v>798</v>
      </c>
      <c r="CO37" s="137" t="str">
        <f t="shared" si="48"/>
        <v>ДП РУТА-FUSION.фальц.робоча.Standard</v>
      </c>
      <c r="CQ37" s="142" t="s">
        <v>899</v>
      </c>
      <c r="CR37" s="156" t="s">
        <v>442</v>
      </c>
      <c r="CS37" s="137" t="str">
        <f t="shared" si="35"/>
        <v>Verto-FIT Comfort.B</v>
      </c>
      <c r="CY37" s="230" t="s">
        <v>305</v>
      </c>
      <c r="CZ37" s="133" t="s">
        <v>305</v>
      </c>
      <c r="DA37" s="134" t="s">
        <v>815</v>
      </c>
      <c r="DD37" s="164" t="s">
        <v>6462</v>
      </c>
      <c r="DE37" s="165">
        <v>4990</v>
      </c>
      <c r="DF37" s="519">
        <f t="shared" si="36"/>
        <v>4990</v>
      </c>
      <c r="DG37" s="520"/>
      <c r="DH37" s="521">
        <f>IF(DG37="",DF37,
IF(AND($DE$10&gt;=VLOOKUP(DG37,$DD$5:$DH$9,2,0),$DE$10&lt;=VLOOKUP(DG37,$DD$5:$DH$9,3,0)),
(DF37*(1-VLOOKUP(DG37,$DD$5:$DH$9,4,0))),
DF37))</f>
        <v>4990</v>
      </c>
      <c r="DJ37" s="730" t="s">
        <v>3859</v>
      </c>
      <c r="DK37" s="104">
        <v>0</v>
      </c>
      <c r="DL37" s="402">
        <f t="shared" si="38"/>
        <v>0</v>
      </c>
      <c r="DM37" s="511"/>
      <c r="DN37" s="508">
        <f t="shared" si="45"/>
        <v>0</v>
      </c>
      <c r="DP37" s="107" t="s">
        <v>1691</v>
      </c>
      <c r="DQ37" s="163">
        <v>550</v>
      </c>
      <c r="DR37" s="522">
        <f t="shared" si="12"/>
        <v>550</v>
      </c>
      <c r="DS37" s="523"/>
      <c r="DT37" s="524">
        <f t="shared" si="13"/>
        <v>550</v>
      </c>
      <c r="DU37" s="165"/>
      <c r="DV37" s="732" t="s">
        <v>4066</v>
      </c>
      <c r="DW37" s="165">
        <v>800</v>
      </c>
      <c r="DX37" s="519">
        <f>ROUND(((DW37-(DW37/6))/$DD$3)*$DE$3,2)</f>
        <v>800</v>
      </c>
      <c r="DY37" s="520"/>
      <c r="DZ37" s="521">
        <f>IF(DY37="",DX37,
IF(AND($DW$10&gt;=VLOOKUP(DY37,$DV$5:$DZ$9,2,0),$DW$10&lt;=VLOOKUP(DY37,$DV$5:$DZ$9,3,0)),
(DX37*(1-VLOOKUP(DY37,$DV$5:$DZ$9,4,0))),
DX37))</f>
        <v>800</v>
      </c>
      <c r="EB37" s="107" t="s">
        <v>2268</v>
      </c>
      <c r="EC37" s="163">
        <v>170</v>
      </c>
      <c r="ED37" s="528">
        <f t="shared" si="42"/>
        <v>170</v>
      </c>
      <c r="EE37" s="523"/>
      <c r="EF37" s="524">
        <f t="shared" si="43"/>
        <v>170</v>
      </c>
      <c r="EG37" s="164"/>
      <c r="EH37" s="732" t="s">
        <v>3120</v>
      </c>
      <c r="EI37" s="165">
        <v>0</v>
      </c>
      <c r="EJ37" s="519">
        <f>ROUND(((EI37-(EI37/6))/$DD$3)*$DE$3,2)</f>
        <v>0</v>
      </c>
      <c r="EK37" s="520"/>
      <c r="EL37" s="521">
        <f>IF(EK37="",EJ37,
IF(AND($EI$10&gt;=VLOOKUP(EK37,$EH$5:$EL$9,2,0),$EI$10&lt;=VLOOKUP(EK37,$EH$5:$EL$9,3,0)),
(EJ37*(1-VLOOKUP(EK37,$EH$5:$EL$9,4,0))),
EJ37))</f>
        <v>0</v>
      </c>
    </row>
    <row r="38" spans="2:142" x14ac:dyDescent="0.2">
      <c r="B38" s="30"/>
      <c r="C38" s="739" t="s">
        <v>2735</v>
      </c>
      <c r="D38" s="727" t="s">
        <v>691</v>
      </c>
      <c r="E38" s="29"/>
      <c r="G38" s="21"/>
      <c r="H38" s="21"/>
      <c r="I38" s="21"/>
      <c r="J38" s="21"/>
      <c r="K38" s="21"/>
      <c r="L38" s="154" t="s">
        <v>2222</v>
      </c>
      <c r="M38" s="253" t="s">
        <v>2209</v>
      </c>
      <c r="N38" s="159" t="s">
        <v>1956</v>
      </c>
      <c r="O38" s="421" t="s">
        <v>691</v>
      </c>
      <c r="P38" s="96"/>
      <c r="Q38" s="154" t="s">
        <v>2222</v>
      </c>
      <c r="R38" s="151" t="s">
        <v>201</v>
      </c>
      <c r="S38" s="159" t="s">
        <v>965</v>
      </c>
      <c r="T38" s="21"/>
      <c r="U38" s="745" t="s">
        <v>2979</v>
      </c>
      <c r="V38" s="100" t="s">
        <v>1614</v>
      </c>
      <c r="W38" s="99" t="s">
        <v>2079</v>
      </c>
      <c r="X38" s="21"/>
      <c r="Y38" s="746" t="s">
        <v>5068</v>
      </c>
      <c r="Z38" s="490">
        <v>302</v>
      </c>
      <c r="AA38" s="158" t="s">
        <v>2114</v>
      </c>
      <c r="AB38" s="21"/>
      <c r="AF38" s="21"/>
      <c r="AJ38" s="21"/>
      <c r="AK38" s="771" t="s">
        <v>5332</v>
      </c>
      <c r="AL38" s="475" t="s">
        <v>5333</v>
      </c>
      <c r="AM38" s="581" t="s">
        <v>5334</v>
      </c>
      <c r="AN38" s="21"/>
      <c r="AO38" s="588"/>
      <c r="AP38" s="472"/>
      <c r="AQ38" s="589"/>
      <c r="AS38" s="21"/>
      <c r="AU38" s="135" t="s">
        <v>2260</v>
      </c>
      <c r="AV38" s="147" t="s">
        <v>192</v>
      </c>
      <c r="AW38" s="137" t="str">
        <f t="shared" si="46"/>
        <v>ДП Ідея.3/2</v>
      </c>
      <c r="AY38" s="223" t="s">
        <v>540</v>
      </c>
      <c r="AZ38" s="61" t="s">
        <v>1595</v>
      </c>
      <c r="BA38" s="138" t="str">
        <f t="shared" si="1"/>
        <v>ДП СТАНДАРТ.4/2.купе</v>
      </c>
      <c r="BC38" s="39" t="s">
        <v>643</v>
      </c>
      <c r="BD38" s="133" t="s">
        <v>3115</v>
      </c>
      <c r="BE38" s="134" t="str">
        <f>CONCATENATE(BC38,".",BD38)</f>
        <v>стандарт..1-стулк</v>
      </c>
      <c r="BF38" s="120"/>
      <c r="BG38" s="425"/>
      <c r="BH38" s="426"/>
      <c r="BI38" s="427"/>
      <c r="BK38" s="223" t="s">
        <v>1308</v>
      </c>
      <c r="BL38" s="61" t="s">
        <v>4720</v>
      </c>
      <c r="BM38" s="138" t="str">
        <f t="shared" si="44"/>
        <v>ДП ЛАДА A.Е-шпон</v>
      </c>
      <c r="BO38" s="145" t="s">
        <v>393</v>
      </c>
      <c r="BP38" s="254" t="s">
        <v>6111</v>
      </c>
      <c r="BQ38" s="137" t="str">
        <f>CONCATENATE(BO38,".",BP38)</f>
        <v>Verto-Cell.126 Дуб грей</v>
      </c>
      <c r="BS38" s="43" t="s">
        <v>685</v>
      </c>
      <c r="BT38" s="253" t="s">
        <v>300</v>
      </c>
      <c r="BU38" s="138" t="str">
        <f t="shared" si="40"/>
        <v>ДП КУПАВА.2/1.ДСП тр.</v>
      </c>
      <c r="BW38" s="161"/>
      <c r="BX38" s="245"/>
      <c r="BY38" s="134"/>
      <c r="CA38" s="736" t="s">
        <v>2942</v>
      </c>
      <c r="CB38" s="136" t="s">
        <v>4060</v>
      </c>
      <c r="CC38" s="137" t="str">
        <f>CONCATENATE(CA38,".",CB38)</f>
        <v>ДП СТАНДАРТ.фальц.робоча.Magnet цл +2завіс</v>
      </c>
      <c r="CE38" s="145" t="s">
        <v>2987</v>
      </c>
      <c r="CF38" s="136"/>
      <c r="CG38" s="137" t="str">
        <f t="shared" si="41"/>
        <v>ДП Геометрія.б/з фальц.робоча.</v>
      </c>
      <c r="CI38" s="145" t="s">
        <v>5404</v>
      </c>
      <c r="CJ38" s="136" t="s">
        <v>4476</v>
      </c>
      <c r="CK38" s="137" t="str">
        <f t="shared" si="47"/>
        <v>Stand кл Лів +3завіс.Ліва</v>
      </c>
      <c r="CM38" s="736" t="s">
        <v>2984</v>
      </c>
      <c r="CN38" s="136" t="s">
        <v>799</v>
      </c>
      <c r="CO38" s="137" t="str">
        <f t="shared" si="48"/>
        <v>ДП РУТА-FUSION.фальц.робоча.Verto-FIT</v>
      </c>
      <c r="CQ38" s="142" t="s">
        <v>899</v>
      </c>
      <c r="CR38" s="539" t="s">
        <v>1126</v>
      </c>
      <c r="CS38" s="137" t="str">
        <f>CONCATENATE(CQ38,".",CR38)</f>
        <v>Verto-FIT Comfort.B+</v>
      </c>
      <c r="CY38" s="145" t="s">
        <v>306</v>
      </c>
      <c r="CZ38" s="136" t="s">
        <v>306</v>
      </c>
      <c r="DA38" s="137" t="s">
        <v>815</v>
      </c>
      <c r="DD38" s="107" t="s">
        <v>6463</v>
      </c>
      <c r="DE38" s="165">
        <v>4990</v>
      </c>
      <c r="DF38" s="528">
        <f t="shared" si="36"/>
        <v>4990</v>
      </c>
      <c r="DG38" s="523"/>
      <c r="DH38" s="524">
        <f>IF(DG38="",DF38,
IF(AND($DE$10&gt;=VLOOKUP(DG38,$DD$5:$DH$9,2,0),$DE$10&lt;=VLOOKUP(DG38,$DD$5:$DH$9,3,0)),
(DF38*(1-VLOOKUP(DG38,$DD$5:$DH$9,4,0))),
DF38))</f>
        <v>4990</v>
      </c>
      <c r="DJ38" s="730" t="s">
        <v>3860</v>
      </c>
      <c r="DK38" s="104">
        <v>0</v>
      </c>
      <c r="DL38" s="402">
        <f t="shared" si="38"/>
        <v>0</v>
      </c>
      <c r="DM38" s="511"/>
      <c r="DN38" s="508">
        <f t="shared" si="45"/>
        <v>0</v>
      </c>
      <c r="DP38" s="161" t="s">
        <v>242</v>
      </c>
      <c r="DQ38" s="162">
        <v>0</v>
      </c>
      <c r="DR38" s="525">
        <f t="shared" si="12"/>
        <v>0</v>
      </c>
      <c r="DS38" s="526"/>
      <c r="DT38" s="527">
        <f t="shared" si="13"/>
        <v>0</v>
      </c>
      <c r="DU38" s="165"/>
      <c r="DV38" s="733" t="s">
        <v>4068</v>
      </c>
      <c r="DW38" s="163">
        <v>800</v>
      </c>
      <c r="DX38" s="522">
        <f>ROUND(((DW38-(DW38/6))/$DD$3)*$DE$3,2)</f>
        <v>800</v>
      </c>
      <c r="DY38" s="523"/>
      <c r="DZ38" s="524">
        <f>IF(DY38="",DX38,
IF(AND($DW$10&gt;=VLOOKUP(DY38,$DV$5:$DZ$9,2,0),$DW$10&lt;=VLOOKUP(DY38,$DV$5:$DZ$9,3,0)),
(DX38*(1-VLOOKUP(DY38,$DV$5:$DZ$9,4,0))),
DX38))</f>
        <v>800</v>
      </c>
      <c r="EB38" s="255"/>
      <c r="EC38" s="256"/>
      <c r="ED38" s="257"/>
      <c r="EE38" s="256"/>
      <c r="EF38" s="258"/>
      <c r="EG38" s="164"/>
      <c r="EH38" s="733" t="s">
        <v>3121</v>
      </c>
      <c r="EI38" s="163">
        <v>1010</v>
      </c>
      <c r="EJ38" s="528">
        <f>ROUND(((EI38-(EI38/6))/$DD$3)*$DE$3,2)</f>
        <v>1010</v>
      </c>
      <c r="EK38" s="523"/>
      <c r="EL38" s="524">
        <f>IF(EK38="",EJ38,
IF(AND($EI$10&gt;=VLOOKUP(EK38,$EH$5:$EL$9,2,0),$EI$10&lt;=VLOOKUP(EK38,$EH$5:$EL$9,3,0)),
(EJ38*(1-VLOOKUP(EK38,$EH$5:$EL$9,4,0))),
EJ38))</f>
        <v>1010</v>
      </c>
    </row>
    <row r="39" spans="2:142" x14ac:dyDescent="0.2">
      <c r="B39" s="30"/>
      <c r="C39" s="409" t="s">
        <v>389</v>
      </c>
      <c r="D39" s="727" t="s">
        <v>691</v>
      </c>
      <c r="E39" s="29"/>
      <c r="G39" s="21"/>
      <c r="H39" s="21"/>
      <c r="I39" s="21"/>
      <c r="J39" s="21"/>
      <c r="K39" s="21"/>
      <c r="L39" s="152" t="s">
        <v>762</v>
      </c>
      <c r="M39" s="803" t="s">
        <v>241</v>
      </c>
      <c r="N39" s="99" t="s">
        <v>1946</v>
      </c>
      <c r="O39" s="804" t="s">
        <v>691</v>
      </c>
      <c r="P39" s="96"/>
      <c r="Q39" s="152" t="s">
        <v>762</v>
      </c>
      <c r="R39" s="100" t="s">
        <v>187</v>
      </c>
      <c r="S39" s="99" t="s">
        <v>131</v>
      </c>
      <c r="T39" s="21"/>
      <c r="U39" s="746" t="s">
        <v>2981</v>
      </c>
      <c r="V39" s="150" t="s">
        <v>1604</v>
      </c>
      <c r="W39" s="158" t="s">
        <v>2070</v>
      </c>
      <c r="X39" s="21"/>
      <c r="Y39" s="142" t="s">
        <v>607</v>
      </c>
      <c r="Z39" s="490">
        <v>304</v>
      </c>
      <c r="AA39" s="158" t="s">
        <v>2115</v>
      </c>
      <c r="AB39" s="21"/>
      <c r="AF39" s="21"/>
      <c r="AJ39" s="21"/>
      <c r="AK39" s="771" t="s">
        <v>6245</v>
      </c>
      <c r="AL39" s="475" t="s">
        <v>6504</v>
      </c>
      <c r="AM39" s="581" t="s">
        <v>6248</v>
      </c>
      <c r="AN39" s="21"/>
      <c r="AO39" s="783" t="s">
        <v>5390</v>
      </c>
      <c r="AP39" s="100" t="s">
        <v>5143</v>
      </c>
      <c r="AQ39" s="586" t="s">
        <v>2184</v>
      </c>
      <c r="AS39" s="21"/>
      <c r="AU39" s="135" t="s">
        <v>2260</v>
      </c>
      <c r="AV39" s="147" t="s">
        <v>193</v>
      </c>
      <c r="AW39" s="137" t="str">
        <f t="shared" si="46"/>
        <v>ДП Ідея.3/3</v>
      </c>
      <c r="AY39" s="431"/>
      <c r="AZ39" s="221"/>
      <c r="BA39" s="222"/>
      <c r="BC39" s="431"/>
      <c r="BD39" s="221"/>
      <c r="BE39" s="222"/>
      <c r="BF39" s="120"/>
      <c r="BG39" s="144" t="s">
        <v>2969</v>
      </c>
      <c r="BH39" s="133" t="s">
        <v>714</v>
      </c>
      <c r="BI39" s="134" t="str">
        <f>CONCATENATE(BG39,".",BH39)</f>
        <v>неробоча...40</v>
      </c>
      <c r="BK39" s="233" t="s">
        <v>1307</v>
      </c>
      <c r="BL39" s="133" t="s">
        <v>393</v>
      </c>
      <c r="BM39" s="134" t="str">
        <f t="shared" si="44"/>
        <v>ДП ЛАДА B.Verto-Cell</v>
      </c>
      <c r="BO39" s="145" t="s">
        <v>393</v>
      </c>
      <c r="BP39" s="254" t="s">
        <v>6074</v>
      </c>
      <c r="BQ39" s="137" t="str">
        <f>CONCATENATE(BO39,".",BP39)</f>
        <v>Verto-Cell.127 Горіх крем</v>
      </c>
      <c r="BS39" s="132" t="s">
        <v>686</v>
      </c>
      <c r="BT39" s="100" t="s">
        <v>3831</v>
      </c>
      <c r="BU39" s="134" t="str">
        <f t="shared" si="40"/>
        <v>ДП КУПАВА.3/0.Сотове</v>
      </c>
      <c r="BW39" s="164" t="s">
        <v>540</v>
      </c>
      <c r="BX39" s="246" t="s">
        <v>430</v>
      </c>
      <c r="BY39" s="137" t="str">
        <f>CONCATENATE(BW39,".",BX39)</f>
        <v>ДП СТАНДАРТ.4/2.Сатин</v>
      </c>
      <c r="CA39" s="736" t="s">
        <v>2942</v>
      </c>
      <c r="CB39" s="136" t="s">
        <v>4065</v>
      </c>
      <c r="CC39" s="137" t="str">
        <f>CONCATENATE(CA39,".",CB39)</f>
        <v>ДП СТАНДАРТ.фальц.робоча.Magnet ст +2завіс</v>
      </c>
      <c r="CE39" s="145" t="s">
        <v>2987</v>
      </c>
      <c r="CF39" s="136" t="s">
        <v>4021</v>
      </c>
      <c r="CG39" s="137" t="str">
        <f t="shared" si="41"/>
        <v>ДП Геометрія.б/з фальц.робоча.ВВ</v>
      </c>
      <c r="CI39" s="146" t="s">
        <v>5405</v>
      </c>
      <c r="CJ39" s="61" t="s">
        <v>4506</v>
      </c>
      <c r="CK39" s="138" t="str">
        <f t="shared" si="47"/>
        <v>Stand кл Пр +3завіс.Права</v>
      </c>
      <c r="CM39" s="423" t="s">
        <v>2984</v>
      </c>
      <c r="CN39" s="61" t="s">
        <v>355</v>
      </c>
      <c r="CO39" s="138" t="str">
        <f t="shared" si="48"/>
        <v>ДП РУТА-FUSION.фальц.робоча.Verto-FIT Plus</v>
      </c>
      <c r="CQ39" s="142" t="s">
        <v>899</v>
      </c>
      <c r="CR39" s="156" t="s">
        <v>443</v>
      </c>
      <c r="CS39" s="137" t="str">
        <f t="shared" ref="CS39:CS45" si="50">CONCATENATE(CQ39,".",CR39)</f>
        <v>Verto-FIT Comfort.C</v>
      </c>
      <c r="CY39" s="145" t="s">
        <v>307</v>
      </c>
      <c r="CZ39" s="136" t="s">
        <v>307</v>
      </c>
      <c r="DA39" s="137" t="s">
        <v>815</v>
      </c>
      <c r="DD39" s="633"/>
      <c r="DE39" s="634"/>
      <c r="DF39" s="635"/>
      <c r="DG39" s="636"/>
      <c r="DH39" s="637"/>
      <c r="DJ39" s="730" t="s">
        <v>3861</v>
      </c>
      <c r="DK39" s="104">
        <v>0</v>
      </c>
      <c r="DL39" s="402">
        <f t="shared" si="38"/>
        <v>0</v>
      </c>
      <c r="DM39" s="511"/>
      <c r="DN39" s="508">
        <f t="shared" si="45"/>
        <v>0</v>
      </c>
      <c r="DP39" s="164" t="s">
        <v>243</v>
      </c>
      <c r="DQ39" s="165">
        <v>420</v>
      </c>
      <c r="DR39" s="519">
        <f>ROUND(((DQ39-(DQ39/6))/$DD$3)*$DE$3,2)</f>
        <v>420</v>
      </c>
      <c r="DS39" s="520"/>
      <c r="DT39" s="521">
        <f>IF(DS39="",DR39,
IF(AND($DQ$10&gt;=VLOOKUP(DS39,$DP$5:$DT$9,2,0),$DQ$10&lt;=VLOOKUP(DS39,$DP$5:$DT$9,3,0)),
(DR39*(1-VLOOKUP(DS39,$DP$5:$DT$9,4,0))),
DR39))</f>
        <v>420</v>
      </c>
      <c r="DU39" s="165"/>
      <c r="DV39" s="732" t="s">
        <v>5848</v>
      </c>
      <c r="DW39" s="165">
        <v>1000</v>
      </c>
      <c r="DX39" s="519">
        <f t="shared" si="14"/>
        <v>1000</v>
      </c>
      <c r="DY39" s="520"/>
      <c r="DZ39" s="521">
        <f t="shared" si="15"/>
        <v>1000</v>
      </c>
      <c r="EB39" s="164" t="s">
        <v>1559</v>
      </c>
      <c r="EC39" s="165">
        <v>0</v>
      </c>
      <c r="ED39" s="519">
        <f t="shared" ref="ED39:ED61" si="51">ROUND(((EC39-(EC39/6))/$DD$3)*$DE$3,2)</f>
        <v>0</v>
      </c>
      <c r="EE39" s="520"/>
      <c r="EF39" s="527">
        <f t="shared" ref="EF39:EF74" si="52">IF(EE39="",ED39,
IF(AND($EC$10&gt;=VLOOKUP(EE39,$EB$5:$EF$9,2,0),$EC$10&lt;=VLOOKUP(EE39,$EB$5:$EF$9,3,0)),
(ED39*(1-VLOOKUP(EE39,$EB$5:$EF$9,4,0))),
ED39))</f>
        <v>0</v>
      </c>
      <c r="EG39" s="164"/>
      <c r="EH39" s="732" t="s">
        <v>3122</v>
      </c>
      <c r="EI39" s="165">
        <v>0</v>
      </c>
      <c r="EJ39" s="519">
        <f t="shared" si="18"/>
        <v>0</v>
      </c>
      <c r="EK39" s="520"/>
      <c r="EL39" s="521">
        <f t="shared" si="29"/>
        <v>0</v>
      </c>
    </row>
    <row r="40" spans="2:142" x14ac:dyDescent="0.2">
      <c r="B40" s="30"/>
      <c r="C40" s="409"/>
      <c r="D40" s="727"/>
      <c r="E40" s="29"/>
      <c r="G40" s="21"/>
      <c r="H40" s="21"/>
      <c r="I40" s="21"/>
      <c r="J40" s="21"/>
      <c r="K40" s="21"/>
      <c r="L40" s="153" t="s">
        <v>763</v>
      </c>
      <c r="M40" s="21" t="s">
        <v>241</v>
      </c>
      <c r="N40" s="158" t="s">
        <v>1946</v>
      </c>
      <c r="O40" s="805" t="s">
        <v>691</v>
      </c>
      <c r="P40" s="96"/>
      <c r="Q40" s="153" t="s">
        <v>763</v>
      </c>
      <c r="R40" s="150" t="s">
        <v>188</v>
      </c>
      <c r="S40" s="158" t="s">
        <v>132</v>
      </c>
      <c r="T40" s="21"/>
      <c r="U40" s="746" t="s">
        <v>2983</v>
      </c>
      <c r="V40" s="150" t="s">
        <v>1605</v>
      </c>
      <c r="W40" s="158" t="s">
        <v>2071</v>
      </c>
      <c r="X40" s="21"/>
      <c r="Y40" s="142" t="s">
        <v>608</v>
      </c>
      <c r="Z40" s="490">
        <v>305</v>
      </c>
      <c r="AA40" s="158" t="s">
        <v>2116</v>
      </c>
      <c r="AB40" s="21"/>
      <c r="AF40" s="21"/>
      <c r="AJ40" s="21"/>
      <c r="AK40" s="772" t="s">
        <v>6208</v>
      </c>
      <c r="AL40" s="587" t="s">
        <v>6505</v>
      </c>
      <c r="AM40" s="583" t="s">
        <v>6249</v>
      </c>
      <c r="AN40" s="21"/>
      <c r="AO40" s="772" t="s">
        <v>5391</v>
      </c>
      <c r="AP40" s="151" t="s">
        <v>170</v>
      </c>
      <c r="AQ40" s="583" t="s">
        <v>2187</v>
      </c>
      <c r="AS40" s="21"/>
      <c r="AU40" s="135" t="s">
        <v>2260</v>
      </c>
      <c r="AV40" s="147" t="s">
        <v>180</v>
      </c>
      <c r="AW40" s="137" t="str">
        <f t="shared" si="46"/>
        <v>ДП Ідея.4/0</v>
      </c>
      <c r="AY40" s="233" t="s">
        <v>686</v>
      </c>
      <c r="AZ40" s="136" t="s">
        <v>1594</v>
      </c>
      <c r="BA40" s="137" t="str">
        <f t="shared" ref="BA40:BA51" si="53">CONCATENATE(AY40,".",AZ40)</f>
        <v>ДП КУПАВА.3/0.фальц</v>
      </c>
      <c r="BC40" s="39" t="s">
        <v>321</v>
      </c>
      <c r="BD40" s="133" t="s">
        <v>3124</v>
      </c>
      <c r="BE40" s="134" t="str">
        <f>CONCATENATE(BC40,".",BD40)</f>
        <v>стандарт,.1-стулк.</v>
      </c>
      <c r="BF40" s="120"/>
      <c r="BG40" s="425"/>
      <c r="BH40" s="426"/>
      <c r="BI40" s="427"/>
      <c r="BK40" s="233" t="s">
        <v>1307</v>
      </c>
      <c r="BL40" s="136"/>
      <c r="BM40" s="137" t="str">
        <f t="shared" si="44"/>
        <v>ДП ЛАДА B.</v>
      </c>
      <c r="BO40" s="144" t="s">
        <v>1767</v>
      </c>
      <c r="BP40" s="100" t="s">
        <v>3616</v>
      </c>
      <c r="BQ40" s="134" t="str">
        <f t="shared" si="49"/>
        <v>Uni-Mat.151 Біанко</v>
      </c>
      <c r="BS40" s="43" t="s">
        <v>686</v>
      </c>
      <c r="BT40" s="253" t="s">
        <v>300</v>
      </c>
      <c r="BU40" s="138" t="str">
        <f t="shared" si="40"/>
        <v>ДП КУПАВА.3/0.ДСП тр.</v>
      </c>
      <c r="BW40" s="164" t="s">
        <v>540</v>
      </c>
      <c r="BX40" s="764" t="s">
        <v>3617</v>
      </c>
      <c r="BY40" s="137" t="str">
        <f t="shared" si="21"/>
        <v>ДП СТАНДАРТ.4/2.Графіт</v>
      </c>
      <c r="CA40" s="736" t="s">
        <v>2942</v>
      </c>
      <c r="CB40" s="762" t="s">
        <v>5831</v>
      </c>
      <c r="CC40" s="137" t="str">
        <f>CONCATENATE(CA40,".",CB40)</f>
        <v>ДП СТАНДАРТ.фальц.робоча.Magnet цл (чор.) +2завіс</v>
      </c>
      <c r="CE40" s="146" t="s">
        <v>2987</v>
      </c>
      <c r="CF40" s="61" t="s">
        <v>697</v>
      </c>
      <c r="CG40" s="138" t="str">
        <f t="shared" si="41"/>
        <v>ДП Геометрія.б/з фальц.робоча.ВП</v>
      </c>
      <c r="CI40" s="145" t="s">
        <v>5406</v>
      </c>
      <c r="CJ40" s="136" t="s">
        <v>4476</v>
      </c>
      <c r="CK40" s="137" t="str">
        <f t="shared" si="47"/>
        <v>Stand ст Лів +3завіс.Ліва</v>
      </c>
      <c r="CM40" s="423" t="s">
        <v>2990</v>
      </c>
      <c r="CN40" s="61" t="s">
        <v>3871</v>
      </c>
      <c r="CO40" s="69" t="str">
        <f t="shared" si="48"/>
        <v>ДП РУТА-FUSION.фальц.неробоча.(ні)</v>
      </c>
      <c r="CQ40" s="142" t="s">
        <v>899</v>
      </c>
      <c r="CR40" s="156" t="s">
        <v>444</v>
      </c>
      <c r="CS40" s="137" t="str">
        <f t="shared" si="50"/>
        <v>Verto-FIT Comfort.D</v>
      </c>
      <c r="CY40" s="145" t="s">
        <v>308</v>
      </c>
      <c r="CZ40" s="136" t="s">
        <v>308</v>
      </c>
      <c r="DA40" s="137" t="s">
        <v>815</v>
      </c>
      <c r="DD40" s="732" t="s">
        <v>4569</v>
      </c>
      <c r="DE40" s="723">
        <v>3570</v>
      </c>
      <c r="DF40" s="525">
        <f t="shared" ref="DF40:DF51" si="54">ROUND(((DE40-(DE40/6))/$DD$3)*$DE$3,2)</f>
        <v>3570</v>
      </c>
      <c r="DG40" s="520"/>
      <c r="DH40" s="527">
        <f t="shared" ref="DH40:DH51" si="55">IF(DG40="",DF40,
IF(AND($DE$10&gt;=VLOOKUP(DG40,$DD$5:$DH$9,2,0),$DE$10&lt;=VLOOKUP(DG40,$DD$5:$DH$9,3,0)),
(DF40*(1-VLOOKUP(DG40,$DD$5:$DH$9,4,0))),
DF40))</f>
        <v>3570</v>
      </c>
      <c r="DJ40" s="730" t="s">
        <v>3862</v>
      </c>
      <c r="DK40" s="104">
        <v>0</v>
      </c>
      <c r="DL40" s="402">
        <f t="shared" si="38"/>
        <v>0</v>
      </c>
      <c r="DM40" s="511"/>
      <c r="DN40" s="508">
        <f t="shared" si="45"/>
        <v>0</v>
      </c>
      <c r="DP40" s="732" t="s">
        <v>3625</v>
      </c>
      <c r="DQ40" s="165">
        <v>550</v>
      </c>
      <c r="DR40" s="519">
        <f t="shared" si="12"/>
        <v>550</v>
      </c>
      <c r="DS40" s="520"/>
      <c r="DT40" s="521">
        <f t="shared" si="13"/>
        <v>550</v>
      </c>
      <c r="DU40" s="165"/>
      <c r="DV40" s="733" t="s">
        <v>5849</v>
      </c>
      <c r="DW40" s="163">
        <v>1000</v>
      </c>
      <c r="DX40" s="522">
        <f t="shared" si="14"/>
        <v>1000</v>
      </c>
      <c r="DY40" s="523"/>
      <c r="DZ40" s="524">
        <f t="shared" si="15"/>
        <v>1000</v>
      </c>
      <c r="EB40" s="732" t="s">
        <v>4030</v>
      </c>
      <c r="EC40" s="165">
        <v>250</v>
      </c>
      <c r="ED40" s="519">
        <f>ROUND(((EC40-(EC40/6))/$DD$3)*$DE$3,2)</f>
        <v>250</v>
      </c>
      <c r="EE40" s="520"/>
      <c r="EF40" s="521">
        <f>IF(EE40="",ED40,
IF(AND($EC$10&gt;=VLOOKUP(EE40,$EB$5:$EF$9,2,0),$EC$10&lt;=VLOOKUP(EE40,$EB$5:$EF$9,3,0)),
(ED40*(1-VLOOKUP(EE40,$EB$5:$EF$9,4,0))),
ED40))</f>
        <v>250</v>
      </c>
      <c r="EG40" s="164"/>
      <c r="EH40" s="733" t="s">
        <v>3123</v>
      </c>
      <c r="EI40" s="163">
        <v>1070</v>
      </c>
      <c r="EJ40" s="528">
        <f t="shared" si="18"/>
        <v>1070</v>
      </c>
      <c r="EK40" s="523"/>
      <c r="EL40" s="524">
        <f t="shared" si="29"/>
        <v>1070</v>
      </c>
    </row>
    <row r="41" spans="2:142" x14ac:dyDescent="0.2">
      <c r="B41" s="30"/>
      <c r="C41" s="739" t="s">
        <v>2787</v>
      </c>
      <c r="D41" s="727" t="s">
        <v>691</v>
      </c>
      <c r="E41" s="29"/>
      <c r="G41" s="21"/>
      <c r="H41" s="21"/>
      <c r="I41" s="21"/>
      <c r="J41" s="21"/>
      <c r="K41" s="21"/>
      <c r="L41" s="153" t="s">
        <v>112</v>
      </c>
      <c r="M41" s="21" t="s">
        <v>241</v>
      </c>
      <c r="N41" s="158" t="s">
        <v>1946</v>
      </c>
      <c r="O41" s="805" t="s">
        <v>691</v>
      </c>
      <c r="P41" s="96"/>
      <c r="Q41" s="153" t="s">
        <v>112</v>
      </c>
      <c r="R41" s="150" t="s">
        <v>189</v>
      </c>
      <c r="S41" s="158" t="s">
        <v>133</v>
      </c>
      <c r="T41" s="21"/>
      <c r="U41" s="746" t="s">
        <v>2985</v>
      </c>
      <c r="V41" s="150" t="s">
        <v>1606</v>
      </c>
      <c r="W41" s="158" t="s">
        <v>2072</v>
      </c>
      <c r="X41" s="21"/>
      <c r="Y41" s="143" t="s">
        <v>42</v>
      </c>
      <c r="Z41" s="491">
        <v>306</v>
      </c>
      <c r="AA41" s="159" t="s">
        <v>2122</v>
      </c>
      <c r="AB41" s="21"/>
      <c r="AF41" s="21"/>
      <c r="AJ41" s="21"/>
      <c r="AK41" s="771" t="s">
        <v>4071</v>
      </c>
      <c r="AL41" s="475" t="s">
        <v>1630</v>
      </c>
      <c r="AM41" s="581" t="s">
        <v>2140</v>
      </c>
      <c r="AN41" s="21"/>
      <c r="AO41" s="771" t="s">
        <v>5392</v>
      </c>
      <c r="AP41" s="150" t="s">
        <v>5143</v>
      </c>
      <c r="AQ41" s="581" t="s">
        <v>2184</v>
      </c>
      <c r="AS41" s="21"/>
      <c r="AU41" s="135" t="s">
        <v>2260</v>
      </c>
      <c r="AV41" s="147" t="s">
        <v>181</v>
      </c>
      <c r="AW41" s="137" t="str">
        <f t="shared" si="46"/>
        <v>ДП Ідея.4/1</v>
      </c>
      <c r="AY41" s="233" t="s">
        <v>686</v>
      </c>
      <c r="AZ41" s="136" t="s">
        <v>1596</v>
      </c>
      <c r="BA41" s="137" t="str">
        <f t="shared" si="53"/>
        <v>ДП КУПАВА.3/0.б/з фальц</v>
      </c>
      <c r="BC41" s="431"/>
      <c r="BD41" s="221"/>
      <c r="BE41" s="222"/>
      <c r="BG41" s="233"/>
      <c r="BH41" s="136"/>
      <c r="BI41" s="137"/>
      <c r="BK41" s="233" t="s">
        <v>1307</v>
      </c>
      <c r="BL41" s="136" t="s">
        <v>1768</v>
      </c>
      <c r="BM41" s="137" t="str">
        <f>CONCATENATE(BK41,".",BL41)</f>
        <v>ДП ЛАДА B.Uni-Mat.</v>
      </c>
      <c r="BO41" s="145" t="s">
        <v>1767</v>
      </c>
      <c r="BP41" s="21" t="s">
        <v>1765</v>
      </c>
      <c r="BQ41" s="137" t="str">
        <f t="shared" si="49"/>
        <v>Uni-Mat.152 Капучино</v>
      </c>
      <c r="BS41" s="132" t="s">
        <v>687</v>
      </c>
      <c r="BT41" s="100" t="s">
        <v>3831</v>
      </c>
      <c r="BU41" s="134" t="str">
        <f t="shared" si="40"/>
        <v>ДП КУПАВА.3/1.Сотове</v>
      </c>
      <c r="BW41" s="107" t="s">
        <v>540</v>
      </c>
      <c r="BX41" s="247" t="s">
        <v>790</v>
      </c>
      <c r="BY41" s="138" t="str">
        <f t="shared" si="21"/>
        <v>ДП СТАНДАРТ.4/2.Бронза</v>
      </c>
      <c r="CA41" s="736" t="s">
        <v>2942</v>
      </c>
      <c r="CB41" s="762" t="s">
        <v>5832</v>
      </c>
      <c r="CC41" s="137" t="str">
        <f>CONCATENATE(CA41,".",CB41)</f>
        <v>ДП СТАНДАРТ.фальц.робоча.Magnet ст (чор.) +2завіс</v>
      </c>
      <c r="CE41" s="736" t="s">
        <v>2992</v>
      </c>
      <c r="CF41" s="136"/>
      <c r="CG41" s="137" t="str">
        <f t="shared" si="41"/>
        <v>ДП Геометрія.купе.робоча.</v>
      </c>
      <c r="CI41" s="146" t="s">
        <v>5407</v>
      </c>
      <c r="CJ41" s="61" t="s">
        <v>4506</v>
      </c>
      <c r="CK41" s="138" t="str">
        <f t="shared" si="47"/>
        <v>Stand ст Пр +3завіс.Права</v>
      </c>
      <c r="CM41" s="85" t="s">
        <v>2993</v>
      </c>
      <c r="CN41" s="55" t="s">
        <v>899</v>
      </c>
      <c r="CO41" s="69" t="str">
        <f t="shared" si="48"/>
        <v>ДП РУТА-FUSION.б/з фальц.робоча.Verto-FIT Comfort</v>
      </c>
      <c r="CQ41" s="142" t="s">
        <v>899</v>
      </c>
      <c r="CR41" s="156" t="s">
        <v>445</v>
      </c>
      <c r="CS41" s="137" t="str">
        <f t="shared" si="50"/>
        <v>Verto-FIT Comfort.E</v>
      </c>
      <c r="CY41" s="223" t="s">
        <v>309</v>
      </c>
      <c r="CZ41" s="61" t="s">
        <v>309</v>
      </c>
      <c r="DA41" s="138" t="s">
        <v>815</v>
      </c>
      <c r="DD41" s="732" t="s">
        <v>4570</v>
      </c>
      <c r="DE41" s="723">
        <v>3570</v>
      </c>
      <c r="DF41" s="525">
        <f t="shared" si="54"/>
        <v>3570</v>
      </c>
      <c r="DG41" s="520"/>
      <c r="DH41" s="527">
        <f t="shared" si="55"/>
        <v>3570</v>
      </c>
      <c r="DJ41" s="730" t="s">
        <v>3863</v>
      </c>
      <c r="DK41" s="104">
        <v>0</v>
      </c>
      <c r="DL41" s="402">
        <f t="shared" si="38"/>
        <v>0</v>
      </c>
      <c r="DM41" s="511"/>
      <c r="DN41" s="508">
        <f t="shared" si="45"/>
        <v>0</v>
      </c>
      <c r="DP41" s="107" t="s">
        <v>1692</v>
      </c>
      <c r="DQ41" s="163">
        <v>550</v>
      </c>
      <c r="DR41" s="522">
        <f t="shared" si="12"/>
        <v>550</v>
      </c>
      <c r="DS41" s="523"/>
      <c r="DT41" s="524">
        <f t="shared" si="13"/>
        <v>550</v>
      </c>
      <c r="DU41" s="165"/>
      <c r="DV41" s="731" t="s">
        <v>4069</v>
      </c>
      <c r="DW41" s="162">
        <v>0</v>
      </c>
      <c r="DX41" s="525">
        <f t="shared" si="14"/>
        <v>0</v>
      </c>
      <c r="DY41" s="526"/>
      <c r="DZ41" s="527">
        <f t="shared" si="15"/>
        <v>0</v>
      </c>
      <c r="EB41" s="107" t="s">
        <v>1560</v>
      </c>
      <c r="EC41" s="163">
        <v>170</v>
      </c>
      <c r="ED41" s="528">
        <f t="shared" si="51"/>
        <v>170</v>
      </c>
      <c r="EE41" s="523"/>
      <c r="EF41" s="524">
        <f t="shared" si="52"/>
        <v>170</v>
      </c>
      <c r="EG41" s="164"/>
      <c r="EH41" s="732" t="s">
        <v>7377</v>
      </c>
      <c r="EI41" s="165">
        <v>0</v>
      </c>
      <c r="EJ41" s="519">
        <f>ROUND(((EI41-(EI41/6))/$DD$3)*$DE$3,2)</f>
        <v>0</v>
      </c>
      <c r="EK41" s="520"/>
      <c r="EL41" s="521">
        <f>IF(EK41="",EJ41,
IF(AND($EI$10&gt;=VLOOKUP(EK41,$EH$5:$EL$9,2,0),$EI$10&lt;=VLOOKUP(EK41,$EH$5:$EL$9,3,0)),
(EJ41*(1-VLOOKUP(EK41,$EH$5:$EL$9,4,0))),
EJ41))</f>
        <v>0</v>
      </c>
    </row>
    <row r="42" spans="2:142" ht="12" thickBot="1" x14ac:dyDescent="0.25">
      <c r="B42" s="30"/>
      <c r="C42" s="742" t="s">
        <v>2788</v>
      </c>
      <c r="D42" s="728" t="s">
        <v>691</v>
      </c>
      <c r="E42" s="29"/>
      <c r="G42" s="21"/>
      <c r="H42" s="21"/>
      <c r="I42" s="21"/>
      <c r="J42" s="21"/>
      <c r="K42" s="21"/>
      <c r="L42" s="810" t="s">
        <v>113</v>
      </c>
      <c r="M42" s="21" t="s">
        <v>241</v>
      </c>
      <c r="N42" s="158" t="s">
        <v>1946</v>
      </c>
      <c r="O42" s="805" t="s">
        <v>691</v>
      </c>
      <c r="P42" s="96"/>
      <c r="Q42" s="810" t="s">
        <v>113</v>
      </c>
      <c r="R42" s="150" t="s">
        <v>190</v>
      </c>
      <c r="S42" s="158" t="s">
        <v>134</v>
      </c>
      <c r="T42" s="21"/>
      <c r="U42" s="746" t="s">
        <v>2986</v>
      </c>
      <c r="V42" s="150" t="s">
        <v>1607</v>
      </c>
      <c r="W42" s="158" t="s">
        <v>2073</v>
      </c>
      <c r="X42" s="21"/>
      <c r="Y42" s="745" t="s">
        <v>6543</v>
      </c>
      <c r="Z42" s="492">
        <v>307</v>
      </c>
      <c r="AA42" s="99" t="s">
        <v>6544</v>
      </c>
      <c r="AB42" s="21"/>
      <c r="AF42" s="21"/>
      <c r="AJ42" s="21"/>
      <c r="AK42" s="772" t="s">
        <v>4073</v>
      </c>
      <c r="AL42" s="587" t="s">
        <v>1631</v>
      </c>
      <c r="AM42" s="583" t="s">
        <v>2141</v>
      </c>
      <c r="AN42" s="21"/>
      <c r="AO42" s="772" t="s">
        <v>5393</v>
      </c>
      <c r="AP42" s="151" t="s">
        <v>170</v>
      </c>
      <c r="AQ42" s="583" t="s">
        <v>2187</v>
      </c>
      <c r="AS42" s="21"/>
      <c r="AU42" s="135" t="s">
        <v>2260</v>
      </c>
      <c r="AV42" s="147" t="s">
        <v>182</v>
      </c>
      <c r="AW42" s="137" t="str">
        <f t="shared" si="46"/>
        <v>ДП Ідея.4/2</v>
      </c>
      <c r="AY42" s="223" t="s">
        <v>686</v>
      </c>
      <c r="AZ42" s="61" t="s">
        <v>1595</v>
      </c>
      <c r="BA42" s="138" t="str">
        <f t="shared" si="53"/>
        <v>ДП КУПАВА.3/0.купе</v>
      </c>
      <c r="BC42" s="39"/>
      <c r="BD42" s="40"/>
      <c r="BE42" s="69"/>
      <c r="BG42" s="554"/>
      <c r="BH42" s="555"/>
      <c r="BI42" s="556"/>
      <c r="BK42" s="233" t="s">
        <v>1307</v>
      </c>
      <c r="BL42" s="136" t="s">
        <v>7178</v>
      </c>
      <c r="BM42" s="137" t="str">
        <f t="shared" si="44"/>
        <v>ДП ЛАДА B.Резист.</v>
      </c>
      <c r="BO42" s="145" t="s">
        <v>1767</v>
      </c>
      <c r="BP42" s="150" t="s">
        <v>3622</v>
      </c>
      <c r="BQ42" s="137" t="str">
        <f t="shared" si="49"/>
        <v>Uni-Mat.153 Графіт</v>
      </c>
      <c r="BS42" s="43" t="s">
        <v>687</v>
      </c>
      <c r="BT42" s="253" t="s">
        <v>300</v>
      </c>
      <c r="BU42" s="138" t="str">
        <f t="shared" si="40"/>
        <v>ДП КУПАВА.3/1.ДСП тр.</v>
      </c>
      <c r="BW42" s="425"/>
      <c r="BX42" s="425"/>
      <c r="BY42" s="425"/>
      <c r="CA42" s="736" t="s">
        <v>2942</v>
      </c>
      <c r="CB42" s="136"/>
      <c r="CC42" s="137"/>
      <c r="CE42" s="423" t="s">
        <v>2992</v>
      </c>
      <c r="CF42" s="61" t="s">
        <v>4021</v>
      </c>
      <c r="CG42" s="138" t="str">
        <f t="shared" si="41"/>
        <v>ДП Геометрія.купе.робоча.ВВ</v>
      </c>
      <c r="CI42" s="145" t="s">
        <v>6271</v>
      </c>
      <c r="CJ42" s="136" t="s">
        <v>4476</v>
      </c>
      <c r="CK42" s="137" t="str">
        <f t="shared" si="47"/>
        <v>Soft цл (чор.) +3завіс.Ліва</v>
      </c>
      <c r="CM42" s="85" t="s">
        <v>2995</v>
      </c>
      <c r="CN42" s="55" t="s">
        <v>799</v>
      </c>
      <c r="CO42" s="69" t="str">
        <f t="shared" si="48"/>
        <v>ДП РУТА-FUSION.купе.робоча.Verto-FIT</v>
      </c>
      <c r="CQ42" s="142" t="s">
        <v>899</v>
      </c>
      <c r="CR42" s="156" t="s">
        <v>446</v>
      </c>
      <c r="CS42" s="137" t="str">
        <f t="shared" si="50"/>
        <v>Verto-FIT Comfort.F</v>
      </c>
      <c r="CY42" s="145" t="s">
        <v>934</v>
      </c>
      <c r="CZ42" s="136" t="s">
        <v>309</v>
      </c>
      <c r="DA42" s="137" t="s">
        <v>818</v>
      </c>
      <c r="DD42" s="732" t="s">
        <v>4571</v>
      </c>
      <c r="DE42" s="165">
        <v>4060</v>
      </c>
      <c r="DF42" s="525">
        <f t="shared" si="54"/>
        <v>4060</v>
      </c>
      <c r="DG42" s="520"/>
      <c r="DH42" s="527">
        <f t="shared" si="55"/>
        <v>4060</v>
      </c>
      <c r="DJ42" s="730" t="s">
        <v>3864</v>
      </c>
      <c r="DK42" s="104">
        <v>0</v>
      </c>
      <c r="DL42" s="402">
        <f t="shared" si="38"/>
        <v>0</v>
      </c>
      <c r="DM42" s="511"/>
      <c r="DN42" s="508">
        <f t="shared" si="45"/>
        <v>0</v>
      </c>
      <c r="DP42" s="255"/>
      <c r="DQ42" s="256"/>
      <c r="DR42" s="514"/>
      <c r="DS42" s="529"/>
      <c r="DT42" s="258"/>
      <c r="DU42" s="165"/>
      <c r="DV42" s="732" t="s">
        <v>6277</v>
      </c>
      <c r="DW42" s="165">
        <v>0</v>
      </c>
      <c r="DX42" s="519">
        <f>ROUND(((DW42-(DW42/6))/$DD$3)*$DE$3,2)</f>
        <v>0</v>
      </c>
      <c r="DY42" s="520"/>
      <c r="DZ42" s="521">
        <f>IF(DY42="",DX42,
IF(AND($DW$10&gt;=VLOOKUP(DY42,$DV$5:$DZ$9,2,0),$DW$10&lt;=VLOOKUP(DY42,$DV$5:$DZ$9,3,0)),
(DX42*(1-VLOOKUP(DY42,$DV$5:$DZ$9,4,0))),
DX42))</f>
        <v>0</v>
      </c>
      <c r="EB42" s="164" t="s">
        <v>1561</v>
      </c>
      <c r="EC42" s="165">
        <v>0</v>
      </c>
      <c r="ED42" s="519">
        <f t="shared" si="51"/>
        <v>0</v>
      </c>
      <c r="EE42" s="520"/>
      <c r="EF42" s="527">
        <f t="shared" si="52"/>
        <v>0</v>
      </c>
      <c r="EG42" s="164"/>
      <c r="EH42" s="733" t="s">
        <v>7378</v>
      </c>
      <c r="EI42" s="163">
        <v>1070</v>
      </c>
      <c r="EJ42" s="528">
        <f>ROUND(((EI42-(EI42/6))/$DD$3)*$DE$3,2)</f>
        <v>1070</v>
      </c>
      <c r="EK42" s="523"/>
      <c r="EL42" s="524">
        <f>IF(EK42="",EJ42,
IF(AND($EI$10&gt;=VLOOKUP(EK42,$EH$5:$EL$9,2,0),$EI$10&lt;=VLOOKUP(EK42,$EH$5:$EL$9,3,0)),
(EJ42*(1-VLOOKUP(EK42,$EH$5:$EL$9,4,0))),
EJ42))</f>
        <v>1070</v>
      </c>
    </row>
    <row r="43" spans="2:142" x14ac:dyDescent="0.2">
      <c r="B43" s="30"/>
      <c r="D43" s="726"/>
      <c r="E43" s="29"/>
      <c r="G43" s="21"/>
      <c r="H43" s="21"/>
      <c r="I43" s="21"/>
      <c r="J43" s="21"/>
      <c r="K43" s="21"/>
      <c r="L43" s="810" t="s">
        <v>114</v>
      </c>
      <c r="M43" s="21" t="s">
        <v>241</v>
      </c>
      <c r="N43" s="158" t="s">
        <v>1946</v>
      </c>
      <c r="O43" s="805" t="s">
        <v>691</v>
      </c>
      <c r="P43" s="96"/>
      <c r="Q43" s="810" t="s">
        <v>114</v>
      </c>
      <c r="R43" s="150" t="s">
        <v>155</v>
      </c>
      <c r="S43" s="158" t="s">
        <v>985</v>
      </c>
      <c r="T43" s="21"/>
      <c r="U43" s="744" t="s">
        <v>2988</v>
      </c>
      <c r="V43" s="151" t="s">
        <v>1612</v>
      </c>
      <c r="W43" s="159" t="s">
        <v>2080</v>
      </c>
      <c r="X43" s="21"/>
      <c r="Y43" s="745" t="s">
        <v>3827</v>
      </c>
      <c r="Z43" s="492">
        <v>401</v>
      </c>
      <c r="AA43" s="99" t="s">
        <v>2117</v>
      </c>
      <c r="AB43" s="21"/>
      <c r="AF43" s="21"/>
      <c r="AJ43" s="21"/>
      <c r="AK43" s="771" t="s">
        <v>4075</v>
      </c>
      <c r="AL43" s="475" t="s">
        <v>1632</v>
      </c>
      <c r="AM43" s="581" t="s">
        <v>2142</v>
      </c>
      <c r="AN43" s="21"/>
      <c r="AO43" s="771" t="s">
        <v>5394</v>
      </c>
      <c r="AP43" s="150" t="s">
        <v>5143</v>
      </c>
      <c r="AQ43" s="581" t="s">
        <v>2184</v>
      </c>
      <c r="AS43" s="21"/>
      <c r="AU43" s="135" t="s">
        <v>2260</v>
      </c>
      <c r="AV43" s="147" t="s">
        <v>194</v>
      </c>
      <c r="AW43" s="137" t="str">
        <f t="shared" si="46"/>
        <v>ДП Ідея.4/3</v>
      </c>
      <c r="AY43" s="233" t="s">
        <v>687</v>
      </c>
      <c r="AZ43" s="136" t="s">
        <v>1594</v>
      </c>
      <c r="BA43" s="137" t="str">
        <f t="shared" si="53"/>
        <v>ДП КУПАВА.3/1.фальц</v>
      </c>
      <c r="BC43" s="557"/>
      <c r="BD43" s="558"/>
      <c r="BE43" s="559"/>
      <c r="BG43" s="223"/>
      <c r="BH43" s="61"/>
      <c r="BI43" s="138"/>
      <c r="BK43" s="233" t="s">
        <v>1307</v>
      </c>
      <c r="BL43" s="136" t="s">
        <v>55</v>
      </c>
      <c r="BM43" s="137" t="str">
        <f t="shared" si="44"/>
        <v>ДП ЛАДА B.LINE-3D</v>
      </c>
      <c r="BO43" s="145" t="s">
        <v>1767</v>
      </c>
      <c r="BP43" s="21" t="s">
        <v>1766</v>
      </c>
      <c r="BQ43" s="137" t="str">
        <f t="shared" si="49"/>
        <v>Uni-Mat.154 Антрацит</v>
      </c>
      <c r="BS43" s="132" t="s">
        <v>688</v>
      </c>
      <c r="BT43" s="100" t="s">
        <v>3831</v>
      </c>
      <c r="BU43" s="134" t="str">
        <f t="shared" si="40"/>
        <v>ДП КУПАВА.4/0.Сотове</v>
      </c>
      <c r="BW43" s="107" t="s">
        <v>541</v>
      </c>
      <c r="BX43" s="776" t="s">
        <v>3871</v>
      </c>
      <c r="BY43" s="138" t="str">
        <f t="shared" ref="BY43:BY62" si="56">CONCATENATE(BW43,".",BX43)</f>
        <v>ДП КУПАВА.1/0.(ні)</v>
      </c>
      <c r="CA43" s="736" t="s">
        <v>2942</v>
      </c>
      <c r="CB43" s="136" t="s">
        <v>4076</v>
      </c>
      <c r="CC43" s="137" t="str">
        <f>CONCATENATE(CA43,".",CB43)</f>
        <v>ДП СТАНДАРТ.фальц.робоча.Magnet цл +3завіс</v>
      </c>
      <c r="CE43" s="227"/>
      <c r="CF43" s="221"/>
      <c r="CG43" s="222"/>
      <c r="CI43" s="146" t="s">
        <v>6271</v>
      </c>
      <c r="CJ43" s="61" t="s">
        <v>4506</v>
      </c>
      <c r="CK43" s="138" t="str">
        <f t="shared" si="47"/>
        <v>Soft цл (чор.) +3завіс.Права</v>
      </c>
      <c r="CM43" s="431"/>
      <c r="CN43" s="221"/>
      <c r="CO43" s="222"/>
      <c r="CQ43" s="142" t="s">
        <v>899</v>
      </c>
      <c r="CR43" s="156" t="s">
        <v>447</v>
      </c>
      <c r="CS43" s="137" t="str">
        <f t="shared" si="50"/>
        <v>Verto-FIT Comfort.G</v>
      </c>
      <c r="CY43" s="145" t="s">
        <v>935</v>
      </c>
      <c r="CZ43" s="136" t="s">
        <v>309</v>
      </c>
      <c r="DA43" s="137" t="s">
        <v>818</v>
      </c>
      <c r="DD43" s="733" t="s">
        <v>4572</v>
      </c>
      <c r="DE43" s="165">
        <v>4060</v>
      </c>
      <c r="DF43" s="525">
        <f t="shared" si="54"/>
        <v>4060</v>
      </c>
      <c r="DG43" s="523"/>
      <c r="DH43" s="527">
        <f t="shared" si="55"/>
        <v>4060</v>
      </c>
      <c r="DJ43" s="730" t="s">
        <v>3865</v>
      </c>
      <c r="DK43" s="104">
        <v>0</v>
      </c>
      <c r="DL43" s="402">
        <f t="shared" si="38"/>
        <v>0</v>
      </c>
      <c r="DM43" s="511"/>
      <c r="DN43" s="508">
        <f t="shared" si="45"/>
        <v>0</v>
      </c>
      <c r="DP43" s="733" t="s">
        <v>3879</v>
      </c>
      <c r="DQ43" s="163">
        <v>0</v>
      </c>
      <c r="DR43" s="522">
        <f t="shared" si="12"/>
        <v>0</v>
      </c>
      <c r="DS43" s="523"/>
      <c r="DT43" s="524">
        <f t="shared" si="13"/>
        <v>0</v>
      </c>
      <c r="DU43" s="165"/>
      <c r="DV43" s="732" t="s">
        <v>4070</v>
      </c>
      <c r="DW43" s="165">
        <v>0</v>
      </c>
      <c r="DX43" s="519">
        <f t="shared" si="14"/>
        <v>0</v>
      </c>
      <c r="DY43" s="520"/>
      <c r="DZ43" s="521">
        <f t="shared" si="15"/>
        <v>0</v>
      </c>
      <c r="EB43" s="732" t="s">
        <v>4031</v>
      </c>
      <c r="EC43" s="165">
        <v>250</v>
      </c>
      <c r="ED43" s="519">
        <f>ROUND(((EC43-(EC43/6))/$DD$3)*$DE$3,2)</f>
        <v>250</v>
      </c>
      <c r="EE43" s="520"/>
      <c r="EF43" s="521">
        <f>IF(EE43="",ED43,
IF(AND($EC$10&gt;=VLOOKUP(EE43,$EB$5:$EF$9,2,0),$EC$10&lt;=VLOOKUP(EE43,$EB$5:$EF$9,3,0)),
(ED43*(1-VLOOKUP(EE43,$EB$5:$EF$9,4,0))),
ED43))</f>
        <v>250</v>
      </c>
      <c r="EG43" s="164"/>
      <c r="EH43" s="732" t="s">
        <v>3125</v>
      </c>
      <c r="EI43" s="165">
        <v>0</v>
      </c>
      <c r="EJ43" s="519">
        <f t="shared" si="18"/>
        <v>0</v>
      </c>
      <c r="EK43" s="520"/>
      <c r="EL43" s="521">
        <f t="shared" si="29"/>
        <v>0</v>
      </c>
    </row>
    <row r="44" spans="2:142" ht="12" thickBot="1" x14ac:dyDescent="0.25">
      <c r="B44" s="30"/>
      <c r="C44" s="28" t="s">
        <v>311</v>
      </c>
      <c r="D44" s="34" t="s">
        <v>690</v>
      </c>
      <c r="E44" s="29"/>
      <c r="F44" s="21"/>
      <c r="G44" s="21"/>
      <c r="H44" s="21"/>
      <c r="I44" s="21"/>
      <c r="J44" s="21"/>
      <c r="K44" s="21"/>
      <c r="L44" s="153" t="s">
        <v>115</v>
      </c>
      <c r="M44" s="21" t="s">
        <v>241</v>
      </c>
      <c r="N44" s="158" t="s">
        <v>1946</v>
      </c>
      <c r="O44" s="805" t="s">
        <v>691</v>
      </c>
      <c r="P44" s="96"/>
      <c r="Q44" s="153" t="s">
        <v>115</v>
      </c>
      <c r="R44" s="150" t="s">
        <v>156</v>
      </c>
      <c r="S44" s="158" t="s">
        <v>986</v>
      </c>
      <c r="T44" s="21"/>
      <c r="U44" s="745" t="s">
        <v>2989</v>
      </c>
      <c r="V44" s="100" t="s">
        <v>1608</v>
      </c>
      <c r="W44" s="99" t="s">
        <v>2074</v>
      </c>
      <c r="X44" s="21"/>
      <c r="Y44" s="746" t="s">
        <v>3828</v>
      </c>
      <c r="Z44" s="490">
        <v>402</v>
      </c>
      <c r="AA44" s="158" t="s">
        <v>2118</v>
      </c>
      <c r="AB44" s="21"/>
      <c r="AF44" s="21"/>
      <c r="AJ44" s="21"/>
      <c r="AK44" s="771" t="s">
        <v>4078</v>
      </c>
      <c r="AL44" s="475" t="s">
        <v>1633</v>
      </c>
      <c r="AM44" s="581" t="s">
        <v>2146</v>
      </c>
      <c r="AN44" s="21"/>
      <c r="AO44" s="772" t="s">
        <v>5395</v>
      </c>
      <c r="AP44" s="151" t="s">
        <v>170</v>
      </c>
      <c r="AQ44" s="583" t="s">
        <v>2187</v>
      </c>
      <c r="AS44" s="21"/>
      <c r="AU44" s="135" t="s">
        <v>2260</v>
      </c>
      <c r="AV44" s="147" t="s">
        <v>195</v>
      </c>
      <c r="AW44" s="137" t="str">
        <f t="shared" si="46"/>
        <v>ДП Ідея.4/4</v>
      </c>
      <c r="AY44" s="233" t="s">
        <v>687</v>
      </c>
      <c r="AZ44" s="136" t="s">
        <v>1596</v>
      </c>
      <c r="BA44" s="137" t="str">
        <f t="shared" si="53"/>
        <v>ДП КУПАВА.3/1.б/з фальц</v>
      </c>
      <c r="BC44" s="39"/>
      <c r="BD44" s="40"/>
      <c r="BE44" s="69"/>
      <c r="BG44" s="145" t="s">
        <v>3115</v>
      </c>
      <c r="BH44" s="136" t="s">
        <v>305</v>
      </c>
      <c r="BI44" s="137" t="str">
        <f t="shared" ref="BI44:BI57" si="57">CONCATENATE(BG44,".",BH44)</f>
        <v>1-стулк.60</v>
      </c>
      <c r="BK44" s="223" t="s">
        <v>1307</v>
      </c>
      <c r="BL44" s="61" t="s">
        <v>4720</v>
      </c>
      <c r="BM44" s="138" t="str">
        <f t="shared" si="44"/>
        <v>ДП ЛАДА B.Е-шпон</v>
      </c>
      <c r="BO44" s="713" t="s">
        <v>1768</v>
      </c>
      <c r="BP44" s="763" t="s">
        <v>3616</v>
      </c>
      <c r="BQ44" s="714" t="str">
        <f t="shared" ref="BQ44:BQ51" si="58">CONCATENATE(BO44,".",BP44)</f>
        <v>Uni-Mat..151 Біанко</v>
      </c>
      <c r="BS44" s="43" t="s">
        <v>688</v>
      </c>
      <c r="BT44" s="253" t="s">
        <v>300</v>
      </c>
      <c r="BU44" s="138" t="str">
        <f t="shared" si="40"/>
        <v>ДП КУПАВА.4/0.ДСП тр.</v>
      </c>
      <c r="BW44" s="161"/>
      <c r="BX44" s="245"/>
      <c r="BY44" s="134"/>
      <c r="CA44" s="423" t="s">
        <v>2942</v>
      </c>
      <c r="CB44" s="61" t="s">
        <v>4079</v>
      </c>
      <c r="CC44" s="138" t="str">
        <f>CONCATENATE(CA44,".",CB44)</f>
        <v>ДП СТАНДАРТ.фальц.робоча.Magnet ст +3завіс</v>
      </c>
      <c r="CE44" s="736" t="s">
        <v>6667</v>
      </c>
      <c r="CF44" s="136"/>
      <c r="CG44" s="137" t="str">
        <f>CONCATENATE(CE44,".",CF44)</f>
        <v>ДП Ідея.вн фальц.робоча.</v>
      </c>
      <c r="CI44" s="145" t="s">
        <v>6206</v>
      </c>
      <c r="CJ44" s="136" t="s">
        <v>4476</v>
      </c>
      <c r="CK44" s="137" t="str">
        <f t="shared" si="47"/>
        <v>Soft ст (чор.) +3завіс.Ліва</v>
      </c>
      <c r="CM44" s="736" t="s">
        <v>2975</v>
      </c>
      <c r="CN44" s="136" t="s">
        <v>933</v>
      </c>
      <c r="CO44" s="137" t="str">
        <f t="shared" ref="CO44:CO50" si="59">CONCATENATE(CM44,".",CN44)</f>
        <v>ДП Геометрія.фальц.робоча.Standard-MDF</v>
      </c>
      <c r="CQ44" s="142" t="s">
        <v>899</v>
      </c>
      <c r="CR44" s="156" t="s">
        <v>448</v>
      </c>
      <c r="CS44" s="137" t="str">
        <f t="shared" si="50"/>
        <v>Verto-FIT Comfort.H</v>
      </c>
      <c r="CY44" s="145" t="s">
        <v>936</v>
      </c>
      <c r="CZ44" s="136" t="s">
        <v>309</v>
      </c>
      <c r="DA44" s="137" t="s">
        <v>818</v>
      </c>
      <c r="DD44" s="164" t="s">
        <v>6464</v>
      </c>
      <c r="DE44" s="723">
        <v>3570</v>
      </c>
      <c r="DF44" s="525">
        <f t="shared" si="54"/>
        <v>3570</v>
      </c>
      <c r="DG44" s="520"/>
      <c r="DH44" s="527">
        <f t="shared" si="55"/>
        <v>3570</v>
      </c>
      <c r="DJ44" s="730" t="s">
        <v>3866</v>
      </c>
      <c r="DK44" s="104">
        <v>0</v>
      </c>
      <c r="DL44" s="402">
        <f t="shared" si="38"/>
        <v>0</v>
      </c>
      <c r="DM44" s="511"/>
      <c r="DN44" s="508">
        <f t="shared" si="45"/>
        <v>0</v>
      </c>
      <c r="DP44" s="161" t="s">
        <v>237</v>
      </c>
      <c r="DQ44" s="162">
        <v>0</v>
      </c>
      <c r="DR44" s="525">
        <f t="shared" si="12"/>
        <v>0</v>
      </c>
      <c r="DS44" s="526"/>
      <c r="DT44" s="527">
        <f t="shared" si="13"/>
        <v>0</v>
      </c>
      <c r="DU44" s="165"/>
      <c r="DV44" s="733" t="s">
        <v>4072</v>
      </c>
      <c r="DW44" s="163">
        <v>0</v>
      </c>
      <c r="DX44" s="528">
        <f>ROUND(((DW44-(DW44/6))/$DD$3)*$DE$3,2)</f>
        <v>0</v>
      </c>
      <c r="DY44" s="523"/>
      <c r="DZ44" s="524">
        <f>IF(DY44="",DX44,
IF(AND($DW$10&gt;=VLOOKUP(DY44,$DV$5:$DZ$9,2,0),$DW$10&lt;=VLOOKUP(DY44,$DV$5:$DZ$9,3,0)),
(DX44*(1-VLOOKUP(DY44,$DV$5:$DZ$9,4,0))),
DX44))</f>
        <v>0</v>
      </c>
      <c r="EB44" s="107" t="s">
        <v>1562</v>
      </c>
      <c r="EC44" s="163">
        <v>170</v>
      </c>
      <c r="ED44" s="528">
        <f t="shared" si="51"/>
        <v>170</v>
      </c>
      <c r="EE44" s="523"/>
      <c r="EF44" s="524">
        <f t="shared" si="52"/>
        <v>170</v>
      </c>
      <c r="EG44" s="164"/>
      <c r="EH44" s="733" t="s">
        <v>3126</v>
      </c>
      <c r="EI44" s="163">
        <v>1170</v>
      </c>
      <c r="EJ44" s="528">
        <f t="shared" si="18"/>
        <v>1170</v>
      </c>
      <c r="EK44" s="523"/>
      <c r="EL44" s="524">
        <f t="shared" si="29"/>
        <v>1170</v>
      </c>
    </row>
    <row r="45" spans="2:142" x14ac:dyDescent="0.2">
      <c r="B45" s="30"/>
      <c r="C45" s="408" t="s">
        <v>859</v>
      </c>
      <c r="D45" s="418" t="s">
        <v>692</v>
      </c>
      <c r="E45" s="29"/>
      <c r="F45" s="21"/>
      <c r="G45" s="21"/>
      <c r="H45" s="21"/>
      <c r="I45" s="21"/>
      <c r="J45" s="21"/>
      <c r="K45" s="21"/>
      <c r="L45" s="154" t="s">
        <v>116</v>
      </c>
      <c r="M45" s="253" t="s">
        <v>241</v>
      </c>
      <c r="N45" s="159" t="s">
        <v>1946</v>
      </c>
      <c r="O45" s="421" t="s">
        <v>691</v>
      </c>
      <c r="P45" s="96"/>
      <c r="Q45" s="154" t="s">
        <v>116</v>
      </c>
      <c r="R45" s="151" t="s">
        <v>157</v>
      </c>
      <c r="S45" s="159" t="s">
        <v>987</v>
      </c>
      <c r="T45" s="21"/>
      <c r="U45" s="746" t="s">
        <v>2991</v>
      </c>
      <c r="V45" s="150" t="s">
        <v>1609</v>
      </c>
      <c r="W45" s="158" t="s">
        <v>2075</v>
      </c>
      <c r="X45" s="21"/>
      <c r="Y45" s="143" t="s">
        <v>53</v>
      </c>
      <c r="Z45" s="491">
        <v>403</v>
      </c>
      <c r="AA45" s="159" t="s">
        <v>2119</v>
      </c>
      <c r="AB45" s="21"/>
      <c r="AF45" s="21"/>
      <c r="AJ45" s="21"/>
      <c r="AK45" s="771" t="s">
        <v>5723</v>
      </c>
      <c r="AL45" s="475" t="s">
        <v>6054</v>
      </c>
      <c r="AM45" s="581" t="s">
        <v>5725</v>
      </c>
      <c r="AN45" s="21"/>
      <c r="AO45" s="771" t="s">
        <v>6238</v>
      </c>
      <c r="AP45" s="150" t="s">
        <v>5143</v>
      </c>
      <c r="AQ45" s="581" t="s">
        <v>2184</v>
      </c>
      <c r="AS45" s="21"/>
      <c r="AU45" s="135" t="s">
        <v>2260</v>
      </c>
      <c r="AV45" s="147" t="s">
        <v>198</v>
      </c>
      <c r="AW45" s="137" t="str">
        <f t="shared" si="46"/>
        <v>ДП Ідея.6/0</v>
      </c>
      <c r="AY45" s="223" t="s">
        <v>687</v>
      </c>
      <c r="AZ45" s="61" t="s">
        <v>1595</v>
      </c>
      <c r="BA45" s="138" t="str">
        <f t="shared" si="53"/>
        <v>ДП КУПАВА.3/1.купе</v>
      </c>
      <c r="BC45" s="132" t="s">
        <v>324</v>
      </c>
      <c r="BD45" s="133" t="s">
        <v>3115</v>
      </c>
      <c r="BE45" s="134" t="str">
        <f>CONCATENATE(BC45,".",BD45)</f>
        <v>комплект.1-стулк</v>
      </c>
      <c r="BG45" s="145" t="s">
        <v>3115</v>
      </c>
      <c r="BH45" s="136" t="s">
        <v>306</v>
      </c>
      <c r="BI45" s="137" t="str">
        <f t="shared" si="57"/>
        <v>1-стулк.70</v>
      </c>
      <c r="BK45" s="233" t="s">
        <v>1310</v>
      </c>
      <c r="BL45" s="133" t="s">
        <v>393</v>
      </c>
      <c r="BM45" s="134" t="str">
        <f t="shared" si="44"/>
        <v>ДП ЛАДА C.Verto-Cell</v>
      </c>
      <c r="BO45" s="715" t="s">
        <v>1768</v>
      </c>
      <c r="BP45" s="716" t="s">
        <v>1765</v>
      </c>
      <c r="BQ45" s="717" t="str">
        <f t="shared" si="58"/>
        <v>Uni-Mat..152 Капучино</v>
      </c>
      <c r="BS45" s="132" t="s">
        <v>689</v>
      </c>
      <c r="BT45" s="100" t="s">
        <v>3831</v>
      </c>
      <c r="BU45" s="134" t="str">
        <f t="shared" si="40"/>
        <v>ДП КУПАВА.4/1.Сотове</v>
      </c>
      <c r="BW45" s="164" t="s">
        <v>542</v>
      </c>
      <c r="BX45" s="246" t="s">
        <v>430</v>
      </c>
      <c r="BY45" s="137" t="str">
        <f>CONCATENATE(BW45,".",BX45)</f>
        <v>ДП КУПАВА.1/1.Сатин</v>
      </c>
      <c r="CA45" s="736" t="s">
        <v>2942</v>
      </c>
      <c r="CB45" s="762" t="s">
        <v>5833</v>
      </c>
      <c r="CC45" s="137" t="str">
        <f>CONCATENATE(CA45,".",CB45)</f>
        <v>ДП СТАНДАРТ.фальц.робоча.Magnet цл (чор.) +3завіс</v>
      </c>
      <c r="CE45" s="736" t="s">
        <v>6667</v>
      </c>
      <c r="CF45" s="136" t="s">
        <v>4021</v>
      </c>
      <c r="CG45" s="137" t="str">
        <f>CONCATENATE(CE45,".",CF45)</f>
        <v>ДП Ідея.вн фальц.робоча.ВВ</v>
      </c>
      <c r="CI45" s="146" t="s">
        <v>6206</v>
      </c>
      <c r="CJ45" s="61" t="s">
        <v>4506</v>
      </c>
      <c r="CK45" s="138" t="str">
        <f t="shared" si="47"/>
        <v>Soft ст (чор.) +3завіс.Права</v>
      </c>
      <c r="CM45" s="736" t="s">
        <v>2975</v>
      </c>
      <c r="CN45" s="136" t="s">
        <v>798</v>
      </c>
      <c r="CO45" s="137" t="str">
        <f t="shared" si="59"/>
        <v>ДП Геометрія.фальц.робоча.Standard</v>
      </c>
      <c r="CQ45" s="143" t="s">
        <v>899</v>
      </c>
      <c r="CR45" s="157" t="s">
        <v>449</v>
      </c>
      <c r="CS45" s="138" t="str">
        <f t="shared" si="50"/>
        <v>Verto-FIT Comfort.I</v>
      </c>
      <c r="CY45" s="145" t="s">
        <v>390</v>
      </c>
      <c r="CZ45" s="136" t="s">
        <v>309</v>
      </c>
      <c r="DA45" s="137" t="s">
        <v>818</v>
      </c>
      <c r="DD45" s="164" t="s">
        <v>6465</v>
      </c>
      <c r="DE45" s="723">
        <v>3570</v>
      </c>
      <c r="DF45" s="525">
        <f t="shared" si="54"/>
        <v>3570</v>
      </c>
      <c r="DG45" s="520"/>
      <c r="DH45" s="527">
        <f t="shared" si="55"/>
        <v>3570</v>
      </c>
      <c r="DJ45" s="730" t="s">
        <v>3867</v>
      </c>
      <c r="DK45" s="104">
        <v>0</v>
      </c>
      <c r="DL45" s="402">
        <f t="shared" si="38"/>
        <v>0</v>
      </c>
      <c r="DM45" s="511"/>
      <c r="DN45" s="508">
        <f t="shared" si="45"/>
        <v>0</v>
      </c>
      <c r="DP45" s="164" t="s">
        <v>238</v>
      </c>
      <c r="DQ45" s="165">
        <v>340</v>
      </c>
      <c r="DR45" s="519">
        <f>ROUND(((DQ45-(DQ45/6))/$DD$3)*$DE$3,2)</f>
        <v>340</v>
      </c>
      <c r="DS45" s="520"/>
      <c r="DT45" s="521">
        <f>IF(DS45="",DR45,
IF(AND($DQ$10&gt;=VLOOKUP(DS45,$DP$5:$DT$9,2,0),$DQ$10&lt;=VLOOKUP(DS45,$DP$5:$DT$9,3,0)),
(DR45*(1-VLOOKUP(DS45,$DP$5:$DT$9,4,0))),
DR45))</f>
        <v>340</v>
      </c>
      <c r="DU45" s="165"/>
      <c r="DV45" s="733" t="s">
        <v>5850</v>
      </c>
      <c r="DW45" s="163">
        <v>0</v>
      </c>
      <c r="DX45" s="528">
        <f t="shared" si="14"/>
        <v>0</v>
      </c>
      <c r="DY45" s="523"/>
      <c r="DZ45" s="524">
        <f t="shared" si="15"/>
        <v>0</v>
      </c>
      <c r="EB45" s="164" t="s">
        <v>1563</v>
      </c>
      <c r="EC45" s="165">
        <v>0</v>
      </c>
      <c r="ED45" s="519">
        <f t="shared" si="51"/>
        <v>0</v>
      </c>
      <c r="EE45" s="520"/>
      <c r="EF45" s="527">
        <f t="shared" si="52"/>
        <v>0</v>
      </c>
      <c r="EG45" s="164"/>
      <c r="EH45" s="732" t="s">
        <v>4721</v>
      </c>
      <c r="EI45" s="165">
        <v>0</v>
      </c>
      <c r="EJ45" s="519">
        <f>ROUND(((EI45-(EI45/6))/$DD$3)*$DE$3,2)</f>
        <v>0</v>
      </c>
      <c r="EK45" s="520"/>
      <c r="EL45" s="521">
        <f>IF(EK45="",EJ45,
IF(AND($EI$10&gt;=VLOOKUP(EK45,$EH$5:$EL$9,2,0),$EI$10&lt;=VLOOKUP(EK45,$EH$5:$EL$9,3,0)),
(EJ45*(1-VLOOKUP(EK45,$EH$5:$EL$9,4,0))),
EJ45))</f>
        <v>0</v>
      </c>
    </row>
    <row r="46" spans="2:142" x14ac:dyDescent="0.2">
      <c r="B46" s="30"/>
      <c r="C46" s="409" t="s">
        <v>521</v>
      </c>
      <c r="D46" s="416" t="s">
        <v>692</v>
      </c>
      <c r="E46" s="29"/>
      <c r="F46" s="21"/>
      <c r="G46" s="21"/>
      <c r="H46" s="21"/>
      <c r="I46" s="21"/>
      <c r="J46" s="21"/>
      <c r="K46" s="21"/>
      <c r="L46" s="152" t="s">
        <v>2269</v>
      </c>
      <c r="M46" s="803" t="s">
        <v>2260</v>
      </c>
      <c r="N46" s="99" t="s">
        <v>1957</v>
      </c>
      <c r="O46" s="804" t="s">
        <v>691</v>
      </c>
      <c r="P46" s="96"/>
      <c r="Q46" s="152" t="s">
        <v>2269</v>
      </c>
      <c r="R46" s="100" t="s">
        <v>152</v>
      </c>
      <c r="S46" s="99" t="s">
        <v>982</v>
      </c>
      <c r="T46" s="21"/>
      <c r="U46" s="746" t="s">
        <v>2994</v>
      </c>
      <c r="V46" s="150" t="s">
        <v>1610</v>
      </c>
      <c r="W46" s="158" t="s">
        <v>2076</v>
      </c>
      <c r="X46" s="21"/>
      <c r="Y46" s="142" t="s">
        <v>1934</v>
      </c>
      <c r="Z46" s="490">
        <v>404</v>
      </c>
      <c r="AA46" s="158" t="s">
        <v>2121</v>
      </c>
      <c r="AB46" s="21"/>
      <c r="AF46" s="21"/>
      <c r="AJ46" s="21"/>
      <c r="AK46" s="771" t="s">
        <v>5724</v>
      </c>
      <c r="AL46" s="475" t="s">
        <v>6055</v>
      </c>
      <c r="AM46" s="581" t="s">
        <v>5729</v>
      </c>
      <c r="AN46" s="21"/>
      <c r="AO46" s="772" t="s">
        <v>6239</v>
      </c>
      <c r="AP46" s="151" t="s">
        <v>170</v>
      </c>
      <c r="AQ46" s="583" t="s">
        <v>2187</v>
      </c>
      <c r="AS46" s="21"/>
      <c r="AU46" s="135" t="s">
        <v>2260</v>
      </c>
      <c r="AV46" s="147" t="s">
        <v>201</v>
      </c>
      <c r="AW46" s="137" t="str">
        <f t="shared" si="46"/>
        <v>ДП Ідея.6/6</v>
      </c>
      <c r="AY46" s="233" t="s">
        <v>688</v>
      </c>
      <c r="AZ46" s="136" t="s">
        <v>1594</v>
      </c>
      <c r="BA46" s="137" t="str">
        <f t="shared" si="53"/>
        <v>ДП КУПАВА.4/0.фальц</v>
      </c>
      <c r="BC46" s="43" t="s">
        <v>324</v>
      </c>
      <c r="BD46" s="61" t="s">
        <v>3117</v>
      </c>
      <c r="BE46" s="138" t="str">
        <f>CONCATENATE(BC46,".",BD46)</f>
        <v>комплект.2-стулк</v>
      </c>
      <c r="BG46" s="145" t="s">
        <v>3115</v>
      </c>
      <c r="BH46" s="136" t="s">
        <v>307</v>
      </c>
      <c r="BI46" s="137" t="str">
        <f t="shared" si="57"/>
        <v>1-стулк.80</v>
      </c>
      <c r="BK46" s="233" t="s">
        <v>1310</v>
      </c>
      <c r="BL46" s="136"/>
      <c r="BM46" s="137" t="str">
        <f t="shared" si="44"/>
        <v>ДП ЛАДА C.</v>
      </c>
      <c r="BO46" s="715" t="s">
        <v>1768</v>
      </c>
      <c r="BP46" s="765" t="s">
        <v>3622</v>
      </c>
      <c r="BQ46" s="717" t="str">
        <f t="shared" si="58"/>
        <v>Uni-Mat..153 Графіт</v>
      </c>
      <c r="BS46" s="43" t="s">
        <v>689</v>
      </c>
      <c r="BT46" s="253" t="s">
        <v>300</v>
      </c>
      <c r="BU46" s="138" t="str">
        <f t="shared" si="40"/>
        <v>ДП КУПАВА.4/1.ДСП тр.</v>
      </c>
      <c r="BW46" s="164" t="s">
        <v>542</v>
      </c>
      <c r="BX46" s="764" t="s">
        <v>3617</v>
      </c>
      <c r="BY46" s="137" t="str">
        <f t="shared" si="56"/>
        <v>ДП КУПАВА.1/1.Графіт</v>
      </c>
      <c r="CA46" s="423" t="s">
        <v>2942</v>
      </c>
      <c r="CB46" s="762" t="s">
        <v>5834</v>
      </c>
      <c r="CC46" s="138" t="str">
        <f>CONCATENATE(CA46,".",CB46)</f>
        <v>ДП СТАНДАРТ.фальц.робоча.Magnet ст (чор.) +3завіс</v>
      </c>
      <c r="CE46" s="423" t="s">
        <v>6667</v>
      </c>
      <c r="CF46" s="61" t="s">
        <v>697</v>
      </c>
      <c r="CG46" s="138" t="str">
        <f>CONCATENATE(CE46,".",CF46)</f>
        <v>ДП Ідея.вн фальц.робоча.ВП</v>
      </c>
      <c r="CI46" s="145" t="s">
        <v>4064</v>
      </c>
      <c r="CJ46" s="136" t="s">
        <v>4476</v>
      </c>
      <c r="CK46" s="137" t="str">
        <f t="shared" ref="CK46:CK57" si="60">CONCATENATE(CI46,".",CJ46)</f>
        <v>Soft цл +3завіс.Ліва</v>
      </c>
      <c r="CM46" s="736" t="s">
        <v>2975</v>
      </c>
      <c r="CN46" s="136" t="s">
        <v>799</v>
      </c>
      <c r="CO46" s="137" t="str">
        <f t="shared" si="59"/>
        <v>ДП Геометрія.фальц.робоча.Verto-FIT</v>
      </c>
      <c r="CQ46" s="141" t="s">
        <v>6586</v>
      </c>
      <c r="CR46" s="155" t="s">
        <v>441</v>
      </c>
      <c r="CS46" s="134" t="str">
        <f t="shared" ref="CS46:CS54" si="61">CONCATENATE(CQ46,".",CR46)</f>
        <v>Verto-FIT Comfort Inside.A</v>
      </c>
      <c r="CY46" s="146" t="s">
        <v>391</v>
      </c>
      <c r="CZ46" s="61" t="s">
        <v>326</v>
      </c>
      <c r="DA46" s="138" t="s">
        <v>818</v>
      </c>
      <c r="DD46" s="164" t="s">
        <v>6466</v>
      </c>
      <c r="DE46" s="165">
        <v>4060</v>
      </c>
      <c r="DF46" s="525">
        <f t="shared" si="54"/>
        <v>4060</v>
      </c>
      <c r="DG46" s="520"/>
      <c r="DH46" s="527">
        <f t="shared" si="55"/>
        <v>4060</v>
      </c>
      <c r="DJ46" s="730" t="s">
        <v>6183</v>
      </c>
      <c r="DK46" s="104">
        <v>0</v>
      </c>
      <c r="DL46" s="402">
        <f>ROUND(((DK46-(DK46/6))/$DD$3)*$DE$3,2)</f>
        <v>0</v>
      </c>
      <c r="DM46" s="511"/>
      <c r="DN46" s="508">
        <f>IF(DM46="",DL46,
IF(AND($DK$10&gt;=VLOOKUP(DM46,$DJ$5:$DN$9,2,0),$DK$10&lt;=VLOOKUP(DM46,$DJ$5:$DN$9,3,0)),
(DL46*(1-VLOOKUP(DM46,$DJ$5:$DN$9,4,0))),
DL46))</f>
        <v>0</v>
      </c>
      <c r="DP46" s="732" t="s">
        <v>3626</v>
      </c>
      <c r="DQ46" s="165">
        <v>550</v>
      </c>
      <c r="DR46" s="519">
        <f t="shared" si="12"/>
        <v>550</v>
      </c>
      <c r="DS46" s="520"/>
      <c r="DT46" s="521">
        <f t="shared" si="13"/>
        <v>550</v>
      </c>
      <c r="DU46" s="165"/>
      <c r="DV46" s="732" t="s">
        <v>4074</v>
      </c>
      <c r="DW46" s="165">
        <v>80</v>
      </c>
      <c r="DX46" s="519">
        <f t="shared" si="14"/>
        <v>80</v>
      </c>
      <c r="DY46" s="520"/>
      <c r="DZ46" s="521">
        <f t="shared" si="15"/>
        <v>80</v>
      </c>
      <c r="EB46" s="732" t="s">
        <v>4032</v>
      </c>
      <c r="EC46" s="165">
        <v>250</v>
      </c>
      <c r="ED46" s="519">
        <f>ROUND(((EC46-(EC46/6))/$DD$3)*$DE$3,2)</f>
        <v>250</v>
      </c>
      <c r="EE46" s="520"/>
      <c r="EF46" s="521">
        <f>IF(EE46="",ED46,
IF(AND($EC$10&gt;=VLOOKUP(EE46,$EB$5:$EF$9,2,0),$EC$10&lt;=VLOOKUP(EE46,$EB$5:$EF$9,3,0)),
(ED46*(1-VLOOKUP(EE46,$EB$5:$EF$9,4,0))),
ED46))</f>
        <v>250</v>
      </c>
      <c r="EG46" s="164"/>
      <c r="EH46" s="733" t="s">
        <v>4722</v>
      </c>
      <c r="EI46" s="163">
        <v>1290</v>
      </c>
      <c r="EJ46" s="528">
        <f>ROUND(((EI46-(EI46/6))/$DD$3)*$DE$3,2)</f>
        <v>1290</v>
      </c>
      <c r="EK46" s="523"/>
      <c r="EL46" s="524">
        <f>IF(EK46="",EJ46,
IF(AND($EI$10&gt;=VLOOKUP(EK46,$EH$5:$EL$9,2,0),$EI$10&lt;=VLOOKUP(EK46,$EH$5:$EL$9,3,0)),
(EJ46*(1-VLOOKUP(EK46,$EH$5:$EL$9,4,0))),
EJ46))</f>
        <v>1290</v>
      </c>
    </row>
    <row r="47" spans="2:142" x14ac:dyDescent="0.2">
      <c r="B47" s="30"/>
      <c r="C47" s="409"/>
      <c r="D47" s="416"/>
      <c r="E47" s="29"/>
      <c r="F47" s="21"/>
      <c r="G47" s="21"/>
      <c r="H47" s="21"/>
      <c r="I47" s="21"/>
      <c r="J47" s="21"/>
      <c r="K47" s="21"/>
      <c r="L47" s="153" t="s">
        <v>2270</v>
      </c>
      <c r="M47" s="21" t="s">
        <v>2260</v>
      </c>
      <c r="N47" s="158" t="s">
        <v>1957</v>
      </c>
      <c r="O47" s="805" t="s">
        <v>691</v>
      </c>
      <c r="P47" s="96"/>
      <c r="Q47" s="153" t="s">
        <v>2270</v>
      </c>
      <c r="R47" s="150" t="s">
        <v>178</v>
      </c>
      <c r="S47" s="158" t="s">
        <v>136</v>
      </c>
      <c r="T47" s="21"/>
      <c r="U47" s="746" t="s">
        <v>2996</v>
      </c>
      <c r="V47" s="150" t="s">
        <v>1611</v>
      </c>
      <c r="W47" s="158" t="s">
        <v>2077</v>
      </c>
      <c r="X47" s="21"/>
      <c r="Y47" s="744" t="s">
        <v>3829</v>
      </c>
      <c r="Z47" s="491">
        <v>405</v>
      </c>
      <c r="AA47" s="596" t="s">
        <v>3830</v>
      </c>
      <c r="AB47" s="21"/>
      <c r="AF47" s="21"/>
      <c r="AJ47" s="21"/>
      <c r="AK47" s="588"/>
      <c r="AL47" s="472"/>
      <c r="AM47" s="589"/>
      <c r="AN47" s="21"/>
      <c r="AO47" s="771" t="s">
        <v>6209</v>
      </c>
      <c r="AP47" s="150" t="s">
        <v>5143</v>
      </c>
      <c r="AQ47" s="581" t="s">
        <v>2184</v>
      </c>
      <c r="AS47" s="21"/>
      <c r="AU47" s="135" t="s">
        <v>2260</v>
      </c>
      <c r="AV47" s="147" t="s">
        <v>609</v>
      </c>
      <c r="AW47" s="137" t="str">
        <f t="shared" si="46"/>
        <v>ДП Ідея.7/0</v>
      </c>
      <c r="AY47" s="233" t="s">
        <v>688</v>
      </c>
      <c r="AZ47" s="136" t="s">
        <v>1596</v>
      </c>
      <c r="BA47" s="137" t="str">
        <f t="shared" si="53"/>
        <v>ДП КУПАВА.4/0.б/з фальц</v>
      </c>
      <c r="BC47" s="431"/>
      <c r="BD47" s="221"/>
      <c r="BE47" s="222"/>
      <c r="BG47" s="145" t="s">
        <v>3115</v>
      </c>
      <c r="BH47" s="136" t="s">
        <v>308</v>
      </c>
      <c r="BI47" s="137" t="str">
        <f t="shared" si="57"/>
        <v>1-стулк.90</v>
      </c>
      <c r="BK47" s="233" t="s">
        <v>1310</v>
      </c>
      <c r="BL47" s="136" t="s">
        <v>1768</v>
      </c>
      <c r="BM47" s="137" t="str">
        <f>CONCATENATE(BK47,".",BL47)</f>
        <v>ДП ЛАДА C.Uni-Mat.</v>
      </c>
      <c r="BO47" s="715" t="s">
        <v>1768</v>
      </c>
      <c r="BP47" s="716" t="s">
        <v>1766</v>
      </c>
      <c r="BQ47" s="717" t="str">
        <f t="shared" si="58"/>
        <v>Uni-Mat..154 Антрацит</v>
      </c>
      <c r="BS47" s="425"/>
      <c r="BT47" s="426"/>
      <c r="BU47" s="427"/>
      <c r="BW47" s="107" t="s">
        <v>542</v>
      </c>
      <c r="BX47" s="247" t="s">
        <v>790</v>
      </c>
      <c r="BY47" s="138" t="str">
        <f t="shared" si="56"/>
        <v>ДП КУПАВА.1/1.Бронза</v>
      </c>
      <c r="CA47" s="736" t="s">
        <v>2947</v>
      </c>
      <c r="CB47" s="136" t="s">
        <v>3871</v>
      </c>
      <c r="CC47" s="137" t="str">
        <f>CONCATENATE(CA47,".",CB47)</f>
        <v>ДП СТАНДАРТ.фальц.неробоча.(ні)</v>
      </c>
      <c r="CE47" s="736" t="s">
        <v>2999</v>
      </c>
      <c r="CF47" s="136"/>
      <c r="CG47" s="137" t="str">
        <f t="shared" ref="CG47:CG102" si="62">CONCATENATE(CE47,".",CF47)</f>
        <v>ДП Ідея.фальц.робоча.</v>
      </c>
      <c r="CI47" s="146" t="s">
        <v>4064</v>
      </c>
      <c r="CJ47" s="61" t="s">
        <v>4506</v>
      </c>
      <c r="CK47" s="138" t="str">
        <f t="shared" si="60"/>
        <v>Soft цл +3завіс.Права</v>
      </c>
      <c r="CM47" s="423" t="s">
        <v>2975</v>
      </c>
      <c r="CN47" s="61" t="s">
        <v>355</v>
      </c>
      <c r="CO47" s="138" t="str">
        <f t="shared" si="59"/>
        <v>ДП Геометрія.фальц.робоча.Verto-FIT Plus</v>
      </c>
      <c r="CQ47" s="142" t="s">
        <v>6586</v>
      </c>
      <c r="CR47" s="156" t="s">
        <v>442</v>
      </c>
      <c r="CS47" s="137" t="str">
        <f t="shared" si="61"/>
        <v>Verto-FIT Comfort Inside.B</v>
      </c>
      <c r="CY47" s="145" t="s">
        <v>819</v>
      </c>
      <c r="CZ47" s="136" t="s">
        <v>309</v>
      </c>
      <c r="DA47" s="137" t="s">
        <v>818</v>
      </c>
      <c r="DD47" s="107" t="s">
        <v>6467</v>
      </c>
      <c r="DE47" s="165">
        <v>4060</v>
      </c>
      <c r="DF47" s="525">
        <f t="shared" si="54"/>
        <v>4060</v>
      </c>
      <c r="DG47" s="523"/>
      <c r="DH47" s="527">
        <f t="shared" si="55"/>
        <v>4060</v>
      </c>
      <c r="DJ47" s="730" t="s">
        <v>6921</v>
      </c>
      <c r="DK47" s="104">
        <v>0</v>
      </c>
      <c r="DL47" s="402">
        <f>ROUND(((DK47-(DK47/6))/$DD$3)*$DE$3,2)</f>
        <v>0</v>
      </c>
      <c r="DM47" s="511"/>
      <c r="DN47" s="508">
        <f>IF(DM47="",DL47,
IF(AND($DK$10&gt;=VLOOKUP(DM47,$DJ$5:$DN$9,2,0),$DK$10&lt;=VLOOKUP(DM47,$DJ$5:$DN$9,3,0)),
(DL47*(1-VLOOKUP(DM47,$DJ$5:$DN$9,4,0))),
DL47))</f>
        <v>0</v>
      </c>
      <c r="DP47" s="107" t="s">
        <v>1693</v>
      </c>
      <c r="DQ47" s="163">
        <v>550</v>
      </c>
      <c r="DR47" s="522">
        <f t="shared" si="12"/>
        <v>550</v>
      </c>
      <c r="DS47" s="523"/>
      <c r="DT47" s="524">
        <f t="shared" si="13"/>
        <v>550</v>
      </c>
      <c r="DU47" s="165"/>
      <c r="DV47" s="732" t="s">
        <v>6278</v>
      </c>
      <c r="DW47" s="165">
        <v>80</v>
      </c>
      <c r="DX47" s="519">
        <f>ROUND(((DW47-(DW47/6))/$DD$3)*$DE$3,2)</f>
        <v>80</v>
      </c>
      <c r="DY47" s="520"/>
      <c r="DZ47" s="521">
        <f>IF(DY47="",DX47,
IF(AND($DW$10&gt;=VLOOKUP(DY47,$DV$5:$DZ$9,2,0),$DW$10&lt;=VLOOKUP(DY47,$DV$5:$DZ$9,3,0)),
(DX47*(1-VLOOKUP(DY47,$DV$5:$DZ$9,4,0))),
DX47))</f>
        <v>80</v>
      </c>
      <c r="EB47" s="107" t="s">
        <v>1564</v>
      </c>
      <c r="EC47" s="163">
        <v>170</v>
      </c>
      <c r="ED47" s="528">
        <f t="shared" si="51"/>
        <v>170</v>
      </c>
      <c r="EE47" s="523"/>
      <c r="EF47" s="524">
        <f t="shared" si="52"/>
        <v>170</v>
      </c>
      <c r="EG47" s="164"/>
      <c r="EH47" s="732" t="s">
        <v>3127</v>
      </c>
      <c r="EI47" s="165">
        <v>0</v>
      </c>
      <c r="EJ47" s="519">
        <f t="shared" si="18"/>
        <v>0</v>
      </c>
      <c r="EK47" s="520"/>
      <c r="EL47" s="521">
        <f t="shared" si="29"/>
        <v>0</v>
      </c>
    </row>
    <row r="48" spans="2:142" x14ac:dyDescent="0.2">
      <c r="B48" s="30"/>
      <c r="C48" s="412"/>
      <c r="D48" s="416"/>
      <c r="E48" s="29"/>
      <c r="F48" s="21"/>
      <c r="G48" s="21"/>
      <c r="H48" s="21"/>
      <c r="I48" s="21"/>
      <c r="J48" s="21"/>
      <c r="K48" s="21"/>
      <c r="L48" s="153" t="s">
        <v>2271</v>
      </c>
      <c r="M48" s="21" t="s">
        <v>2260</v>
      </c>
      <c r="N48" s="158" t="s">
        <v>1957</v>
      </c>
      <c r="O48" s="805" t="s">
        <v>691</v>
      </c>
      <c r="P48" s="96"/>
      <c r="Q48" s="153" t="s">
        <v>2271</v>
      </c>
      <c r="R48" s="150" t="s">
        <v>179</v>
      </c>
      <c r="S48" s="158" t="s">
        <v>137</v>
      </c>
      <c r="T48" s="21"/>
      <c r="U48" s="744" t="s">
        <v>2997</v>
      </c>
      <c r="V48" s="151" t="s">
        <v>1613</v>
      </c>
      <c r="W48" s="159" t="s">
        <v>2081</v>
      </c>
      <c r="X48" s="21"/>
      <c r="Y48" s="142" t="s">
        <v>1709</v>
      </c>
      <c r="Z48" s="490">
        <v>452</v>
      </c>
      <c r="AA48" s="158" t="s">
        <v>2120</v>
      </c>
      <c r="AB48" s="21"/>
      <c r="AF48" s="21"/>
      <c r="AJ48" s="21"/>
      <c r="AK48" s="783" t="s">
        <v>5304</v>
      </c>
      <c r="AL48" s="474" t="s">
        <v>1634</v>
      </c>
      <c r="AM48" s="586" t="s">
        <v>5306</v>
      </c>
      <c r="AN48" s="21"/>
      <c r="AO48" s="772" t="s">
        <v>6210</v>
      </c>
      <c r="AP48" s="151" t="s">
        <v>170</v>
      </c>
      <c r="AQ48" s="583" t="s">
        <v>2187</v>
      </c>
      <c r="AS48" s="21"/>
      <c r="AU48" s="135" t="s">
        <v>2260</v>
      </c>
      <c r="AV48" s="147" t="s">
        <v>611</v>
      </c>
      <c r="AW48" s="137" t="str">
        <f t="shared" si="46"/>
        <v>ДП Ідея.7/1</v>
      </c>
      <c r="AY48" s="223" t="s">
        <v>688</v>
      </c>
      <c r="AZ48" s="61" t="s">
        <v>1595</v>
      </c>
      <c r="BA48" s="138" t="str">
        <f t="shared" si="53"/>
        <v>ДП КУПАВА.4/0.купе</v>
      </c>
      <c r="BC48" s="39" t="s">
        <v>6866</v>
      </c>
      <c r="BD48" s="40" t="s">
        <v>3124</v>
      </c>
      <c r="BE48" s="134" t="str">
        <f>CONCATENATE(BC48,".",BD48)</f>
        <v>комплект;.1-стулк.</v>
      </c>
      <c r="BG48" s="146" t="s">
        <v>3115</v>
      </c>
      <c r="BH48" s="61" t="s">
        <v>309</v>
      </c>
      <c r="BI48" s="138" t="str">
        <f t="shared" si="57"/>
        <v>1-стулк.100</v>
      </c>
      <c r="BK48" s="233" t="s">
        <v>1310</v>
      </c>
      <c r="BL48" s="136" t="s">
        <v>7178</v>
      </c>
      <c r="BM48" s="137" t="str">
        <f t="shared" si="44"/>
        <v>ДП ЛАДА C.Резист.</v>
      </c>
      <c r="BO48" s="144" t="s">
        <v>529</v>
      </c>
      <c r="BP48" s="100" t="s">
        <v>3605</v>
      </c>
      <c r="BQ48" s="134" t="str">
        <f t="shared" si="58"/>
        <v>Резист.201 Білий</v>
      </c>
      <c r="BS48" s="425"/>
      <c r="BT48" s="426"/>
      <c r="BU48" s="427"/>
      <c r="BW48" s="59" t="s">
        <v>543</v>
      </c>
      <c r="BX48" s="774" t="s">
        <v>3871</v>
      </c>
      <c r="BY48" s="69" t="str">
        <f t="shared" si="56"/>
        <v>ДП КУПАВА.2/0.(ні)</v>
      </c>
      <c r="CA48" s="736" t="s">
        <v>2947</v>
      </c>
      <c r="CB48" s="136"/>
      <c r="CC48" s="21"/>
      <c r="CE48" s="736" t="s">
        <v>2999</v>
      </c>
      <c r="CF48" s="136" t="s">
        <v>4021</v>
      </c>
      <c r="CG48" s="137" t="str">
        <f t="shared" si="62"/>
        <v>ДП Ідея.фальц.робоча.ВВ</v>
      </c>
      <c r="CI48" s="145" t="s">
        <v>4067</v>
      </c>
      <c r="CJ48" s="136" t="s">
        <v>4476</v>
      </c>
      <c r="CK48" s="137" t="str">
        <f t="shared" si="60"/>
        <v>Soft ст +3завіс.Ліва</v>
      </c>
      <c r="CM48" s="423" t="s">
        <v>2982</v>
      </c>
      <c r="CN48" s="61" t="s">
        <v>3871</v>
      </c>
      <c r="CO48" s="69" t="str">
        <f t="shared" si="59"/>
        <v>ДП Геометрія.фальц.неробоча.(ні)</v>
      </c>
      <c r="CQ48" s="142" t="s">
        <v>6586</v>
      </c>
      <c r="CR48" s="539" t="s">
        <v>1126</v>
      </c>
      <c r="CS48" s="137" t="str">
        <f>CONCATENATE(CQ48,".",CR48)</f>
        <v>Verto-FIT Comfort Inside.B+</v>
      </c>
      <c r="CY48" s="145" t="s">
        <v>820</v>
      </c>
      <c r="CZ48" s="136" t="s">
        <v>309</v>
      </c>
      <c r="DA48" s="137" t="s">
        <v>818</v>
      </c>
      <c r="DD48" s="164" t="s">
        <v>1778</v>
      </c>
      <c r="DE48" s="165">
        <v>4110</v>
      </c>
      <c r="DF48" s="525">
        <f t="shared" si="54"/>
        <v>4110</v>
      </c>
      <c r="DG48" s="520"/>
      <c r="DH48" s="527">
        <f t="shared" si="55"/>
        <v>4110</v>
      </c>
      <c r="DJ48" s="730" t="s">
        <v>7126</v>
      </c>
      <c r="DK48" s="104">
        <v>0</v>
      </c>
      <c r="DL48" s="402">
        <f>ROUND(((DK48-(DK48/6))/$DD$3)*$DE$3,2)</f>
        <v>0</v>
      </c>
      <c r="DM48" s="511"/>
      <c r="DN48" s="508">
        <f>IF(DM48="",DL48,
IF(AND($DK$10&gt;=VLOOKUP(DM48,$DJ$5:$DN$9,2,0),$DK$10&lt;=VLOOKUP(DM48,$DJ$5:$DN$9,3,0)),
(DL48*(1-VLOOKUP(DM48,$DJ$5:$DN$9,4,0))),
DL48))</f>
        <v>0</v>
      </c>
      <c r="DP48" s="730" t="s">
        <v>3880</v>
      </c>
      <c r="DQ48" s="104">
        <v>0</v>
      </c>
      <c r="DR48" s="402">
        <f t="shared" si="12"/>
        <v>0</v>
      </c>
      <c r="DS48" s="511"/>
      <c r="DT48" s="508">
        <f t="shared" si="13"/>
        <v>0</v>
      </c>
      <c r="DU48" s="165"/>
      <c r="DV48" s="732" t="s">
        <v>4077</v>
      </c>
      <c r="DW48" s="165">
        <v>80</v>
      </c>
      <c r="DX48" s="519">
        <f t="shared" si="14"/>
        <v>80</v>
      </c>
      <c r="DY48" s="520"/>
      <c r="DZ48" s="521">
        <f t="shared" si="15"/>
        <v>80</v>
      </c>
      <c r="EB48" s="164" t="s">
        <v>1565</v>
      </c>
      <c r="EC48" s="165">
        <v>0</v>
      </c>
      <c r="ED48" s="519">
        <f t="shared" si="51"/>
        <v>0</v>
      </c>
      <c r="EE48" s="520"/>
      <c r="EF48" s="527">
        <f t="shared" si="52"/>
        <v>0</v>
      </c>
      <c r="EG48" s="164"/>
      <c r="EH48" s="733" t="s">
        <v>3128</v>
      </c>
      <c r="EI48" s="163">
        <v>1290</v>
      </c>
      <c r="EJ48" s="528">
        <f t="shared" si="18"/>
        <v>1290</v>
      </c>
      <c r="EK48" s="523"/>
      <c r="EL48" s="524">
        <f t="shared" si="29"/>
        <v>1290</v>
      </c>
    </row>
    <row r="49" spans="2:149" ht="12.75" x14ac:dyDescent="0.2">
      <c r="B49" s="30"/>
      <c r="C49" s="409" t="s">
        <v>520</v>
      </c>
      <c r="D49" s="416" t="s">
        <v>692</v>
      </c>
      <c r="E49" s="29"/>
      <c r="F49" s="21"/>
      <c r="G49" s="21"/>
      <c r="H49" s="21"/>
      <c r="I49" s="21"/>
      <c r="J49" s="21"/>
      <c r="K49" s="21"/>
      <c r="L49" s="153" t="s">
        <v>2272</v>
      </c>
      <c r="M49" s="21" t="s">
        <v>2260</v>
      </c>
      <c r="N49" s="158" t="s">
        <v>1957</v>
      </c>
      <c r="O49" s="805" t="s">
        <v>691</v>
      </c>
      <c r="P49" s="96"/>
      <c r="Q49" s="153" t="s">
        <v>2272</v>
      </c>
      <c r="R49" s="150" t="s">
        <v>192</v>
      </c>
      <c r="S49" s="158" t="s">
        <v>138</v>
      </c>
      <c r="T49" s="21"/>
      <c r="U49" s="745" t="s">
        <v>2998</v>
      </c>
      <c r="V49" s="100" t="s">
        <v>1608</v>
      </c>
      <c r="W49" s="99" t="s">
        <v>2082</v>
      </c>
      <c r="X49" s="21"/>
      <c r="Y49" s="750" t="s">
        <v>3871</v>
      </c>
      <c r="Z49" s="493" t="s">
        <v>707</v>
      </c>
      <c r="AA49" s="93" t="s">
        <v>708</v>
      </c>
      <c r="AB49" s="21"/>
      <c r="AF49" s="21"/>
      <c r="AJ49" s="21"/>
      <c r="AK49" s="771" t="s">
        <v>5307</v>
      </c>
      <c r="AL49" s="475" t="s">
        <v>5308</v>
      </c>
      <c r="AM49" s="581" t="s">
        <v>5309</v>
      </c>
      <c r="AN49" s="21"/>
      <c r="AO49" s="771" t="s">
        <v>4481</v>
      </c>
      <c r="AP49" s="150" t="s">
        <v>5143</v>
      </c>
      <c r="AQ49" s="581" t="s">
        <v>2184</v>
      </c>
      <c r="AS49" s="21"/>
      <c r="AU49" s="861" t="s">
        <v>6977</v>
      </c>
      <c r="AV49" s="862" t="s">
        <v>500</v>
      </c>
      <c r="AW49" s="863" t="str">
        <f t="shared" si="46"/>
        <v>ДП Ідея-Алюм.1</v>
      </c>
      <c r="AY49" s="233" t="s">
        <v>689</v>
      </c>
      <c r="AZ49" s="136" t="s">
        <v>1594</v>
      </c>
      <c r="BA49" s="137" t="str">
        <f t="shared" si="53"/>
        <v>ДП КУПАВА.4/1.фальц</v>
      </c>
      <c r="BC49" s="39" t="s">
        <v>325</v>
      </c>
      <c r="BD49" s="40" t="s">
        <v>3115</v>
      </c>
      <c r="BE49" s="134" t="str">
        <f>CONCATENATE(BC49,".",BD49)</f>
        <v>комплект..1-стулк</v>
      </c>
      <c r="BG49" s="145" t="s">
        <v>3117</v>
      </c>
      <c r="BH49" s="136" t="s">
        <v>312</v>
      </c>
      <c r="BI49" s="137" t="str">
        <f t="shared" si="57"/>
        <v>2-стулк.(100)</v>
      </c>
      <c r="BK49" s="233" t="s">
        <v>1310</v>
      </c>
      <c r="BL49" s="136" t="s">
        <v>55</v>
      </c>
      <c r="BM49" s="137" t="str">
        <f t="shared" si="44"/>
        <v>ДП ЛАДА C.LINE-3D</v>
      </c>
      <c r="BO49" s="145" t="s">
        <v>529</v>
      </c>
      <c r="BP49" s="150" t="s">
        <v>3825</v>
      </c>
      <c r="BQ49" s="137" t="str">
        <f t="shared" si="58"/>
        <v>Резист.202 Ясен</v>
      </c>
      <c r="BS49" s="132" t="s">
        <v>2213</v>
      </c>
      <c r="BT49" s="100" t="s">
        <v>3831</v>
      </c>
      <c r="BU49" s="134" t="str">
        <f>CONCATENATE(BS49,".",BT49)</f>
        <v>ДП Геометрія.1/0.Сотове</v>
      </c>
      <c r="BW49" s="161"/>
      <c r="BX49" s="245"/>
      <c r="BY49" s="134"/>
      <c r="CA49" s="736" t="s">
        <v>2947</v>
      </c>
      <c r="CB49" s="136" t="s">
        <v>4083</v>
      </c>
      <c r="CC49" s="137" t="str">
        <f>CONCATENATE(CA49,".",CB49)</f>
        <v>ДП СТАНДАРТ.фальц.неробоча.Пл Stand +2завіс</v>
      </c>
      <c r="CE49" s="423" t="s">
        <v>2999</v>
      </c>
      <c r="CF49" s="61" t="s">
        <v>697</v>
      </c>
      <c r="CG49" s="138" t="str">
        <f t="shared" si="62"/>
        <v>ДП Ідея.фальц.робоча.ВП</v>
      </c>
      <c r="CI49" s="146" t="s">
        <v>4067</v>
      </c>
      <c r="CJ49" s="61" t="s">
        <v>4506</v>
      </c>
      <c r="CK49" s="138" t="str">
        <f t="shared" si="60"/>
        <v>Soft ст +3завіс.Права</v>
      </c>
      <c r="CM49" s="85" t="s">
        <v>2987</v>
      </c>
      <c r="CN49" s="55" t="s">
        <v>899</v>
      </c>
      <c r="CO49" s="69" t="str">
        <f t="shared" si="59"/>
        <v>ДП Геометрія.б/з фальц.робоча.Verto-FIT Comfort</v>
      </c>
      <c r="CQ49" s="142" t="s">
        <v>6586</v>
      </c>
      <c r="CR49" s="156" t="s">
        <v>443</v>
      </c>
      <c r="CS49" s="137" t="str">
        <f t="shared" si="61"/>
        <v>Verto-FIT Comfort Inside.C</v>
      </c>
      <c r="CY49" s="145" t="s">
        <v>821</v>
      </c>
      <c r="CZ49" s="136" t="s">
        <v>309</v>
      </c>
      <c r="DA49" s="137" t="s">
        <v>818</v>
      </c>
      <c r="DD49" s="164" t="s">
        <v>1779</v>
      </c>
      <c r="DE49" s="165">
        <v>4110</v>
      </c>
      <c r="DF49" s="525">
        <f t="shared" si="54"/>
        <v>4110</v>
      </c>
      <c r="DG49" s="520"/>
      <c r="DH49" s="527">
        <f t="shared" si="55"/>
        <v>4110</v>
      </c>
      <c r="DJ49" s="730" t="s">
        <v>7527</v>
      </c>
      <c r="DK49" s="104">
        <v>0</v>
      </c>
      <c r="DL49" s="402">
        <f>ROUND(((DK49-(DK49/6))/$DD$3)*$DE$3,2)</f>
        <v>0</v>
      </c>
      <c r="DM49" s="511"/>
      <c r="DN49" s="508">
        <f>IF(DM49="",DL49,
IF(AND($DK$10&gt;=VLOOKUP(DM49,$DJ$5:$DN$9,2,0),$DK$10&lt;=VLOOKUP(DM49,$DJ$5:$DN$9,3,0)),
(DL49*(1-VLOOKUP(DM49,$DJ$5:$DN$9,4,0))),
DL49))</f>
        <v>0</v>
      </c>
      <c r="DP49" s="161" t="s">
        <v>775</v>
      </c>
      <c r="DQ49" s="162">
        <v>0</v>
      </c>
      <c r="DR49" s="525">
        <f t="shared" si="12"/>
        <v>0</v>
      </c>
      <c r="DS49" s="526"/>
      <c r="DT49" s="527">
        <f t="shared" si="13"/>
        <v>0</v>
      </c>
      <c r="DU49" s="165"/>
      <c r="DV49" s="733" t="s">
        <v>4080</v>
      </c>
      <c r="DW49" s="163">
        <v>80</v>
      </c>
      <c r="DX49" s="528">
        <f>ROUND(((DW49-(DW49/6))/$DD$3)*$DE$3,2)</f>
        <v>80</v>
      </c>
      <c r="DY49" s="523"/>
      <c r="DZ49" s="524">
        <f>IF(DY49="",DX49,
IF(AND($DW$10&gt;=VLOOKUP(DY49,$DV$5:$DZ$9,2,0),$DW$10&lt;=VLOOKUP(DY49,$DV$5:$DZ$9,3,0)),
(DX49*(1-VLOOKUP(DY49,$DV$5:$DZ$9,4,0))),
DX49))</f>
        <v>80</v>
      </c>
      <c r="EB49" s="732" t="s">
        <v>4033</v>
      </c>
      <c r="EC49" s="165">
        <v>250</v>
      </c>
      <c r="ED49" s="519">
        <f>ROUND(((EC49-(EC49/6))/$DD$3)*$DE$3,2)</f>
        <v>250</v>
      </c>
      <c r="EE49" s="520"/>
      <c r="EF49" s="521">
        <f>IF(EE49="",ED49,
IF(AND($EC$10&gt;=VLOOKUP(EE49,$EB$5:$EF$9,2,0),$EC$10&lt;=VLOOKUP(EE49,$EB$5:$EF$9,3,0)),
(ED49*(1-VLOOKUP(EE49,$EB$5:$EF$9,4,0))),
ED49))</f>
        <v>250</v>
      </c>
      <c r="EG49" s="164"/>
      <c r="EH49" s="535"/>
      <c r="EI49" s="536"/>
      <c r="EJ49" s="647"/>
      <c r="EK49" s="648"/>
      <c r="EL49" s="649"/>
      <c r="EP49" s="128"/>
      <c r="EQ49" s="128"/>
      <c r="ER49" s="128"/>
      <c r="ES49" s="128"/>
    </row>
    <row r="50" spans="2:149" x14ac:dyDescent="0.2">
      <c r="B50" s="30"/>
      <c r="C50" s="409" t="s">
        <v>336</v>
      </c>
      <c r="D50" s="416" t="s">
        <v>692</v>
      </c>
      <c r="E50" s="29"/>
      <c r="F50" s="21"/>
      <c r="G50" s="21"/>
      <c r="H50" s="21"/>
      <c r="I50" s="21"/>
      <c r="J50" s="21"/>
      <c r="K50" s="21"/>
      <c r="L50" s="153" t="s">
        <v>2273</v>
      </c>
      <c r="M50" s="21" t="s">
        <v>2260</v>
      </c>
      <c r="N50" s="158" t="s">
        <v>1957</v>
      </c>
      <c r="O50" s="805" t="s">
        <v>691</v>
      </c>
      <c r="P50" s="96"/>
      <c r="Q50" s="153" t="s">
        <v>2273</v>
      </c>
      <c r="R50" s="150" t="s">
        <v>193</v>
      </c>
      <c r="S50" s="158" t="s">
        <v>139</v>
      </c>
      <c r="T50" s="21"/>
      <c r="U50" s="746" t="s">
        <v>3000</v>
      </c>
      <c r="V50" s="150" t="s">
        <v>1609</v>
      </c>
      <c r="W50" s="158" t="s">
        <v>2083</v>
      </c>
      <c r="X50" s="21"/>
      <c r="Y50" s="750"/>
      <c r="Z50" s="493"/>
      <c r="AA50" s="93"/>
      <c r="AB50" s="21"/>
      <c r="AF50" s="21"/>
      <c r="AJ50" s="21"/>
      <c r="AK50" s="771" t="s">
        <v>5320</v>
      </c>
      <c r="AL50" s="475" t="s">
        <v>1635</v>
      </c>
      <c r="AM50" s="581" t="s">
        <v>5321</v>
      </c>
      <c r="AN50" s="21"/>
      <c r="AO50" s="772" t="s">
        <v>4511</v>
      </c>
      <c r="AP50" s="151" t="s">
        <v>170</v>
      </c>
      <c r="AQ50" s="583" t="s">
        <v>2187</v>
      </c>
      <c r="AS50" s="21"/>
      <c r="AU50" s="172" t="s">
        <v>6977</v>
      </c>
      <c r="AV50" s="552" t="s">
        <v>501</v>
      </c>
      <c r="AW50" s="173" t="str">
        <f t="shared" si="46"/>
        <v>ДП Ідея-Алюм.2</v>
      </c>
      <c r="AY50" s="233" t="s">
        <v>689</v>
      </c>
      <c r="AZ50" s="136" t="s">
        <v>1596</v>
      </c>
      <c r="BA50" s="137" t="str">
        <f t="shared" si="53"/>
        <v>ДП КУПАВА.4/1.б/з фальц</v>
      </c>
      <c r="BC50" s="431"/>
      <c r="BD50" s="221"/>
      <c r="BE50" s="222"/>
      <c r="BG50" s="145" t="s">
        <v>3117</v>
      </c>
      <c r="BH50" s="147" t="s">
        <v>313</v>
      </c>
      <c r="BI50" s="137" t="str">
        <f t="shared" si="57"/>
        <v>2-стулк.(110)</v>
      </c>
      <c r="BK50" s="223" t="s">
        <v>1310</v>
      </c>
      <c r="BL50" s="61" t="s">
        <v>4720</v>
      </c>
      <c r="BM50" s="138" t="str">
        <f t="shared" si="44"/>
        <v>ДП ЛАДА C.Е-шпон</v>
      </c>
      <c r="BO50" s="145" t="s">
        <v>529</v>
      </c>
      <c r="BP50" s="150" t="s">
        <v>6071</v>
      </c>
      <c r="BQ50" s="137" t="str">
        <f t="shared" si="58"/>
        <v>Резист.203 Маренго</v>
      </c>
      <c r="BS50" s="43" t="s">
        <v>2213</v>
      </c>
      <c r="BT50" s="253" t="s">
        <v>300</v>
      </c>
      <c r="BU50" s="138" t="str">
        <f t="shared" ref="BU50:BU68" si="63">CONCATENATE(BS50,".",BT50)</f>
        <v>ДП Геометрія.1/0.ДСП тр.</v>
      </c>
      <c r="BW50" s="164" t="s">
        <v>685</v>
      </c>
      <c r="BX50" s="246" t="s">
        <v>430</v>
      </c>
      <c r="BY50" s="137" t="str">
        <f>CONCATENATE(BW50,".",BX50)</f>
        <v>ДП КУПАВА.2/1.Сатин</v>
      </c>
      <c r="CA50" s="736" t="s">
        <v>2947</v>
      </c>
      <c r="CB50" s="136" t="s">
        <v>4085</v>
      </c>
      <c r="CC50" s="137" t="str">
        <f>CONCATENATE(CA50,".",CB50)</f>
        <v>ДП СТАНДАРТ.фальц.неробоча.Пл Stand +3завіс</v>
      </c>
      <c r="CE50" s="740" t="s">
        <v>3003</v>
      </c>
      <c r="CF50" s="136"/>
      <c r="CG50" s="137" t="str">
        <f t="shared" si="62"/>
        <v>ДП Ідея.фальц.неробоча.</v>
      </c>
      <c r="CI50" s="145" t="s">
        <v>4076</v>
      </c>
      <c r="CJ50" s="136" t="s">
        <v>4476</v>
      </c>
      <c r="CK50" s="137" t="str">
        <f>CONCATENATE(CI50,".",CJ50)</f>
        <v>Magnet цл +3завіс.Ліва</v>
      </c>
      <c r="CM50" s="85" t="s">
        <v>2992</v>
      </c>
      <c r="CN50" s="55" t="s">
        <v>799</v>
      </c>
      <c r="CO50" s="69" t="str">
        <f t="shared" si="59"/>
        <v>ДП Геометрія.купе.робоча.Verto-FIT</v>
      </c>
      <c r="CQ50" s="142" t="s">
        <v>6586</v>
      </c>
      <c r="CR50" s="156" t="s">
        <v>444</v>
      </c>
      <c r="CS50" s="137" t="str">
        <f t="shared" si="61"/>
        <v>Verto-FIT Comfort Inside.D</v>
      </c>
      <c r="CY50" s="145" t="s">
        <v>822</v>
      </c>
      <c r="CZ50" s="136" t="s">
        <v>309</v>
      </c>
      <c r="DA50" s="137" t="s">
        <v>818</v>
      </c>
      <c r="DD50" s="164" t="s">
        <v>1780</v>
      </c>
      <c r="DE50" s="165">
        <v>4660</v>
      </c>
      <c r="DF50" s="525">
        <f t="shared" si="54"/>
        <v>4660</v>
      </c>
      <c r="DG50" s="520"/>
      <c r="DH50" s="527">
        <f t="shared" si="55"/>
        <v>4660</v>
      </c>
      <c r="DJ50" s="535"/>
      <c r="DK50" s="535"/>
      <c r="DL50" s="535"/>
      <c r="DM50" s="535"/>
      <c r="DN50" s="535"/>
      <c r="DP50" s="164" t="s">
        <v>776</v>
      </c>
      <c r="DQ50" s="165">
        <v>340</v>
      </c>
      <c r="DR50" s="519">
        <f>ROUND(((DQ50-(DQ50/6))/$DD$3)*$DE$3,2)</f>
        <v>340</v>
      </c>
      <c r="DS50" s="520"/>
      <c r="DT50" s="521">
        <f>IF(DS50="",DR50,
IF(AND($DQ$10&gt;=VLOOKUP(DS50,$DP$5:$DT$9,2,0),$DQ$10&lt;=VLOOKUP(DS50,$DP$5:$DT$9,3,0)),
(DR50*(1-VLOOKUP(DS50,$DP$5:$DT$9,4,0))),
DR50))</f>
        <v>340</v>
      </c>
      <c r="DU50" s="165"/>
      <c r="DV50" s="733" t="s">
        <v>5851</v>
      </c>
      <c r="DW50" s="163">
        <v>80</v>
      </c>
      <c r="DX50" s="528">
        <f t="shared" si="14"/>
        <v>80</v>
      </c>
      <c r="DY50" s="523"/>
      <c r="DZ50" s="524">
        <f t="shared" si="15"/>
        <v>80</v>
      </c>
      <c r="EB50" s="107" t="s">
        <v>1566</v>
      </c>
      <c r="EC50" s="163">
        <v>170</v>
      </c>
      <c r="ED50" s="528">
        <f t="shared" si="51"/>
        <v>170</v>
      </c>
      <c r="EE50" s="523"/>
      <c r="EF50" s="524">
        <f t="shared" si="52"/>
        <v>170</v>
      </c>
      <c r="EG50" s="164"/>
      <c r="EH50" s="731" t="s">
        <v>7009</v>
      </c>
      <c r="EI50" s="162">
        <v>0</v>
      </c>
      <c r="EJ50" s="534">
        <f>ROUND(((EI50-(EI50/6))/$DD$3)*$DE$3,2)</f>
        <v>0</v>
      </c>
      <c r="EK50" s="526"/>
      <c r="EL50" s="527">
        <f>IF(EK50="",EJ50,
IF(AND($EI$10&gt;=VLOOKUP(EK50,$EH$5:$EL$9,2,0),$EI$10&lt;=VLOOKUP(EK50,$EH$5:$EL$9,3,0)),
(EJ50*(1-VLOOKUP(EK50,$EH$5:$EL$9,4,0))),
EJ50))</f>
        <v>0</v>
      </c>
    </row>
    <row r="51" spans="2:149" x14ac:dyDescent="0.2">
      <c r="B51" s="30"/>
      <c r="C51" s="409" t="s">
        <v>996</v>
      </c>
      <c r="D51" s="416" t="s">
        <v>692</v>
      </c>
      <c r="E51" s="29"/>
      <c r="F51" s="21"/>
      <c r="G51" s="21"/>
      <c r="H51" s="21"/>
      <c r="I51" s="21"/>
      <c r="J51" s="21"/>
      <c r="K51" s="21"/>
      <c r="L51" s="153" t="s">
        <v>2274</v>
      </c>
      <c r="M51" s="21" t="s">
        <v>2260</v>
      </c>
      <c r="N51" s="158" t="s">
        <v>1957</v>
      </c>
      <c r="O51" s="805" t="s">
        <v>691</v>
      </c>
      <c r="P51" s="96"/>
      <c r="Q51" s="153" t="s">
        <v>2274</v>
      </c>
      <c r="R51" s="150" t="s">
        <v>180</v>
      </c>
      <c r="S51" s="158" t="s">
        <v>140</v>
      </c>
      <c r="T51" s="21"/>
      <c r="U51" s="746" t="s">
        <v>3001</v>
      </c>
      <c r="V51" s="150" t="s">
        <v>1610</v>
      </c>
      <c r="W51" s="158" t="s">
        <v>2084</v>
      </c>
      <c r="X51" s="21"/>
      <c r="Y51" s="750"/>
      <c r="Z51" s="493"/>
      <c r="AA51" s="93"/>
      <c r="AB51" s="21"/>
      <c r="AF51" s="21"/>
      <c r="AJ51" s="21"/>
      <c r="AK51" s="771" t="s">
        <v>5322</v>
      </c>
      <c r="AL51" s="475" t="s">
        <v>5323</v>
      </c>
      <c r="AM51" s="581" t="s">
        <v>5324</v>
      </c>
      <c r="AN51" s="21"/>
      <c r="AO51" s="771" t="s">
        <v>4482</v>
      </c>
      <c r="AP51" s="150" t="s">
        <v>5143</v>
      </c>
      <c r="AQ51" s="581" t="s">
        <v>2184</v>
      </c>
      <c r="AS51" s="21"/>
      <c r="AU51" s="172" t="s">
        <v>2263</v>
      </c>
      <c r="AV51" s="552" t="s">
        <v>500</v>
      </c>
      <c r="AW51" s="173" t="str">
        <f>CONCATENATE(AU51,".",AV51)</f>
        <v>ДП Ідея-ЛОФТ.1</v>
      </c>
      <c r="AY51" s="223" t="s">
        <v>689</v>
      </c>
      <c r="AZ51" s="61" t="s">
        <v>1595</v>
      </c>
      <c r="BA51" s="138" t="str">
        <f t="shared" si="53"/>
        <v>ДП КУПАВА.4/1.купе</v>
      </c>
      <c r="BC51" s="132" t="s">
        <v>1602</v>
      </c>
      <c r="BD51" s="149" t="s">
        <v>3129</v>
      </c>
      <c r="BE51" s="134" t="str">
        <f>CONCATENATE(BC51,".",BD51)</f>
        <v>комплект,.1-стулк,</v>
      </c>
      <c r="BG51" s="145" t="s">
        <v>3117</v>
      </c>
      <c r="BH51" s="147" t="s">
        <v>314</v>
      </c>
      <c r="BI51" s="137" t="str">
        <f t="shared" si="57"/>
        <v>2-стулк.(120)</v>
      </c>
      <c r="BK51" s="233" t="s">
        <v>1309</v>
      </c>
      <c r="BL51" s="136" t="s">
        <v>393</v>
      </c>
      <c r="BM51" s="134" t="str">
        <f t="shared" si="44"/>
        <v>ДП ЛАДА D.Verto-Cell</v>
      </c>
      <c r="BO51" s="145" t="s">
        <v>529</v>
      </c>
      <c r="BP51" s="150" t="s">
        <v>3613</v>
      </c>
      <c r="BQ51" s="137" t="str">
        <f t="shared" si="58"/>
        <v>Резист.204 Горіх</v>
      </c>
      <c r="BS51" s="132" t="s">
        <v>2214</v>
      </c>
      <c r="BT51" s="100" t="s">
        <v>3831</v>
      </c>
      <c r="BU51" s="134" t="str">
        <f t="shared" si="63"/>
        <v>ДП Геометрія.1/1.Сотове</v>
      </c>
      <c r="BW51" s="164" t="s">
        <v>685</v>
      </c>
      <c r="BX51" s="764" t="s">
        <v>3617</v>
      </c>
      <c r="BY51" s="137" t="str">
        <f t="shared" si="56"/>
        <v>ДП КУПАВА.2/1.Графіт</v>
      </c>
      <c r="CA51" s="736" t="s">
        <v>2947</v>
      </c>
      <c r="CB51" s="136"/>
      <c r="CC51" s="137"/>
      <c r="CE51" s="736" t="s">
        <v>3003</v>
      </c>
      <c r="CF51" s="136" t="s">
        <v>4021</v>
      </c>
      <c r="CG51" s="137" t="str">
        <f t="shared" si="62"/>
        <v>ДП Ідея.фальц.неробоча.ВВ</v>
      </c>
      <c r="CI51" s="146" t="s">
        <v>4076</v>
      </c>
      <c r="CJ51" s="61" t="s">
        <v>4506</v>
      </c>
      <c r="CK51" s="138" t="str">
        <f>CONCATENATE(CI51,".",CJ51)</f>
        <v>Magnet цл +3завіс.Права</v>
      </c>
      <c r="CM51" s="431"/>
      <c r="CN51" s="221"/>
      <c r="CO51" s="222"/>
      <c r="CQ51" s="142" t="s">
        <v>6586</v>
      </c>
      <c r="CR51" s="156" t="s">
        <v>445</v>
      </c>
      <c r="CS51" s="137" t="str">
        <f t="shared" si="61"/>
        <v>Verto-FIT Comfort Inside.E</v>
      </c>
      <c r="CY51" s="146" t="s">
        <v>823</v>
      </c>
      <c r="CZ51" s="61" t="s">
        <v>326</v>
      </c>
      <c r="DA51" s="138" t="s">
        <v>818</v>
      </c>
      <c r="DD51" s="107" t="s">
        <v>1781</v>
      </c>
      <c r="DE51" s="165">
        <v>4660</v>
      </c>
      <c r="DF51" s="525">
        <f t="shared" si="54"/>
        <v>4660</v>
      </c>
      <c r="DG51" s="523"/>
      <c r="DH51" s="527">
        <f t="shared" si="55"/>
        <v>4660</v>
      </c>
      <c r="DJ51" s="731" t="s">
        <v>3840</v>
      </c>
      <c r="DK51" s="162">
        <v>0</v>
      </c>
      <c r="DL51" s="534">
        <f t="shared" ref="DL51:DL57" si="64">ROUND(((DK51-(DK51/6))/$DD$3)*$DE$3,2)</f>
        <v>0</v>
      </c>
      <c r="DM51" s="526"/>
      <c r="DN51" s="527">
        <f t="shared" ref="DN51:DN57" si="65">IF(DM51="",DL51,
IF(AND($DK$10&gt;=VLOOKUP(DM51,$DJ$5:$DN$9,2,0),$DK$10&lt;=VLOOKUP(DM51,$DJ$5:$DN$9,3,0)),
(DL51*(1-VLOOKUP(DM51,$DJ$5:$DN$9,4,0))),
DL51))</f>
        <v>0</v>
      </c>
      <c r="DP51" s="732" t="s">
        <v>3627</v>
      </c>
      <c r="DQ51" s="165">
        <v>550</v>
      </c>
      <c r="DR51" s="519">
        <f t="shared" si="12"/>
        <v>550</v>
      </c>
      <c r="DS51" s="520"/>
      <c r="DT51" s="521">
        <f t="shared" si="13"/>
        <v>550</v>
      </c>
      <c r="DU51" s="165"/>
      <c r="DV51" s="732" t="s">
        <v>4081</v>
      </c>
      <c r="DW51" s="165">
        <v>800.00000000000011</v>
      </c>
      <c r="DX51" s="519">
        <f>ROUND(((DW51-(DW51/6))/$DD$3)*$DE$3,2)</f>
        <v>800</v>
      </c>
      <c r="DY51" s="520"/>
      <c r="DZ51" s="521">
        <f>IF(DY51="",DX51,
IF(AND($DW$10&gt;=VLOOKUP(DY51,$DV$5:$DZ$9,2,0),$DW$10&lt;=VLOOKUP(DY51,$DV$5:$DZ$9,3,0)),
(DX51*(1-VLOOKUP(DY51,$DV$5:$DZ$9,4,0))),
DX51))</f>
        <v>800</v>
      </c>
      <c r="EB51" s="161" t="s">
        <v>2334</v>
      </c>
      <c r="EC51" s="162">
        <v>0</v>
      </c>
      <c r="ED51" s="534">
        <f t="shared" si="51"/>
        <v>0</v>
      </c>
      <c r="EE51" s="526"/>
      <c r="EF51" s="527">
        <f t="shared" si="52"/>
        <v>0</v>
      </c>
      <c r="EG51" s="164"/>
      <c r="EH51" s="733" t="s">
        <v>7010</v>
      </c>
      <c r="EI51" s="163">
        <v>860</v>
      </c>
      <c r="EJ51" s="528">
        <f>ROUND(((EI51-(EI51/6))/$DD$3)*$DE$3,2)</f>
        <v>860</v>
      </c>
      <c r="EK51" s="523"/>
      <c r="EL51" s="524">
        <f>IF(EK51="",EJ51,
IF(AND($EI$10&gt;=VLOOKUP(EK51,$EH$5:$EL$9,2,0),$EI$10&lt;=VLOOKUP(EK51,$EH$5:$EL$9,3,0)),
(EJ51*(1-VLOOKUP(EK51,$EH$5:$EL$9,4,0))),
EJ51))</f>
        <v>860</v>
      </c>
    </row>
    <row r="52" spans="2:149" x14ac:dyDescent="0.2">
      <c r="B52" s="30"/>
      <c r="C52" s="409"/>
      <c r="D52" s="416"/>
      <c r="E52" s="29"/>
      <c r="F52" s="21"/>
      <c r="G52" s="21"/>
      <c r="H52" s="21"/>
      <c r="I52" s="21"/>
      <c r="J52" s="21"/>
      <c r="K52" s="21"/>
      <c r="L52" s="153" t="s">
        <v>2275</v>
      </c>
      <c r="M52" s="21" t="s">
        <v>2260</v>
      </c>
      <c r="N52" s="158" t="s">
        <v>1957</v>
      </c>
      <c r="O52" s="805" t="s">
        <v>691</v>
      </c>
      <c r="P52" s="96"/>
      <c r="Q52" s="153" t="s">
        <v>2275</v>
      </c>
      <c r="R52" s="150" t="s">
        <v>181</v>
      </c>
      <c r="S52" s="158" t="s">
        <v>130</v>
      </c>
      <c r="T52" s="21"/>
      <c r="U52" s="746" t="s">
        <v>3002</v>
      </c>
      <c r="V52" s="150" t="s">
        <v>1611</v>
      </c>
      <c r="W52" s="158" t="s">
        <v>2085</v>
      </c>
      <c r="X52" s="21"/>
      <c r="Y52" s="750"/>
      <c r="Z52" s="493"/>
      <c r="AA52" s="93"/>
      <c r="AB52" s="21"/>
      <c r="AF52" s="21"/>
      <c r="AJ52" s="21"/>
      <c r="AK52" s="772" t="s">
        <v>5339</v>
      </c>
      <c r="AL52" s="587" t="s">
        <v>1636</v>
      </c>
      <c r="AM52" s="583" t="s">
        <v>5338</v>
      </c>
      <c r="AN52" s="21"/>
      <c r="AO52" s="772" t="s">
        <v>4512</v>
      </c>
      <c r="AP52" s="151" t="s">
        <v>170</v>
      </c>
      <c r="AQ52" s="583" t="s">
        <v>2187</v>
      </c>
      <c r="AS52" s="21"/>
      <c r="AU52" s="233" t="s">
        <v>1308</v>
      </c>
      <c r="AV52" s="147" t="s">
        <v>832</v>
      </c>
      <c r="AW52" s="137" t="str">
        <f t="shared" si="46"/>
        <v>ДП ЛАДА A.2А/0</v>
      </c>
      <c r="AY52" s="431"/>
      <c r="AZ52" s="221"/>
      <c r="BA52" s="222"/>
      <c r="BC52" s="43" t="s">
        <v>1602</v>
      </c>
      <c r="BD52" s="148" t="s">
        <v>3131</v>
      </c>
      <c r="BE52" s="138" t="str">
        <f>CONCATENATE(BC52,".",BD52)</f>
        <v>комплект,.2-стулк,</v>
      </c>
      <c r="BG52" s="145" t="s">
        <v>3117</v>
      </c>
      <c r="BH52" s="147" t="s">
        <v>315</v>
      </c>
      <c r="BI52" s="137" t="str">
        <f t="shared" si="57"/>
        <v>2-стулк.(130)</v>
      </c>
      <c r="BK52" s="233" t="s">
        <v>1309</v>
      </c>
      <c r="BL52" s="136"/>
      <c r="BM52" s="137" t="str">
        <f t="shared" si="44"/>
        <v>ДП ЛАДА D.</v>
      </c>
      <c r="BO52" s="146" t="s">
        <v>529</v>
      </c>
      <c r="BP52" s="151" t="s">
        <v>3826</v>
      </c>
      <c r="BQ52" s="138" t="str">
        <f t="shared" ref="BQ52:BQ57" si="66">CONCATENATE(BO52,".",BP52)</f>
        <v>Резист.207 Дуб мілано</v>
      </c>
      <c r="BS52" s="43" t="s">
        <v>2214</v>
      </c>
      <c r="BT52" s="253" t="s">
        <v>300</v>
      </c>
      <c r="BU52" s="138" t="str">
        <f t="shared" si="63"/>
        <v>ДП Геометрія.1/1.ДСП тр.</v>
      </c>
      <c r="BW52" s="107" t="s">
        <v>685</v>
      </c>
      <c r="BX52" s="247" t="s">
        <v>790</v>
      </c>
      <c r="BY52" s="138" t="str">
        <f t="shared" si="56"/>
        <v>ДП КУПАВА.2/1.Бронза</v>
      </c>
      <c r="CA52" s="736" t="s">
        <v>2947</v>
      </c>
      <c r="CB52" s="136" t="s">
        <v>6272</v>
      </c>
      <c r="CC52" s="137" t="str">
        <f>CONCATENATE(CA52,".",CB52)</f>
        <v>ДП СТАНДАРТ.фальц.неробоча.Пл Soft (чор.) +2завіс</v>
      </c>
      <c r="CE52" s="423" t="s">
        <v>3003</v>
      </c>
      <c r="CF52" s="61" t="s">
        <v>697</v>
      </c>
      <c r="CG52" s="138" t="str">
        <f t="shared" si="62"/>
        <v>ДП Ідея.фальц.неробоча.ВП</v>
      </c>
      <c r="CI52" s="145" t="s">
        <v>4079</v>
      </c>
      <c r="CJ52" s="136" t="s">
        <v>4476</v>
      </c>
      <c r="CK52" s="137" t="str">
        <f>CONCATENATE(CI52,".",CJ52)</f>
        <v>Magnet ст +3завіс.Ліва</v>
      </c>
      <c r="CM52" s="736" t="s">
        <v>3008</v>
      </c>
      <c r="CN52" s="136" t="s">
        <v>933</v>
      </c>
      <c r="CO52" s="137" t="str">
        <f t="shared" ref="CO52:CO58" si="67">CONCATENATE(CM52,".",CN52)</f>
        <v>ДП ГОРДАНА.фальц.робоча.Standard-MDF</v>
      </c>
      <c r="CQ52" s="142" t="s">
        <v>6586</v>
      </c>
      <c r="CR52" s="156" t="s">
        <v>446</v>
      </c>
      <c r="CS52" s="137" t="str">
        <f t="shared" si="61"/>
        <v>Verto-FIT Comfort Inside.F</v>
      </c>
      <c r="CY52" s="145" t="s">
        <v>6985</v>
      </c>
      <c r="CZ52" s="136" t="s">
        <v>309</v>
      </c>
      <c r="DA52" s="137" t="s">
        <v>818</v>
      </c>
      <c r="DD52" s="633"/>
      <c r="DE52" s="634"/>
      <c r="DF52" s="635"/>
      <c r="DG52" s="636"/>
      <c r="DH52" s="637"/>
      <c r="DJ52" s="732" t="s">
        <v>3868</v>
      </c>
      <c r="DK52" s="165">
        <v>0</v>
      </c>
      <c r="DL52" s="519">
        <f t="shared" si="64"/>
        <v>0</v>
      </c>
      <c r="DM52" s="520"/>
      <c r="DN52" s="521">
        <f t="shared" si="65"/>
        <v>0</v>
      </c>
      <c r="DP52" s="107" t="s">
        <v>1694</v>
      </c>
      <c r="DQ52" s="163">
        <v>550</v>
      </c>
      <c r="DR52" s="522">
        <f t="shared" si="12"/>
        <v>550</v>
      </c>
      <c r="DS52" s="523"/>
      <c r="DT52" s="524">
        <f t="shared" si="13"/>
        <v>550</v>
      </c>
      <c r="DU52" s="165"/>
      <c r="DV52" s="732" t="s">
        <v>4082</v>
      </c>
      <c r="DW52" s="165">
        <v>800.00000000000011</v>
      </c>
      <c r="DX52" s="519">
        <f>ROUND(((DW52-(DW52/6))/$DD$3)*$DE$3,2)</f>
        <v>800</v>
      </c>
      <c r="DY52" s="520"/>
      <c r="DZ52" s="521">
        <f>IF(DY52="",DX52,
IF(AND($DW$10&gt;=VLOOKUP(DY52,$DV$5:$DZ$9,2,0),$DW$10&lt;=VLOOKUP(DY52,$DV$5:$DZ$9,3,0)),
(DX52*(1-VLOOKUP(DY52,$DV$5:$DZ$9,4,0))),
DX52))</f>
        <v>800</v>
      </c>
      <c r="EB52" s="732" t="s">
        <v>4034</v>
      </c>
      <c r="EC52" s="165">
        <v>250</v>
      </c>
      <c r="ED52" s="519">
        <f t="shared" si="51"/>
        <v>250</v>
      </c>
      <c r="EE52" s="520"/>
      <c r="EF52" s="521">
        <f t="shared" si="52"/>
        <v>250</v>
      </c>
      <c r="EG52" s="164"/>
      <c r="EH52" s="732" t="s">
        <v>7011</v>
      </c>
      <c r="EI52" s="165">
        <v>0</v>
      </c>
      <c r="EJ52" s="519">
        <f>ROUND(((EI52-(EI52/6))/$DD$3)*$DE$3,2)</f>
        <v>0</v>
      </c>
      <c r="EK52" s="520"/>
      <c r="EL52" s="521">
        <f>IF(EK52="",EJ52,
IF(AND($EI$10&gt;=VLOOKUP(EK52,$EH$5:$EL$9,2,0),$EI$10&lt;=VLOOKUP(EK52,$EH$5:$EL$9,3,0)),
(EJ52*(1-VLOOKUP(EK52,$EH$5:$EL$9,4,0))),
EJ52))</f>
        <v>0</v>
      </c>
    </row>
    <row r="53" spans="2:149" ht="12" thickBot="1" x14ac:dyDescent="0.25">
      <c r="B53" s="30"/>
      <c r="C53" s="411" t="s">
        <v>522</v>
      </c>
      <c r="D53" s="417" t="s">
        <v>692</v>
      </c>
      <c r="E53" s="29"/>
      <c r="F53" s="21"/>
      <c r="G53" s="21"/>
      <c r="H53" s="21"/>
      <c r="I53" s="21"/>
      <c r="J53" s="21"/>
      <c r="K53" s="21"/>
      <c r="L53" s="153" t="s">
        <v>2276</v>
      </c>
      <c r="M53" s="21" t="s">
        <v>2260</v>
      </c>
      <c r="N53" s="158" t="s">
        <v>1957</v>
      </c>
      <c r="O53" s="805" t="s">
        <v>691</v>
      </c>
      <c r="P53" s="96"/>
      <c r="Q53" s="153" t="s">
        <v>2276</v>
      </c>
      <c r="R53" s="150" t="s">
        <v>182</v>
      </c>
      <c r="S53" s="158" t="s">
        <v>141</v>
      </c>
      <c r="T53" s="21"/>
      <c r="U53" s="744" t="s">
        <v>3004</v>
      </c>
      <c r="V53" s="151" t="s">
        <v>1613</v>
      </c>
      <c r="W53" s="159" t="s">
        <v>2086</v>
      </c>
      <c r="X53" s="21"/>
      <c r="Y53" s="750"/>
      <c r="Z53" s="493"/>
      <c r="AA53" s="93"/>
      <c r="AB53" s="21"/>
      <c r="AF53" s="21"/>
      <c r="AJ53" s="21"/>
      <c r="AK53" s="771" t="s">
        <v>5335</v>
      </c>
      <c r="AL53" s="475" t="s">
        <v>5336</v>
      </c>
      <c r="AM53" s="581" t="s">
        <v>5337</v>
      </c>
      <c r="AN53" s="21"/>
      <c r="AO53" s="771" t="s">
        <v>4483</v>
      </c>
      <c r="AP53" s="150" t="s">
        <v>5143</v>
      </c>
      <c r="AQ53" s="581" t="s">
        <v>2184</v>
      </c>
      <c r="AS53" s="21"/>
      <c r="AU53" s="233" t="s">
        <v>1308</v>
      </c>
      <c r="AV53" s="147" t="s">
        <v>204</v>
      </c>
      <c r="AW53" s="137" t="str">
        <f t="shared" si="46"/>
        <v>ДП ЛАДА A.2А/1</v>
      </c>
      <c r="AY53" s="233" t="s">
        <v>2213</v>
      </c>
      <c r="AZ53" s="136" t="s">
        <v>1594</v>
      </c>
      <c r="BA53" s="137" t="str">
        <f t="shared" ref="BA53:BA79" si="68">CONCATENATE(AY53,".",AZ53)</f>
        <v>ДП Геометрія.1/0.фальц</v>
      </c>
      <c r="BC53" s="431"/>
      <c r="BD53" s="221"/>
      <c r="BE53" s="222"/>
      <c r="BG53" s="145" t="s">
        <v>3117</v>
      </c>
      <c r="BH53" s="147" t="s">
        <v>316</v>
      </c>
      <c r="BI53" s="137" t="str">
        <f t="shared" si="57"/>
        <v>2-стулк.(140)</v>
      </c>
      <c r="BK53" s="233" t="s">
        <v>1309</v>
      </c>
      <c r="BL53" s="136" t="s">
        <v>1768</v>
      </c>
      <c r="BM53" s="137" t="str">
        <f>CONCATENATE(BK53,".",BL53)</f>
        <v>ДП ЛАДА D.Uni-Mat.</v>
      </c>
      <c r="BO53" s="713" t="s">
        <v>6143</v>
      </c>
      <c r="BP53" s="763" t="s">
        <v>3605</v>
      </c>
      <c r="BQ53" s="714" t="str">
        <f t="shared" si="66"/>
        <v>Резист(к).201 Білий</v>
      </c>
      <c r="BS53" s="132" t="s">
        <v>2215</v>
      </c>
      <c r="BT53" s="100" t="s">
        <v>3831</v>
      </c>
      <c r="BU53" s="134" t="str">
        <f t="shared" si="63"/>
        <v>ДП Геометрія.3/0.Сотове</v>
      </c>
      <c r="BW53" s="59" t="s">
        <v>686</v>
      </c>
      <c r="BX53" s="774" t="s">
        <v>3871</v>
      </c>
      <c r="BY53" s="69" t="str">
        <f t="shared" si="56"/>
        <v>ДП КУПАВА.3/0.(ні)</v>
      </c>
      <c r="CA53" s="736" t="s">
        <v>2947</v>
      </c>
      <c r="CB53" s="136" t="s">
        <v>6273</v>
      </c>
      <c r="CC53" s="137" t="str">
        <f>CONCATENATE(CA53,".",CB53)</f>
        <v>ДП СТАНДАРТ.фальц.неробоча.Пл Soft (чор.) +3завіс</v>
      </c>
      <c r="CE53" s="145" t="s">
        <v>3006</v>
      </c>
      <c r="CF53" s="136"/>
      <c r="CG53" s="137" t="str">
        <f t="shared" si="62"/>
        <v>ДП Ідея.б/з фальц.робоча.</v>
      </c>
      <c r="CI53" s="146" t="s">
        <v>4079</v>
      </c>
      <c r="CJ53" s="61" t="s">
        <v>4506</v>
      </c>
      <c r="CK53" s="138" t="str">
        <f>CONCATENATE(CI53,".",CJ53)</f>
        <v>Magnet ст +3завіс.Права</v>
      </c>
      <c r="CM53" s="736" t="s">
        <v>3008</v>
      </c>
      <c r="CN53" s="136" t="s">
        <v>798</v>
      </c>
      <c r="CO53" s="137" t="str">
        <f t="shared" si="67"/>
        <v>ДП ГОРДАНА.фальц.робоча.Standard</v>
      </c>
      <c r="CQ53" s="142" t="s">
        <v>6586</v>
      </c>
      <c r="CR53" s="156" t="s">
        <v>447</v>
      </c>
      <c r="CS53" s="137" t="str">
        <f t="shared" si="61"/>
        <v>Verto-FIT Comfort Inside.G</v>
      </c>
      <c r="CY53" s="145" t="s">
        <v>6986</v>
      </c>
      <c r="CZ53" s="136" t="s">
        <v>309</v>
      </c>
      <c r="DA53" s="137" t="s">
        <v>818</v>
      </c>
      <c r="DD53" s="731" t="s">
        <v>4575</v>
      </c>
      <c r="DE53" s="162">
        <v>3550</v>
      </c>
      <c r="DF53" s="525">
        <f>ROUND(((DE53-(DE53/6))/$DD$3)*$DE$3,2)</f>
        <v>3550</v>
      </c>
      <c r="DG53" s="526"/>
      <c r="DH53" s="527">
        <f>IF(DG53="",DF53,
IF(AND($DE$10&gt;=VLOOKUP(DG53,$DD$5:$DH$9,2,0),$DE$10&lt;=VLOOKUP(DG53,$DD$5:$DH$9,3,0)),
(DF53*(1-VLOOKUP(DG53,$DD$5:$DH$9,4,0))),
DF53))</f>
        <v>3550</v>
      </c>
      <c r="DJ53" s="733" t="s">
        <v>2714</v>
      </c>
      <c r="DK53" s="163">
        <v>930</v>
      </c>
      <c r="DL53" s="528">
        <f t="shared" si="64"/>
        <v>930</v>
      </c>
      <c r="DM53" s="523"/>
      <c r="DN53" s="524">
        <f t="shared" si="65"/>
        <v>930</v>
      </c>
      <c r="DP53" s="730" t="s">
        <v>3881</v>
      </c>
      <c r="DQ53" s="104">
        <v>0</v>
      </c>
      <c r="DR53" s="402">
        <f t="shared" si="12"/>
        <v>0</v>
      </c>
      <c r="DS53" s="511"/>
      <c r="DT53" s="508">
        <f t="shared" si="13"/>
        <v>0</v>
      </c>
      <c r="DU53" s="165"/>
      <c r="DV53" s="732" t="s">
        <v>5852</v>
      </c>
      <c r="DW53" s="165">
        <v>1000</v>
      </c>
      <c r="DX53" s="519">
        <f t="shared" si="14"/>
        <v>1000</v>
      </c>
      <c r="DY53" s="520"/>
      <c r="DZ53" s="521">
        <f t="shared" si="15"/>
        <v>1000</v>
      </c>
      <c r="EB53" s="107" t="s">
        <v>2335</v>
      </c>
      <c r="EC53" s="163">
        <v>170</v>
      </c>
      <c r="ED53" s="528">
        <f t="shared" si="51"/>
        <v>170</v>
      </c>
      <c r="EE53" s="523"/>
      <c r="EF53" s="524">
        <f t="shared" si="52"/>
        <v>170</v>
      </c>
      <c r="EG53" s="164"/>
      <c r="EH53" s="733" t="s">
        <v>7012</v>
      </c>
      <c r="EI53" s="163">
        <v>860</v>
      </c>
      <c r="EJ53" s="528">
        <f>ROUND(((EI53-(EI53/6))/$DD$3)*$DE$3,2)</f>
        <v>860</v>
      </c>
      <c r="EK53" s="523"/>
      <c r="EL53" s="524">
        <f>IF(EK53="",EJ53,
IF(AND($EI$10&gt;=VLOOKUP(EK53,$EH$5:$EL$9,2,0),$EI$10&lt;=VLOOKUP(EK53,$EH$5:$EL$9,3,0)),
(EJ53*(1-VLOOKUP(EK53,$EH$5:$EL$9,4,0))),
EJ53))</f>
        <v>860</v>
      </c>
    </row>
    <row r="54" spans="2:149" x14ac:dyDescent="0.2">
      <c r="B54" s="30"/>
      <c r="C54" s="254"/>
      <c r="D54" s="254"/>
      <c r="E54" s="29"/>
      <c r="F54" s="21"/>
      <c r="G54" s="21"/>
      <c r="H54" s="21"/>
      <c r="I54" s="21"/>
      <c r="J54" s="21"/>
      <c r="K54" s="21"/>
      <c r="L54" s="153" t="s">
        <v>2277</v>
      </c>
      <c r="M54" s="21" t="s">
        <v>2260</v>
      </c>
      <c r="N54" s="158" t="s">
        <v>1957</v>
      </c>
      <c r="O54" s="805" t="s">
        <v>691</v>
      </c>
      <c r="P54" s="96"/>
      <c r="Q54" s="153" t="s">
        <v>2277</v>
      </c>
      <c r="R54" s="150" t="s">
        <v>194</v>
      </c>
      <c r="S54" s="158" t="s">
        <v>142</v>
      </c>
      <c r="T54" s="21"/>
      <c r="U54" s="801"/>
      <c r="V54" s="802"/>
      <c r="W54" s="795"/>
      <c r="X54" s="21"/>
      <c r="Y54" s="562"/>
      <c r="Z54" s="576"/>
      <c r="AA54" s="551"/>
      <c r="AB54" s="21"/>
      <c r="AF54" s="21"/>
      <c r="AJ54" s="21"/>
      <c r="AK54" s="771" t="s">
        <v>6250</v>
      </c>
      <c r="AL54" s="475" t="s">
        <v>6506</v>
      </c>
      <c r="AM54" s="581" t="s">
        <v>6251</v>
      </c>
      <c r="AN54" s="21"/>
      <c r="AO54" s="772" t="s">
        <v>4513</v>
      </c>
      <c r="AP54" s="151" t="s">
        <v>170</v>
      </c>
      <c r="AQ54" s="583" t="s">
        <v>2187</v>
      </c>
      <c r="AS54" s="21"/>
      <c r="AU54" s="233" t="s">
        <v>1308</v>
      </c>
      <c r="AV54" s="147" t="s">
        <v>834</v>
      </c>
      <c r="AW54" s="137" t="str">
        <f t="shared" si="46"/>
        <v>ДП ЛАДА A.3А/0</v>
      </c>
      <c r="AY54" s="233" t="s">
        <v>2213</v>
      </c>
      <c r="AZ54" s="136" t="s">
        <v>1596</v>
      </c>
      <c r="BA54" s="137" t="str">
        <f t="shared" si="68"/>
        <v>ДП Геометрія.1/0.б/з фальц</v>
      </c>
      <c r="BC54" s="57" t="s">
        <v>1233</v>
      </c>
      <c r="BD54" s="55" t="s">
        <v>1685</v>
      </c>
      <c r="BE54" s="69" t="str">
        <f>CONCATENATE(BC54,".",BD54)</f>
        <v>шт..2050 мм</v>
      </c>
      <c r="BG54" s="145" t="s">
        <v>3117</v>
      </c>
      <c r="BH54" s="147" t="s">
        <v>317</v>
      </c>
      <c r="BI54" s="137" t="str">
        <f t="shared" si="57"/>
        <v>2-стулк.(150)</v>
      </c>
      <c r="BK54" s="233" t="s">
        <v>1309</v>
      </c>
      <c r="BL54" s="136" t="s">
        <v>7178</v>
      </c>
      <c r="BM54" s="137" t="str">
        <f t="shared" si="44"/>
        <v>ДП ЛАДА D.Резист.</v>
      </c>
      <c r="BO54" s="715" t="s">
        <v>6143</v>
      </c>
      <c r="BP54" s="765" t="s">
        <v>6071</v>
      </c>
      <c r="BQ54" s="717" t="str">
        <f t="shared" si="66"/>
        <v>Резист(к).203 Маренго</v>
      </c>
      <c r="BS54" s="43" t="s">
        <v>2215</v>
      </c>
      <c r="BT54" s="253" t="s">
        <v>300</v>
      </c>
      <c r="BU54" s="138" t="str">
        <f t="shared" si="63"/>
        <v>ДП Геометрія.3/0.ДСП тр.</v>
      </c>
      <c r="BW54" s="161"/>
      <c r="BX54" s="245"/>
      <c r="BY54" s="134"/>
      <c r="CA54" s="736" t="s">
        <v>2947</v>
      </c>
      <c r="CB54" s="136" t="s">
        <v>4090</v>
      </c>
      <c r="CC54" s="137" t="str">
        <f>CONCATENATE(CA54,".",CB54)</f>
        <v>ДП СТАНДАРТ.фальц.неробоча.Пл Soft +2завіс</v>
      </c>
      <c r="CE54" s="145" t="s">
        <v>3006</v>
      </c>
      <c r="CF54" s="136" t="s">
        <v>4021</v>
      </c>
      <c r="CG54" s="137" t="str">
        <f t="shared" si="62"/>
        <v>ДП Ідея.б/з фальц.робоча.ВВ</v>
      </c>
      <c r="CI54" s="145" t="s">
        <v>5833</v>
      </c>
      <c r="CJ54" s="136" t="s">
        <v>4476</v>
      </c>
      <c r="CK54" s="137" t="str">
        <f t="shared" si="60"/>
        <v>Magnet цл (чор.) +3завіс.Ліва</v>
      </c>
      <c r="CM54" s="736" t="s">
        <v>3008</v>
      </c>
      <c r="CN54" s="136" t="s">
        <v>799</v>
      </c>
      <c r="CO54" s="137" t="str">
        <f t="shared" si="67"/>
        <v>ДП ГОРДАНА.фальц.робоча.Verto-FIT</v>
      </c>
      <c r="CQ54" s="142" t="s">
        <v>6586</v>
      </c>
      <c r="CR54" s="156" t="s">
        <v>448</v>
      </c>
      <c r="CS54" s="137" t="str">
        <f t="shared" si="61"/>
        <v>Verto-FIT Comfort Inside.H</v>
      </c>
      <c r="CY54" s="145" t="s">
        <v>6987</v>
      </c>
      <c r="CZ54" s="136" t="s">
        <v>309</v>
      </c>
      <c r="DA54" s="137" t="s">
        <v>818</v>
      </c>
      <c r="DD54" s="732" t="s">
        <v>4576</v>
      </c>
      <c r="DE54" s="162">
        <v>3550</v>
      </c>
      <c r="DF54" s="525">
        <f t="shared" ref="DF54:DF92" si="69">ROUND(((DE54-(DE54/6))/$DD$3)*$DE$3,2)</f>
        <v>3550</v>
      </c>
      <c r="DG54" s="520"/>
      <c r="DH54" s="527">
        <f t="shared" ref="DH54:DH117" si="70">IF(DG54="",DF54,
IF(AND($DE$10&gt;=VLOOKUP(DG54,$DD$5:$DH$9,2,0),$DE$10&lt;=VLOOKUP(DG54,$DD$5:$DH$9,3,0)),
(DF54*(1-VLOOKUP(DG54,$DD$5:$DH$9,4,0))),
DF54))</f>
        <v>3550</v>
      </c>
      <c r="DJ54" s="732" t="s">
        <v>3841</v>
      </c>
      <c r="DK54" s="165">
        <v>0</v>
      </c>
      <c r="DL54" s="519">
        <f t="shared" si="64"/>
        <v>0</v>
      </c>
      <c r="DM54" s="520"/>
      <c r="DN54" s="521">
        <f t="shared" si="65"/>
        <v>0</v>
      </c>
      <c r="DP54" s="161" t="s">
        <v>777</v>
      </c>
      <c r="DQ54" s="162">
        <v>0</v>
      </c>
      <c r="DR54" s="525">
        <f t="shared" si="12"/>
        <v>0</v>
      </c>
      <c r="DS54" s="526"/>
      <c r="DT54" s="527">
        <f t="shared" si="13"/>
        <v>0</v>
      </c>
      <c r="DU54" s="165"/>
      <c r="DV54" s="732" t="s">
        <v>5853</v>
      </c>
      <c r="DW54" s="165">
        <v>1000</v>
      </c>
      <c r="DX54" s="519">
        <f t="shared" si="14"/>
        <v>1000</v>
      </c>
      <c r="DY54" s="520"/>
      <c r="DZ54" s="521">
        <f t="shared" si="15"/>
        <v>1000</v>
      </c>
      <c r="EB54" s="161" t="s">
        <v>2416</v>
      </c>
      <c r="EC54" s="162">
        <v>0</v>
      </c>
      <c r="ED54" s="534">
        <f t="shared" si="51"/>
        <v>0</v>
      </c>
      <c r="EE54" s="526"/>
      <c r="EF54" s="527">
        <f t="shared" si="52"/>
        <v>0</v>
      </c>
      <c r="EG54" s="164"/>
      <c r="EH54" s="895"/>
      <c r="EI54" s="896"/>
      <c r="EJ54" s="897"/>
      <c r="EK54" s="898"/>
      <c r="EL54" s="899"/>
    </row>
    <row r="55" spans="2:149" ht="12" thickBot="1" x14ac:dyDescent="0.25">
      <c r="B55" s="30"/>
      <c r="C55" s="95" t="s">
        <v>322</v>
      </c>
      <c r="D55" s="34" t="s">
        <v>690</v>
      </c>
      <c r="E55" s="29"/>
      <c r="F55" s="21"/>
      <c r="G55" s="21"/>
      <c r="H55" s="21"/>
      <c r="I55" s="21"/>
      <c r="J55" s="21"/>
      <c r="K55" s="21"/>
      <c r="L55" s="153" t="s">
        <v>2278</v>
      </c>
      <c r="M55" s="21" t="s">
        <v>2260</v>
      </c>
      <c r="N55" s="158" t="s">
        <v>1957</v>
      </c>
      <c r="O55" s="805" t="s">
        <v>691</v>
      </c>
      <c r="P55" s="96"/>
      <c r="Q55" s="153" t="s">
        <v>2278</v>
      </c>
      <c r="R55" s="150" t="s">
        <v>195</v>
      </c>
      <c r="S55" s="158" t="s">
        <v>143</v>
      </c>
      <c r="T55" s="21"/>
      <c r="U55" s="746" t="s">
        <v>3005</v>
      </c>
      <c r="V55" s="150" t="s">
        <v>232</v>
      </c>
      <c r="W55" s="158" t="s">
        <v>2066</v>
      </c>
      <c r="X55" s="21"/>
      <c r="AB55" s="21"/>
      <c r="AF55" s="21"/>
      <c r="AJ55" s="21"/>
      <c r="AK55" s="772" t="s">
        <v>6211</v>
      </c>
      <c r="AL55" s="587" t="s">
        <v>6507</v>
      </c>
      <c r="AM55" s="583" t="s">
        <v>6252</v>
      </c>
      <c r="AN55" s="21"/>
      <c r="AO55" s="771" t="s">
        <v>5804</v>
      </c>
      <c r="AP55" s="150" t="s">
        <v>5143</v>
      </c>
      <c r="AQ55" s="581" t="s">
        <v>2184</v>
      </c>
      <c r="AU55" s="233" t="s">
        <v>1308</v>
      </c>
      <c r="AV55" s="147" t="s">
        <v>496</v>
      </c>
      <c r="AW55" s="137" t="str">
        <f t="shared" si="46"/>
        <v>ДП ЛАДА A.3А/1</v>
      </c>
      <c r="AY55" s="223" t="s">
        <v>2213</v>
      </c>
      <c r="AZ55" s="61" t="s">
        <v>1595</v>
      </c>
      <c r="BA55" s="138" t="str">
        <f t="shared" si="68"/>
        <v>ДП Геометрія.1/0.купе</v>
      </c>
      <c r="BC55" s="431"/>
      <c r="BD55" s="221"/>
      <c r="BE55" s="222"/>
      <c r="BG55" s="145" t="s">
        <v>3117</v>
      </c>
      <c r="BH55" s="147" t="s">
        <v>318</v>
      </c>
      <c r="BI55" s="137" t="str">
        <f t="shared" si="57"/>
        <v>2-стулк.(160)</v>
      </c>
      <c r="BK55" s="233" t="s">
        <v>1309</v>
      </c>
      <c r="BL55" s="136" t="s">
        <v>55</v>
      </c>
      <c r="BM55" s="137" t="str">
        <f t="shared" si="44"/>
        <v>ДП ЛАДА D.LINE-3D</v>
      </c>
      <c r="BO55" s="713" t="s">
        <v>6143</v>
      </c>
      <c r="BP55" s="824" t="s">
        <v>7095</v>
      </c>
      <c r="BQ55" s="714" t="str">
        <f t="shared" si="66"/>
        <v>Резист(к).209 Кашемір</v>
      </c>
      <c r="BS55" s="132" t="s">
        <v>2216</v>
      </c>
      <c r="BT55" s="100" t="s">
        <v>3831</v>
      </c>
      <c r="BU55" s="134" t="str">
        <f t="shared" si="63"/>
        <v>ДП Геометрія.3/3.Сотове</v>
      </c>
      <c r="BW55" s="164" t="s">
        <v>687</v>
      </c>
      <c r="BX55" s="246" t="s">
        <v>430</v>
      </c>
      <c r="BY55" s="137" t="str">
        <f>CONCATENATE(BW55,".",BX55)</f>
        <v>ДП КУПАВА.3/1.Сатин</v>
      </c>
      <c r="CA55" s="736" t="s">
        <v>2947</v>
      </c>
      <c r="CB55" s="136" t="s">
        <v>4093</v>
      </c>
      <c r="CC55" s="137" t="str">
        <f>CONCATENATE(CA55,".",CB55)</f>
        <v>ДП СТАНДАРТ.фальц.неробоча.Пл Soft +3завіс</v>
      </c>
      <c r="CE55" s="146" t="s">
        <v>3006</v>
      </c>
      <c r="CF55" s="61" t="s">
        <v>697</v>
      </c>
      <c r="CG55" s="138" t="str">
        <f t="shared" si="62"/>
        <v>ДП Ідея.б/з фальц.робоча.ВП</v>
      </c>
      <c r="CI55" s="146" t="s">
        <v>5833</v>
      </c>
      <c r="CJ55" s="61" t="s">
        <v>4506</v>
      </c>
      <c r="CK55" s="138" t="str">
        <f t="shared" si="60"/>
        <v>Magnet цл (чор.) +3завіс.Права</v>
      </c>
      <c r="CM55" s="423" t="s">
        <v>3008</v>
      </c>
      <c r="CN55" s="61" t="s">
        <v>355</v>
      </c>
      <c r="CO55" s="138" t="str">
        <f t="shared" si="67"/>
        <v>ДП ГОРДАНА.фальц.робоча.Verto-FIT Plus</v>
      </c>
      <c r="CQ55" s="744" t="s">
        <v>3871</v>
      </c>
      <c r="CR55" s="775" t="s">
        <v>3871</v>
      </c>
      <c r="CS55" s="138" t="str">
        <f>CONCATENATE(CQ55,".",CR55)</f>
        <v>(ні).(ні)</v>
      </c>
      <c r="CY55" s="145" t="s">
        <v>6988</v>
      </c>
      <c r="CZ55" s="136" t="s">
        <v>309</v>
      </c>
      <c r="DA55" s="137" t="s">
        <v>818</v>
      </c>
      <c r="DD55" s="732" t="s">
        <v>4577</v>
      </c>
      <c r="DE55" s="165">
        <v>3850</v>
      </c>
      <c r="DF55" s="525">
        <f t="shared" si="69"/>
        <v>3850</v>
      </c>
      <c r="DG55" s="520"/>
      <c r="DH55" s="527">
        <f t="shared" si="70"/>
        <v>3850</v>
      </c>
      <c r="DJ55" s="107" t="s">
        <v>218</v>
      </c>
      <c r="DK55" s="163">
        <v>930</v>
      </c>
      <c r="DL55" s="528">
        <f t="shared" si="64"/>
        <v>930</v>
      </c>
      <c r="DM55" s="523"/>
      <c r="DN55" s="524">
        <f t="shared" si="65"/>
        <v>930</v>
      </c>
      <c r="DP55" s="164" t="s">
        <v>778</v>
      </c>
      <c r="DQ55" s="165">
        <v>340</v>
      </c>
      <c r="DR55" s="519">
        <f>ROUND(((DQ55-(DQ55/6))/$DD$3)*$DE$3,2)</f>
        <v>340</v>
      </c>
      <c r="DS55" s="520"/>
      <c r="DT55" s="521">
        <f>IF(DS55="",DR55,
IF(AND($DQ$10&gt;=VLOOKUP(DS55,$DP$5:$DT$9,2,0),$DQ$10&lt;=VLOOKUP(DS55,$DP$5:$DT$9,3,0)),
(DR55*(1-VLOOKUP(DS55,$DP$5:$DT$9,4,0))),
DR55))</f>
        <v>340</v>
      </c>
      <c r="DU55" s="165"/>
      <c r="DV55" s="732" t="s">
        <v>4084</v>
      </c>
      <c r="DW55" s="165">
        <v>800.00000000000011</v>
      </c>
      <c r="DX55" s="519">
        <f>ROUND(((DW55-(DW55/6))/$DD$3)*$DE$3,2)</f>
        <v>800</v>
      </c>
      <c r="DY55" s="520"/>
      <c r="DZ55" s="521">
        <f>IF(DY55="",DX55,
IF(AND($DW$10&gt;=VLOOKUP(DY55,$DV$5:$DZ$9,2,0),$DW$10&lt;=VLOOKUP(DY55,$DV$5:$DZ$9,3,0)),
(DX55*(1-VLOOKUP(DY55,$DV$5:$DZ$9,4,0))),
DX55))</f>
        <v>800</v>
      </c>
      <c r="EB55" s="732" t="s">
        <v>4035</v>
      </c>
      <c r="EC55" s="165">
        <v>250</v>
      </c>
      <c r="ED55" s="519">
        <f t="shared" si="51"/>
        <v>250</v>
      </c>
      <c r="EE55" s="520"/>
      <c r="EF55" s="521">
        <f t="shared" si="52"/>
        <v>250</v>
      </c>
      <c r="EG55" s="164"/>
      <c r="EH55" s="731" t="s">
        <v>4573</v>
      </c>
      <c r="EI55" s="162">
        <v>0</v>
      </c>
      <c r="EJ55" s="534">
        <f t="shared" ref="EJ55:EJ91" si="71">ROUND(((EI55-(EI55/6))/$DD$3)*$DE$3,2)</f>
        <v>0</v>
      </c>
      <c r="EK55" s="526"/>
      <c r="EL55" s="527">
        <f t="shared" ref="EL55:EL91" si="72">IF(EK55="",EJ55,
IF(AND($EI$10&gt;=VLOOKUP(EK55,$EH$5:$EL$9,2,0),$EI$10&lt;=VLOOKUP(EK55,$EH$5:$EL$9,3,0)),
(EJ55*(1-VLOOKUP(EK55,$EH$5:$EL$9,4,0))),
EJ55))</f>
        <v>0</v>
      </c>
    </row>
    <row r="56" spans="2:149" x14ac:dyDescent="0.2">
      <c r="B56" s="30"/>
      <c r="C56" s="408" t="s">
        <v>525</v>
      </c>
      <c r="D56" s="418" t="s">
        <v>692</v>
      </c>
      <c r="E56" s="29"/>
      <c r="F56" s="21"/>
      <c r="G56" s="21"/>
      <c r="H56" s="21"/>
      <c r="I56" s="21"/>
      <c r="J56" s="21"/>
      <c r="K56" s="21"/>
      <c r="L56" s="153" t="s">
        <v>2279</v>
      </c>
      <c r="M56" s="21" t="s">
        <v>2260</v>
      </c>
      <c r="N56" s="158" t="s">
        <v>1957</v>
      </c>
      <c r="O56" s="805" t="s">
        <v>691</v>
      </c>
      <c r="P56" s="96"/>
      <c r="Q56" s="153" t="s">
        <v>2279</v>
      </c>
      <c r="R56" s="150" t="s">
        <v>198</v>
      </c>
      <c r="S56" s="158" t="s">
        <v>962</v>
      </c>
      <c r="T56" s="21"/>
      <c r="U56" s="746" t="s">
        <v>3007</v>
      </c>
      <c r="V56" s="150" t="s">
        <v>233</v>
      </c>
      <c r="W56" s="158" t="s">
        <v>2067</v>
      </c>
      <c r="X56" s="21"/>
      <c r="AB56" s="21"/>
      <c r="AF56" s="21"/>
      <c r="AJ56" s="21"/>
      <c r="AK56" s="771" t="s">
        <v>4087</v>
      </c>
      <c r="AL56" s="475" t="s">
        <v>1637</v>
      </c>
      <c r="AM56" s="581" t="s">
        <v>2143</v>
      </c>
      <c r="AN56" s="21"/>
      <c r="AO56" s="772" t="s">
        <v>5805</v>
      </c>
      <c r="AP56" s="151" t="s">
        <v>170</v>
      </c>
      <c r="AQ56" s="583" t="s">
        <v>2187</v>
      </c>
      <c r="AU56" s="233" t="s">
        <v>1308</v>
      </c>
      <c r="AV56" s="147" t="s">
        <v>631</v>
      </c>
      <c r="AW56" s="137" t="str">
        <f t="shared" si="46"/>
        <v>ДП ЛАДА A.3А/2</v>
      </c>
      <c r="AY56" s="233" t="s">
        <v>2214</v>
      </c>
      <c r="AZ56" s="136" t="s">
        <v>1594</v>
      </c>
      <c r="BA56" s="137" t="str">
        <f t="shared" si="68"/>
        <v>ДП Геометрія.1/1.фальц</v>
      </c>
      <c r="BC56" s="39"/>
      <c r="BD56" s="40"/>
      <c r="BE56" s="69"/>
      <c r="BG56" s="145" t="s">
        <v>3117</v>
      </c>
      <c r="BH56" s="147" t="s">
        <v>319</v>
      </c>
      <c r="BI56" s="137" t="str">
        <f t="shared" si="57"/>
        <v>2-стулк.(170)</v>
      </c>
      <c r="BK56" s="223" t="s">
        <v>1309</v>
      </c>
      <c r="BL56" s="61" t="s">
        <v>4720</v>
      </c>
      <c r="BM56" s="138" t="str">
        <f t="shared" si="44"/>
        <v>ДП ЛАДА D.Е-шпон</v>
      </c>
      <c r="BO56" s="715" t="s">
        <v>6143</v>
      </c>
      <c r="BP56" s="824" t="s">
        <v>7097</v>
      </c>
      <c r="BQ56" s="717" t="str">
        <f t="shared" si="66"/>
        <v>Резист(к).210 Олівія</v>
      </c>
      <c r="BS56" s="43" t="s">
        <v>2216</v>
      </c>
      <c r="BT56" s="253" t="s">
        <v>300</v>
      </c>
      <c r="BU56" s="138" t="str">
        <f t="shared" si="63"/>
        <v>ДП Геометрія.3/3.ДСП тр.</v>
      </c>
      <c r="BW56" s="164" t="s">
        <v>687</v>
      </c>
      <c r="BX56" s="764" t="s">
        <v>3617</v>
      </c>
      <c r="BY56" s="137" t="str">
        <f t="shared" si="56"/>
        <v>ДП КУПАВА.3/1.Графіт</v>
      </c>
      <c r="CA56" s="736" t="s">
        <v>2947</v>
      </c>
      <c r="CB56" s="136"/>
      <c r="CC56" s="137"/>
      <c r="CE56" s="736" t="s">
        <v>3011</v>
      </c>
      <c r="CF56" s="136"/>
      <c r="CG56" s="137" t="str">
        <f t="shared" si="62"/>
        <v>ДП Ідея.купе.робоча.</v>
      </c>
      <c r="CI56" s="145" t="s">
        <v>5834</v>
      </c>
      <c r="CJ56" s="136" t="s">
        <v>4476</v>
      </c>
      <c r="CK56" s="137" t="str">
        <f t="shared" si="60"/>
        <v>Magnet ст (чор.) +3завіс.Ліва</v>
      </c>
      <c r="CM56" s="423" t="s">
        <v>3014</v>
      </c>
      <c r="CN56" s="61" t="s">
        <v>3871</v>
      </c>
      <c r="CO56" s="69" t="str">
        <f t="shared" si="67"/>
        <v>ДП ГОРДАНА.фальц.неробоча.(ні)</v>
      </c>
      <c r="CQ56" s="55"/>
      <c r="CR56" s="55"/>
      <c r="CS56" s="69"/>
      <c r="CY56" s="146" t="s">
        <v>6989</v>
      </c>
      <c r="CZ56" s="61" t="s">
        <v>326</v>
      </c>
      <c r="DA56" s="138" t="s">
        <v>818</v>
      </c>
      <c r="DD56" s="732" t="s">
        <v>4578</v>
      </c>
      <c r="DE56" s="165">
        <v>3850</v>
      </c>
      <c r="DF56" s="525">
        <f t="shared" si="69"/>
        <v>3850</v>
      </c>
      <c r="DG56" s="520"/>
      <c r="DH56" s="527">
        <f t="shared" si="70"/>
        <v>3850</v>
      </c>
      <c r="DJ56" s="733" t="s">
        <v>3869</v>
      </c>
      <c r="DK56" s="163">
        <v>0</v>
      </c>
      <c r="DL56" s="528">
        <f t="shared" si="64"/>
        <v>0</v>
      </c>
      <c r="DM56" s="523"/>
      <c r="DN56" s="524">
        <f t="shared" si="65"/>
        <v>0</v>
      </c>
      <c r="DP56" s="732" t="s">
        <v>3628</v>
      </c>
      <c r="DQ56" s="165">
        <v>550</v>
      </c>
      <c r="DR56" s="519">
        <f t="shared" si="12"/>
        <v>550</v>
      </c>
      <c r="DS56" s="520"/>
      <c r="DT56" s="521">
        <f t="shared" si="13"/>
        <v>550</v>
      </c>
      <c r="DU56" s="165"/>
      <c r="DV56" s="732" t="s">
        <v>4086</v>
      </c>
      <c r="DW56" s="165">
        <v>800.00000000000011</v>
      </c>
      <c r="DX56" s="519">
        <f>ROUND(((DW56-(DW56/6))/$DD$3)*$DE$3,2)</f>
        <v>800</v>
      </c>
      <c r="DY56" s="520"/>
      <c r="DZ56" s="521">
        <f>IF(DY56="",DX56,
IF(AND($DW$10&gt;=VLOOKUP(DY56,$DV$5:$DZ$9,2,0),$DW$10&lt;=VLOOKUP(DY56,$DV$5:$DZ$9,3,0)),
(DX56*(1-VLOOKUP(DY56,$DV$5:$DZ$9,4,0))),
DX56))</f>
        <v>800</v>
      </c>
      <c r="EB56" s="107" t="s">
        <v>2417</v>
      </c>
      <c r="EC56" s="163">
        <v>170</v>
      </c>
      <c r="ED56" s="528">
        <f t="shared" si="51"/>
        <v>170</v>
      </c>
      <c r="EE56" s="523"/>
      <c r="EF56" s="524">
        <f t="shared" si="52"/>
        <v>170</v>
      </c>
      <c r="EG56" s="164"/>
      <c r="EH56" s="733" t="s">
        <v>4574</v>
      </c>
      <c r="EI56" s="163">
        <v>1190</v>
      </c>
      <c r="EJ56" s="528">
        <f t="shared" si="71"/>
        <v>1190</v>
      </c>
      <c r="EK56" s="523"/>
      <c r="EL56" s="524">
        <f t="shared" si="72"/>
        <v>1190</v>
      </c>
    </row>
    <row r="57" spans="2:149" ht="12" thickBot="1" x14ac:dyDescent="0.25">
      <c r="B57" s="30"/>
      <c r="C57" s="411" t="s">
        <v>526</v>
      </c>
      <c r="D57" s="417" t="s">
        <v>692</v>
      </c>
      <c r="E57" s="29"/>
      <c r="F57" s="21"/>
      <c r="G57" s="21"/>
      <c r="H57" s="21"/>
      <c r="I57" s="21"/>
      <c r="J57" s="21"/>
      <c r="K57" s="21"/>
      <c r="L57" s="153" t="s">
        <v>2280</v>
      </c>
      <c r="M57" s="21" t="s">
        <v>2260</v>
      </c>
      <c r="N57" s="158" t="s">
        <v>1957</v>
      </c>
      <c r="O57" s="805" t="s">
        <v>691</v>
      </c>
      <c r="P57" s="96"/>
      <c r="Q57" s="153" t="s">
        <v>2280</v>
      </c>
      <c r="R57" s="150" t="s">
        <v>201</v>
      </c>
      <c r="S57" s="158" t="s">
        <v>965</v>
      </c>
      <c r="T57" s="21"/>
      <c r="U57" s="746" t="s">
        <v>3009</v>
      </c>
      <c r="V57" s="150" t="s">
        <v>234</v>
      </c>
      <c r="W57" s="158" t="s">
        <v>2068</v>
      </c>
      <c r="X57" s="21"/>
      <c r="AB57" s="21"/>
      <c r="AF57" s="21"/>
      <c r="AJ57" s="21"/>
      <c r="AK57" s="772" t="s">
        <v>4089</v>
      </c>
      <c r="AL57" s="587" t="s">
        <v>1638</v>
      </c>
      <c r="AM57" s="583" t="s">
        <v>2144</v>
      </c>
      <c r="AN57" s="21"/>
      <c r="AO57" s="771" t="s">
        <v>4484</v>
      </c>
      <c r="AP57" s="150" t="s">
        <v>5143</v>
      </c>
      <c r="AQ57" s="581" t="s">
        <v>2184</v>
      </c>
      <c r="AU57" s="233" t="s">
        <v>1308</v>
      </c>
      <c r="AV57" s="147" t="s">
        <v>836</v>
      </c>
      <c r="AW57" s="137" t="str">
        <f t="shared" si="46"/>
        <v>ДП ЛАДА A.8/0</v>
      </c>
      <c r="AY57" s="233" t="s">
        <v>2214</v>
      </c>
      <c r="AZ57" s="136" t="s">
        <v>1596</v>
      </c>
      <c r="BA57" s="137" t="str">
        <f t="shared" si="68"/>
        <v>ДП Геометрія.1/1.б/з фальц</v>
      </c>
      <c r="BC57" s="48"/>
      <c r="BD57" s="40"/>
      <c r="BE57" s="69"/>
      <c r="BG57" s="146" t="s">
        <v>3117</v>
      </c>
      <c r="BH57" s="148" t="s">
        <v>320</v>
      </c>
      <c r="BI57" s="138" t="str">
        <f t="shared" si="57"/>
        <v>2-стулк.(180)</v>
      </c>
      <c r="BK57" s="250" t="s">
        <v>2333</v>
      </c>
      <c r="BL57" s="133" t="s">
        <v>393</v>
      </c>
      <c r="BM57" s="134" t="str">
        <f t="shared" si="44"/>
        <v>ДП Ніка.Verto-Cell</v>
      </c>
      <c r="BO57" s="144" t="s">
        <v>7178</v>
      </c>
      <c r="BP57" s="100" t="s">
        <v>3605</v>
      </c>
      <c r="BQ57" s="134" t="str">
        <f t="shared" si="66"/>
        <v>Резист..201 Білий</v>
      </c>
      <c r="BS57" s="132" t="s">
        <v>2217</v>
      </c>
      <c r="BT57" s="100" t="s">
        <v>3831</v>
      </c>
      <c r="BU57" s="134" t="str">
        <f t="shared" si="63"/>
        <v>ДП Геометрія.4/0.Сотове</v>
      </c>
      <c r="BW57" s="107" t="s">
        <v>687</v>
      </c>
      <c r="BX57" s="247" t="s">
        <v>790</v>
      </c>
      <c r="BY57" s="138" t="str">
        <f t="shared" si="56"/>
        <v>ДП КУПАВА.3/1.Бронза</v>
      </c>
      <c r="CA57" s="736" t="s">
        <v>2947</v>
      </c>
      <c r="CB57" s="136" t="s">
        <v>4095</v>
      </c>
      <c r="CC57" s="137" t="str">
        <f>CONCATENATE(CA57,".",CB57)</f>
        <v>ДП СТАНДАРТ.фальц.неробоча.Пл Magnet +2завіс</v>
      </c>
      <c r="CE57" s="423" t="s">
        <v>3011</v>
      </c>
      <c r="CF57" s="61" t="s">
        <v>4021</v>
      </c>
      <c r="CG57" s="138" t="str">
        <f t="shared" si="62"/>
        <v>ДП Ідея.купе.робоча.ВВ</v>
      </c>
      <c r="CI57" s="146" t="s">
        <v>5834</v>
      </c>
      <c r="CJ57" s="61" t="s">
        <v>4506</v>
      </c>
      <c r="CK57" s="138" t="str">
        <f t="shared" si="60"/>
        <v>Magnet ст (чор.) +3завіс.Права</v>
      </c>
      <c r="CM57" s="85" t="s">
        <v>3017</v>
      </c>
      <c r="CN57" s="55" t="s">
        <v>899</v>
      </c>
      <c r="CO57" s="69" t="str">
        <f t="shared" si="67"/>
        <v>ДП ГОРДАНА.б/з фальц.робоча.Verto-FIT Comfort</v>
      </c>
      <c r="CQ57" s="55"/>
      <c r="CR57" s="55"/>
      <c r="CS57" s="69"/>
      <c r="CY57" s="145" t="s">
        <v>824</v>
      </c>
      <c r="CZ57" s="136"/>
      <c r="DA57" s="137" t="s">
        <v>818</v>
      </c>
      <c r="DD57" s="732" t="s">
        <v>4579</v>
      </c>
      <c r="DE57" s="165">
        <v>3850</v>
      </c>
      <c r="DF57" s="525">
        <f t="shared" si="69"/>
        <v>3850</v>
      </c>
      <c r="DG57" s="520"/>
      <c r="DH57" s="527">
        <f t="shared" si="70"/>
        <v>3850</v>
      </c>
      <c r="DJ57" s="733" t="s">
        <v>3844</v>
      </c>
      <c r="DK57" s="163">
        <v>0</v>
      </c>
      <c r="DL57" s="522">
        <f t="shared" si="64"/>
        <v>0</v>
      </c>
      <c r="DM57" s="523"/>
      <c r="DN57" s="524">
        <f t="shared" si="65"/>
        <v>0</v>
      </c>
      <c r="DP57" s="107" t="s">
        <v>1695</v>
      </c>
      <c r="DQ57" s="163">
        <v>550</v>
      </c>
      <c r="DR57" s="522">
        <f t="shared" si="12"/>
        <v>550</v>
      </c>
      <c r="DS57" s="523"/>
      <c r="DT57" s="524">
        <f t="shared" si="13"/>
        <v>550</v>
      </c>
      <c r="DU57" s="165"/>
      <c r="DV57" s="732" t="s">
        <v>4088</v>
      </c>
      <c r="DW57" s="165">
        <v>800.00000000000011</v>
      </c>
      <c r="DX57" s="519">
        <f>ROUND(((DW57-(DW57/6))/$DD$3)*$DE$3,2)</f>
        <v>800</v>
      </c>
      <c r="DY57" s="520"/>
      <c r="DZ57" s="521">
        <f>IF(DY57="",DX57,
IF(AND($DW$10&gt;=VLOOKUP(DY57,$DV$5:$DZ$9,2,0),$DW$10&lt;=VLOOKUP(DY57,$DV$5:$DZ$9,3,0)),
(DX57*(1-VLOOKUP(DY57,$DV$5:$DZ$9,4,0))),
DX57))</f>
        <v>800</v>
      </c>
      <c r="EB57" s="164" t="s">
        <v>853</v>
      </c>
      <c r="EC57" s="165">
        <v>0</v>
      </c>
      <c r="ED57" s="519">
        <f t="shared" si="51"/>
        <v>0</v>
      </c>
      <c r="EE57" s="520"/>
      <c r="EF57" s="527">
        <f t="shared" si="52"/>
        <v>0</v>
      </c>
      <c r="EG57" s="164"/>
      <c r="EH57" s="732" t="s">
        <v>3130</v>
      </c>
      <c r="EI57" s="165">
        <v>0</v>
      </c>
      <c r="EJ57" s="519">
        <f t="shared" si="71"/>
        <v>0</v>
      </c>
      <c r="EK57" s="520"/>
      <c r="EL57" s="521">
        <f t="shared" si="72"/>
        <v>0</v>
      </c>
    </row>
    <row r="58" spans="2:149" x14ac:dyDescent="0.2">
      <c r="B58" s="30"/>
      <c r="C58" s="254"/>
      <c r="D58" s="254"/>
      <c r="E58" s="29"/>
      <c r="F58" s="21"/>
      <c r="G58" s="21"/>
      <c r="H58" s="21"/>
      <c r="I58" s="21"/>
      <c r="J58" s="21"/>
      <c r="K58" s="21"/>
      <c r="L58" s="153" t="s">
        <v>2281</v>
      </c>
      <c r="M58" s="21" t="s">
        <v>2260</v>
      </c>
      <c r="N58" s="158" t="s">
        <v>1957</v>
      </c>
      <c r="O58" s="805" t="s">
        <v>691</v>
      </c>
      <c r="P58" s="96"/>
      <c r="Q58" s="153" t="s">
        <v>2281</v>
      </c>
      <c r="R58" s="150" t="s">
        <v>609</v>
      </c>
      <c r="S58" s="158" t="s">
        <v>610</v>
      </c>
      <c r="T58" s="21"/>
      <c r="U58" s="746" t="s">
        <v>3010</v>
      </c>
      <c r="V58" s="150" t="s">
        <v>235</v>
      </c>
      <c r="W58" s="158" t="s">
        <v>2069</v>
      </c>
      <c r="X58" s="21"/>
      <c r="AB58" s="21"/>
      <c r="AF58" s="21"/>
      <c r="AJ58" s="21"/>
      <c r="AK58" s="771" t="s">
        <v>4092</v>
      </c>
      <c r="AL58" s="475" t="s">
        <v>1639</v>
      </c>
      <c r="AM58" s="581" t="s">
        <v>2145</v>
      </c>
      <c r="AN58" s="21"/>
      <c r="AO58" s="772" t="s">
        <v>4514</v>
      </c>
      <c r="AP58" s="151" t="s">
        <v>170</v>
      </c>
      <c r="AQ58" s="583" t="s">
        <v>2187</v>
      </c>
      <c r="AU58" s="233" t="s">
        <v>1308</v>
      </c>
      <c r="AV58" s="147" t="s">
        <v>621</v>
      </c>
      <c r="AW58" s="137" t="str">
        <f t="shared" si="46"/>
        <v>ДП ЛАДА A.8/1</v>
      </c>
      <c r="AY58" s="223" t="s">
        <v>2214</v>
      </c>
      <c r="AZ58" s="61" t="s">
        <v>1595</v>
      </c>
      <c r="BA58" s="138" t="str">
        <f t="shared" si="68"/>
        <v>ДП Геометрія.1/1.купе</v>
      </c>
      <c r="BC58" s="48"/>
      <c r="BD58" s="40"/>
      <c r="BE58" s="69"/>
      <c r="BG58" s="425"/>
      <c r="BH58" s="426"/>
      <c r="BI58" s="427"/>
      <c r="BK58" s="249" t="s">
        <v>2333</v>
      </c>
      <c r="BL58" s="136"/>
      <c r="BM58" s="137" t="str">
        <f t="shared" si="44"/>
        <v>ДП Ніка.</v>
      </c>
      <c r="BO58" s="145" t="s">
        <v>7178</v>
      </c>
      <c r="BP58" s="150" t="s">
        <v>3825</v>
      </c>
      <c r="BQ58" s="137" t="str">
        <f t="shared" ref="BQ58:BQ64" si="73">CONCATENATE(BO58,".",BP58)</f>
        <v>Резист..202 Ясен</v>
      </c>
      <c r="BS58" s="43" t="s">
        <v>2217</v>
      </c>
      <c r="BT58" s="253" t="s">
        <v>300</v>
      </c>
      <c r="BU58" s="138" t="str">
        <f t="shared" si="63"/>
        <v>ДП Геометрія.4/0.ДСП тр.</v>
      </c>
      <c r="BW58" s="59" t="s">
        <v>688</v>
      </c>
      <c r="BX58" s="774" t="s">
        <v>3871</v>
      </c>
      <c r="BY58" s="69" t="str">
        <f t="shared" si="56"/>
        <v>ДП КУПАВА.4/0.(ні)</v>
      </c>
      <c r="CA58" s="423" t="s">
        <v>2947</v>
      </c>
      <c r="CB58" s="61" t="s">
        <v>4096</v>
      </c>
      <c r="CC58" s="138" t="str">
        <f>CONCATENATE(CA58,".",CB58)</f>
        <v>ДП СТАНДАРТ.фальц.неробоча.Пл Magnet +3завіс</v>
      </c>
      <c r="CE58" s="869"/>
      <c r="CF58" s="870"/>
      <c r="CG58" s="868"/>
      <c r="CI58" s="476"/>
      <c r="CJ58" s="426"/>
      <c r="CK58" s="427"/>
      <c r="CM58" s="85" t="s">
        <v>3019</v>
      </c>
      <c r="CN58" s="55" t="s">
        <v>799</v>
      </c>
      <c r="CO58" s="69" t="str">
        <f t="shared" si="67"/>
        <v>ДП ГОРДАНА.купе.робоча.Verto-FIT</v>
      </c>
      <c r="CQ58" s="55"/>
      <c r="CR58" s="55"/>
      <c r="CS58" s="69"/>
      <c r="CY58" s="145" t="s">
        <v>825</v>
      </c>
      <c r="CZ58" s="136"/>
      <c r="DA58" s="137" t="s">
        <v>818</v>
      </c>
      <c r="DD58" s="732" t="s">
        <v>4580</v>
      </c>
      <c r="DE58" s="165">
        <v>3850</v>
      </c>
      <c r="DF58" s="525">
        <f t="shared" si="69"/>
        <v>3850</v>
      </c>
      <c r="DG58" s="520"/>
      <c r="DH58" s="527">
        <f t="shared" si="70"/>
        <v>3850</v>
      </c>
      <c r="DJ58" s="535"/>
      <c r="DK58" s="535"/>
      <c r="DL58" s="535"/>
      <c r="DM58" s="535"/>
      <c r="DN58" s="535"/>
      <c r="DP58" s="730" t="s">
        <v>3882</v>
      </c>
      <c r="DQ58" s="104">
        <v>0</v>
      </c>
      <c r="DR58" s="402">
        <f t="shared" si="12"/>
        <v>0</v>
      </c>
      <c r="DS58" s="511"/>
      <c r="DT58" s="508">
        <f t="shared" si="13"/>
        <v>0</v>
      </c>
      <c r="DU58" s="165"/>
      <c r="DV58" s="733" t="s">
        <v>4091</v>
      </c>
      <c r="DW58" s="163">
        <v>800.00000000000011</v>
      </c>
      <c r="DX58" s="522">
        <f>ROUND(((DW58-(DW58/6))/$DD$3)*$DE$3,2)</f>
        <v>800</v>
      </c>
      <c r="DY58" s="523"/>
      <c r="DZ58" s="524">
        <f>IF(DY58="",DX58,
IF(AND($DW$10&gt;=VLOOKUP(DY58,$DV$5:$DZ$9,2,0),$DW$10&lt;=VLOOKUP(DY58,$DV$5:$DZ$9,3,0)),
(DX58*(1-VLOOKUP(DY58,$DV$5:$DZ$9,4,0))),
DX58))</f>
        <v>800</v>
      </c>
      <c r="EB58" s="732" t="s">
        <v>4036</v>
      </c>
      <c r="EC58" s="165">
        <v>250</v>
      </c>
      <c r="ED58" s="519">
        <f t="shared" si="51"/>
        <v>250</v>
      </c>
      <c r="EE58" s="520"/>
      <c r="EF58" s="521">
        <f t="shared" si="52"/>
        <v>250</v>
      </c>
      <c r="EG58" s="164"/>
      <c r="EH58" s="733" t="s">
        <v>3132</v>
      </c>
      <c r="EI58" s="163">
        <v>1190</v>
      </c>
      <c r="EJ58" s="528">
        <f t="shared" si="71"/>
        <v>1190</v>
      </c>
      <c r="EK58" s="523"/>
      <c r="EL58" s="524">
        <f t="shared" si="72"/>
        <v>1190</v>
      </c>
    </row>
    <row r="59" spans="2:149" ht="12" thickBot="1" x14ac:dyDescent="0.25">
      <c r="B59" s="30"/>
      <c r="C59" s="95" t="s">
        <v>450</v>
      </c>
      <c r="D59" s="34" t="s">
        <v>690</v>
      </c>
      <c r="E59" s="29"/>
      <c r="L59" s="154" t="s">
        <v>2282</v>
      </c>
      <c r="M59" s="253" t="s">
        <v>2260</v>
      </c>
      <c r="N59" s="159" t="s">
        <v>1957</v>
      </c>
      <c r="O59" s="421" t="s">
        <v>691</v>
      </c>
      <c r="P59" s="96"/>
      <c r="Q59" s="154" t="s">
        <v>2282</v>
      </c>
      <c r="R59" s="151" t="s">
        <v>611</v>
      </c>
      <c r="S59" s="159" t="s">
        <v>612</v>
      </c>
      <c r="U59" s="744" t="s">
        <v>3012</v>
      </c>
      <c r="V59" s="151" t="s">
        <v>236</v>
      </c>
      <c r="W59" s="159" t="s">
        <v>2078</v>
      </c>
      <c r="AK59" s="771" t="s">
        <v>4094</v>
      </c>
      <c r="AL59" s="475" t="s">
        <v>1640</v>
      </c>
      <c r="AM59" s="581" t="s">
        <v>2146</v>
      </c>
      <c r="AO59" s="771" t="s">
        <v>5806</v>
      </c>
      <c r="AP59" s="150" t="s">
        <v>5143</v>
      </c>
      <c r="AQ59" s="581" t="s">
        <v>2184</v>
      </c>
      <c r="AU59" s="233" t="s">
        <v>1308</v>
      </c>
      <c r="AV59" s="147" t="s">
        <v>837</v>
      </c>
      <c r="AW59" s="137" t="str">
        <f t="shared" si="46"/>
        <v>ДП ЛАДА A.8/2</v>
      </c>
      <c r="AY59" s="233" t="s">
        <v>2215</v>
      </c>
      <c r="AZ59" s="136" t="s">
        <v>1594</v>
      </c>
      <c r="BA59" s="137" t="str">
        <f t="shared" si="68"/>
        <v>ДП Геометрія.3/0.фальц</v>
      </c>
      <c r="BC59" s="48"/>
      <c r="BD59" s="40"/>
      <c r="BE59" s="69"/>
      <c r="BG59" s="145" t="s">
        <v>3124</v>
      </c>
      <c r="BH59" s="136" t="s">
        <v>305</v>
      </c>
      <c r="BI59" s="137" t="str">
        <f>CONCATENATE(BG59,".",BH59)</f>
        <v>1-стулк..60</v>
      </c>
      <c r="BK59" s="249" t="s">
        <v>2333</v>
      </c>
      <c r="BL59" s="136" t="s">
        <v>1768</v>
      </c>
      <c r="BM59" s="137" t="str">
        <f>CONCATENATE(BK59,".",BL59)</f>
        <v>ДП Ніка.Uni-Mat.</v>
      </c>
      <c r="BO59" s="145" t="s">
        <v>7178</v>
      </c>
      <c r="BP59" s="150" t="s">
        <v>6071</v>
      </c>
      <c r="BQ59" s="137" t="str">
        <f t="shared" si="73"/>
        <v>Резист..203 Маренго</v>
      </c>
      <c r="BS59" s="132" t="s">
        <v>2218</v>
      </c>
      <c r="BT59" s="100" t="s">
        <v>3831</v>
      </c>
      <c r="BU59" s="134" t="str">
        <f t="shared" si="63"/>
        <v>ДП Геометрія.4/4.Сотове</v>
      </c>
      <c r="BW59" s="161"/>
      <c r="BX59" s="245"/>
      <c r="BY59" s="134"/>
      <c r="CA59" s="736" t="s">
        <v>2947</v>
      </c>
      <c r="CB59" s="136" t="s">
        <v>5790</v>
      </c>
      <c r="CC59" s="137" t="str">
        <f>CONCATENATE(CA59,".",CB59)</f>
        <v>ДП СТАНДАРТ.фальц.неробоча.Пл Magnet (чор.) +2завіс</v>
      </c>
      <c r="CE59" s="145" t="s">
        <v>7025</v>
      </c>
      <c r="CF59" s="136"/>
      <c r="CG59" s="137" t="str">
        <f>CONCATENATE(CE59,".",CF59)</f>
        <v>ДП Ідея-Алюм.б/з фальц.робоча.</v>
      </c>
      <c r="CI59" s="144" t="s">
        <v>4097</v>
      </c>
      <c r="CJ59" s="133" t="s">
        <v>4476</v>
      </c>
      <c r="CK59" s="134" t="str">
        <f t="shared" ref="CK59:CK66" si="74">CONCATENATE(CI59,".",CJ59)</f>
        <v>Magnet цл б/з завіс..Ліва</v>
      </c>
      <c r="CM59" s="431"/>
      <c r="CN59" s="221"/>
      <c r="CO59" s="222"/>
      <c r="CQ59" s="55"/>
      <c r="CR59" s="55"/>
      <c r="CS59" s="69"/>
      <c r="CY59" s="145" t="s">
        <v>826</v>
      </c>
      <c r="CZ59" s="136"/>
      <c r="DA59" s="137" t="s">
        <v>818</v>
      </c>
      <c r="DD59" s="732" t="s">
        <v>4581</v>
      </c>
      <c r="DE59" s="165">
        <v>3850</v>
      </c>
      <c r="DF59" s="525">
        <f t="shared" si="69"/>
        <v>3850</v>
      </c>
      <c r="DG59" s="520"/>
      <c r="DH59" s="527">
        <f t="shared" si="70"/>
        <v>3850</v>
      </c>
      <c r="DJ59" s="731" t="s">
        <v>3842</v>
      </c>
      <c r="DK59" s="162">
        <v>0</v>
      </c>
      <c r="DL59" s="534">
        <f>ROUND(((DK59-(DK59/6))/$DD$3)*$DE$3,2)</f>
        <v>0</v>
      </c>
      <c r="DM59" s="526"/>
      <c r="DN59" s="527">
        <f>IF(DM59="",DL59,
IF(AND($DK$10&gt;=VLOOKUP(DM59,$DJ$5:$DN$9,2,0),$DK$10&lt;=VLOOKUP(DM59,$DJ$5:$DN$9,3,0)),
(DL59*(1-VLOOKUP(DM59,$DJ$5:$DN$9,4,0))),
DL59))</f>
        <v>0</v>
      </c>
      <c r="DP59" s="161" t="s">
        <v>779</v>
      </c>
      <c r="DQ59" s="162">
        <v>0</v>
      </c>
      <c r="DR59" s="525">
        <f t="shared" si="12"/>
        <v>0</v>
      </c>
      <c r="DS59" s="526"/>
      <c r="DT59" s="527">
        <f t="shared" si="13"/>
        <v>0</v>
      </c>
      <c r="DU59" s="165"/>
      <c r="DV59" s="732" t="s">
        <v>5854</v>
      </c>
      <c r="DW59" s="165">
        <v>1000</v>
      </c>
      <c r="DX59" s="519">
        <f t="shared" si="14"/>
        <v>1000</v>
      </c>
      <c r="DY59" s="520"/>
      <c r="DZ59" s="521">
        <f t="shared" si="15"/>
        <v>1000</v>
      </c>
      <c r="EB59" s="107" t="s">
        <v>956</v>
      </c>
      <c r="EC59" s="163">
        <v>170</v>
      </c>
      <c r="ED59" s="528">
        <f t="shared" si="51"/>
        <v>170</v>
      </c>
      <c r="EE59" s="523"/>
      <c r="EF59" s="524">
        <f t="shared" si="52"/>
        <v>170</v>
      </c>
      <c r="EG59" s="164"/>
      <c r="EH59" s="732" t="s">
        <v>3133</v>
      </c>
      <c r="EI59" s="165">
        <v>0</v>
      </c>
      <c r="EJ59" s="519">
        <f>ROUND(((EI59-(EI59/6))/$DD$3)*$DE$3,2)</f>
        <v>0</v>
      </c>
      <c r="EK59" s="520"/>
      <c r="EL59" s="521">
        <f>IF(EK59="",EJ59,
IF(AND($EI$10&gt;=VLOOKUP(EK59,$EH$5:$EL$9,2,0),$EI$10&lt;=VLOOKUP(EK59,$EH$5:$EL$9,3,0)),
(EJ59*(1-VLOOKUP(EK59,$EH$5:$EL$9,4,0))),
EJ59))</f>
        <v>0</v>
      </c>
    </row>
    <row r="60" spans="2:149" x14ac:dyDescent="0.2">
      <c r="B60" s="30"/>
      <c r="C60" s="748" t="s">
        <v>5564</v>
      </c>
      <c r="D60" s="546" t="s">
        <v>692</v>
      </c>
      <c r="E60" s="29"/>
      <c r="L60" s="152" t="s">
        <v>6978</v>
      </c>
      <c r="M60" s="803" t="s">
        <v>6977</v>
      </c>
      <c r="N60" s="99" t="s">
        <v>7026</v>
      </c>
      <c r="O60" s="804" t="s">
        <v>691</v>
      </c>
      <c r="Q60" s="152" t="s">
        <v>6978</v>
      </c>
      <c r="R60" s="151" t="s">
        <v>152</v>
      </c>
      <c r="S60" s="159" t="s">
        <v>982</v>
      </c>
      <c r="U60" s="746" t="s">
        <v>3013</v>
      </c>
      <c r="V60" s="150" t="s">
        <v>1604</v>
      </c>
      <c r="W60" s="158" t="s">
        <v>2070</v>
      </c>
      <c r="AK60" s="771" t="s">
        <v>5730</v>
      </c>
      <c r="AL60" s="475" t="s">
        <v>6056</v>
      </c>
      <c r="AM60" s="581" t="s">
        <v>5728</v>
      </c>
      <c r="AO60" s="772" t="s">
        <v>5807</v>
      </c>
      <c r="AP60" s="151" t="s">
        <v>170</v>
      </c>
      <c r="AQ60" s="583" t="s">
        <v>2187</v>
      </c>
      <c r="AU60" s="233" t="s">
        <v>1308</v>
      </c>
      <c r="AV60" s="147" t="s">
        <v>838</v>
      </c>
      <c r="AW60" s="137" t="str">
        <f t="shared" si="46"/>
        <v>ДП ЛАДА A.8/3</v>
      </c>
      <c r="AY60" s="233" t="s">
        <v>2215</v>
      </c>
      <c r="AZ60" s="136" t="s">
        <v>1596</v>
      </c>
      <c r="BA60" s="137" t="str">
        <f t="shared" si="68"/>
        <v>ДП Геометрія.3/0.б/з фальц</v>
      </c>
      <c r="BC60" s="48"/>
      <c r="BD60" s="40"/>
      <c r="BE60" s="69"/>
      <c r="BG60" s="145" t="s">
        <v>3124</v>
      </c>
      <c r="BH60" s="136" t="s">
        <v>306</v>
      </c>
      <c r="BI60" s="137" t="str">
        <f>CONCATENATE(BG60,".",BH60)</f>
        <v>1-стулк..70</v>
      </c>
      <c r="BK60" s="249" t="s">
        <v>2333</v>
      </c>
      <c r="BL60" s="136" t="s">
        <v>7178</v>
      </c>
      <c r="BM60" s="137" t="str">
        <f t="shared" si="44"/>
        <v>ДП Ніка.Резист.</v>
      </c>
      <c r="BO60" s="145" t="s">
        <v>7178</v>
      </c>
      <c r="BP60" s="150" t="s">
        <v>3613</v>
      </c>
      <c r="BQ60" s="137" t="str">
        <f t="shared" si="73"/>
        <v>Резист..204 Горіх</v>
      </c>
      <c r="BS60" s="43" t="s">
        <v>2218</v>
      </c>
      <c r="BT60" s="253" t="s">
        <v>300</v>
      </c>
      <c r="BU60" s="138" t="str">
        <f t="shared" si="63"/>
        <v>ДП Геометрія.4/4.ДСП тр.</v>
      </c>
      <c r="BW60" s="164" t="s">
        <v>689</v>
      </c>
      <c r="BX60" s="246" t="s">
        <v>430</v>
      </c>
      <c r="BY60" s="137" t="str">
        <f>CONCATENATE(BW60,".",BX60)</f>
        <v>ДП КУПАВА.4/1.Сатин</v>
      </c>
      <c r="CA60" s="423" t="s">
        <v>2947</v>
      </c>
      <c r="CB60" s="136" t="s">
        <v>5792</v>
      </c>
      <c r="CC60" s="138" t="str">
        <f>CONCATENATE(CA60,".",CB60)</f>
        <v>ДП СТАНДАРТ.фальц.неробоча.Пл Magnet (чор.) +3завіс</v>
      </c>
      <c r="CE60" s="145" t="s">
        <v>7025</v>
      </c>
      <c r="CF60" s="136" t="s">
        <v>4021</v>
      </c>
      <c r="CG60" s="137" t="str">
        <f>CONCATENATE(CE60,".",CF60)</f>
        <v>ДП Ідея-Алюм.б/з фальц.робоча.ВВ</v>
      </c>
      <c r="CI60" s="146" t="s">
        <v>4097</v>
      </c>
      <c r="CJ60" s="61" t="s">
        <v>4506</v>
      </c>
      <c r="CK60" s="138" t="str">
        <f t="shared" si="74"/>
        <v>Magnet цл б/з завіс..Права</v>
      </c>
      <c r="CM60" s="736" t="s">
        <v>2999</v>
      </c>
      <c r="CN60" s="136" t="s">
        <v>933</v>
      </c>
      <c r="CO60" s="137" t="str">
        <f t="shared" ref="CO60:CO65" si="75">CONCATENATE(CM60,".",CN60)</f>
        <v>ДП Ідея.фальц.робоча.Standard-MDF</v>
      </c>
      <c r="CQ60" s="55"/>
      <c r="CR60" s="55"/>
      <c r="CS60" s="69"/>
      <c r="CY60" s="145" t="s">
        <v>827</v>
      </c>
      <c r="CZ60" s="136"/>
      <c r="DA60" s="137" t="s">
        <v>818</v>
      </c>
      <c r="DD60" s="732" t="s">
        <v>4582</v>
      </c>
      <c r="DE60" s="165">
        <v>3850</v>
      </c>
      <c r="DF60" s="525">
        <f t="shared" si="69"/>
        <v>3850</v>
      </c>
      <c r="DG60" s="520"/>
      <c r="DH60" s="527">
        <f t="shared" si="70"/>
        <v>3850</v>
      </c>
      <c r="DJ60" s="733" t="s">
        <v>2789</v>
      </c>
      <c r="DK60" s="163">
        <v>930</v>
      </c>
      <c r="DL60" s="528">
        <f>ROUND(((DK60-(DK60/6))/$DD$3)*$DE$3,2)</f>
        <v>930</v>
      </c>
      <c r="DM60" s="523"/>
      <c r="DN60" s="524">
        <f>IF(DM60="",DL60,
IF(AND($DK$10&gt;=VLOOKUP(DM60,$DJ$5:$DN$9,2,0),$DK$10&lt;=VLOOKUP(DM60,$DJ$5:$DN$9,3,0)),
(DL60*(1-VLOOKUP(DM60,$DJ$5:$DN$9,4,0))),
DL60))</f>
        <v>930</v>
      </c>
      <c r="DP60" s="164" t="s">
        <v>780</v>
      </c>
      <c r="DQ60" s="165">
        <v>340</v>
      </c>
      <c r="DR60" s="519">
        <f>ROUND(((DQ60-(DQ60/6))/$DD$3)*$DE$3,2)</f>
        <v>340</v>
      </c>
      <c r="DS60" s="520"/>
      <c r="DT60" s="521">
        <f>IF(DS60="",DR60,
IF(AND($DQ$10&gt;=VLOOKUP(DS60,$DP$5:$DT$9,2,0),$DQ$10&lt;=VLOOKUP(DS60,$DP$5:$DT$9,3,0)),
(DR60*(1-VLOOKUP(DS60,$DP$5:$DT$9,4,0))),
DR60))</f>
        <v>340</v>
      </c>
      <c r="DU60" s="165"/>
      <c r="DV60" s="732" t="s">
        <v>5855</v>
      </c>
      <c r="DW60" s="165">
        <v>1000</v>
      </c>
      <c r="DX60" s="519">
        <f t="shared" si="14"/>
        <v>1000</v>
      </c>
      <c r="DY60" s="520"/>
      <c r="DZ60" s="521">
        <f t="shared" si="15"/>
        <v>1000</v>
      </c>
      <c r="EB60" s="161" t="s">
        <v>854</v>
      </c>
      <c r="EC60" s="162">
        <v>0</v>
      </c>
      <c r="ED60" s="534">
        <f t="shared" si="51"/>
        <v>0</v>
      </c>
      <c r="EE60" s="526"/>
      <c r="EF60" s="527">
        <f t="shared" si="52"/>
        <v>0</v>
      </c>
      <c r="EG60" s="164"/>
      <c r="EH60" s="733" t="s">
        <v>3134</v>
      </c>
      <c r="EI60" s="163">
        <v>1190</v>
      </c>
      <c r="EJ60" s="528">
        <f>ROUND(((EI60-(EI60/6))/$DD$3)*$DE$3,2)</f>
        <v>1190</v>
      </c>
      <c r="EK60" s="523"/>
      <c r="EL60" s="524">
        <f>IF(EK60="",EJ60,
IF(AND($EI$10&gt;=VLOOKUP(EK60,$EH$5:$EL$9,2,0),$EI$10&lt;=VLOOKUP(EK60,$EH$5:$EL$9,3,0)),
(EJ60*(1-VLOOKUP(EK60,$EH$5:$EL$9,4,0))),
EJ60))</f>
        <v>1190</v>
      </c>
    </row>
    <row r="61" spans="2:149" x14ac:dyDescent="0.2">
      <c r="B61" s="30"/>
      <c r="C61" s="749" t="s">
        <v>5565</v>
      </c>
      <c r="D61" s="547" t="s">
        <v>692</v>
      </c>
      <c r="E61" s="29"/>
      <c r="L61" s="152" t="s">
        <v>6979</v>
      </c>
      <c r="M61" s="803" t="s">
        <v>6977</v>
      </c>
      <c r="N61" s="99" t="s">
        <v>7027</v>
      </c>
      <c r="O61" s="804" t="s">
        <v>691</v>
      </c>
      <c r="Q61" s="152" t="s">
        <v>6979</v>
      </c>
      <c r="R61" s="151" t="s">
        <v>153</v>
      </c>
      <c r="S61" s="159" t="s">
        <v>983</v>
      </c>
      <c r="U61" s="746" t="s">
        <v>3015</v>
      </c>
      <c r="V61" s="150" t="s">
        <v>1605</v>
      </c>
      <c r="W61" s="158" t="s">
        <v>2071</v>
      </c>
      <c r="AK61" s="771" t="s">
        <v>5731</v>
      </c>
      <c r="AL61" s="475" t="s">
        <v>6057</v>
      </c>
      <c r="AM61" s="581" t="s">
        <v>5729</v>
      </c>
      <c r="AO61" s="475"/>
      <c r="AP61" s="475"/>
      <c r="AQ61" s="589"/>
      <c r="AU61" s="233" t="s">
        <v>1308</v>
      </c>
      <c r="AV61" s="147" t="s">
        <v>1251</v>
      </c>
      <c r="AW61" s="137" t="str">
        <f t="shared" si="46"/>
        <v>ДП ЛАДА A.8/4</v>
      </c>
      <c r="AY61" s="223" t="s">
        <v>2215</v>
      </c>
      <c r="AZ61" s="61" t="s">
        <v>1595</v>
      </c>
      <c r="BA61" s="138" t="str">
        <f t="shared" si="68"/>
        <v>ДП Геометрія.3/0.купе</v>
      </c>
      <c r="BC61" s="48"/>
      <c r="BD61" s="40"/>
      <c r="BE61" s="69"/>
      <c r="BG61" s="145" t="s">
        <v>3124</v>
      </c>
      <c r="BH61" s="136" t="s">
        <v>307</v>
      </c>
      <c r="BI61" s="137" t="str">
        <f>CONCATENATE(BG61,".",BH61)</f>
        <v>1-стулк..80</v>
      </c>
      <c r="BK61" s="249" t="s">
        <v>2333</v>
      </c>
      <c r="BL61" s="136" t="s">
        <v>55</v>
      </c>
      <c r="BM61" s="137" t="str">
        <f t="shared" si="44"/>
        <v>ДП Ніка.LINE-3D</v>
      </c>
      <c r="BO61" s="145" t="s">
        <v>7178</v>
      </c>
      <c r="BP61" s="150" t="s">
        <v>3826</v>
      </c>
      <c r="BQ61" s="137" t="str">
        <f t="shared" si="73"/>
        <v>Резист..207 Дуб мілано</v>
      </c>
      <c r="BS61" s="132" t="s">
        <v>2219</v>
      </c>
      <c r="BT61" s="100" t="s">
        <v>3831</v>
      </c>
      <c r="BU61" s="134" t="str">
        <f t="shared" si="63"/>
        <v>ДП Геометрія.5/0.Сотове</v>
      </c>
      <c r="BW61" s="164" t="s">
        <v>689</v>
      </c>
      <c r="BX61" s="764" t="s">
        <v>3617</v>
      </c>
      <c r="BY61" s="137" t="str">
        <f t="shared" si="56"/>
        <v>ДП КУПАВА.4/1.Графіт</v>
      </c>
      <c r="CA61" s="145" t="s">
        <v>2951</v>
      </c>
      <c r="CB61" s="136" t="s">
        <v>3871</v>
      </c>
      <c r="CC61" s="238" t="str">
        <f>CONCATENATE(CA61,".",CB61)</f>
        <v>ДП СТАНДАРТ.б/з фальц.робоча.(ні)</v>
      </c>
      <c r="CE61" s="227"/>
      <c r="CF61" s="221"/>
      <c r="CG61" s="222"/>
      <c r="CI61" s="144" t="s">
        <v>4099</v>
      </c>
      <c r="CJ61" s="133" t="s">
        <v>4476</v>
      </c>
      <c r="CK61" s="134" t="str">
        <f t="shared" si="74"/>
        <v>Magnet ст б/з завіс..Ліва</v>
      </c>
      <c r="CM61" s="736" t="s">
        <v>2999</v>
      </c>
      <c r="CN61" s="136" t="s">
        <v>798</v>
      </c>
      <c r="CO61" s="137" t="str">
        <f t="shared" si="75"/>
        <v>ДП Ідея.фальц.робоча.Standard</v>
      </c>
      <c r="CQ61" s="558"/>
      <c r="CR61" s="558"/>
      <c r="CS61" s="559"/>
      <c r="CY61" s="146" t="s">
        <v>828</v>
      </c>
      <c r="CZ61" s="61"/>
      <c r="DA61" s="138" t="s">
        <v>818</v>
      </c>
      <c r="DD61" s="732" t="s">
        <v>4583</v>
      </c>
      <c r="DE61" s="165">
        <v>3850</v>
      </c>
      <c r="DF61" s="525">
        <f t="shared" si="69"/>
        <v>3850</v>
      </c>
      <c r="DG61" s="520"/>
      <c r="DH61" s="527">
        <f t="shared" si="70"/>
        <v>3850</v>
      </c>
      <c r="DJ61" s="733" t="s">
        <v>3870</v>
      </c>
      <c r="DK61" s="163">
        <v>0</v>
      </c>
      <c r="DL61" s="522">
        <f>ROUND(((DK61-(DK61/6))/$DD$3)*$DE$3,2)</f>
        <v>0</v>
      </c>
      <c r="DM61" s="523"/>
      <c r="DN61" s="524">
        <f>IF(DM61="",DL61,
IF(AND($DK$10&gt;=VLOOKUP(DM61,$DJ$5:$DN$9,2,0),$DK$10&lt;=VLOOKUP(DM61,$DJ$5:$DN$9,3,0)),
(DL61*(1-VLOOKUP(DM61,$DJ$5:$DN$9,4,0))),
DL61))</f>
        <v>0</v>
      </c>
      <c r="DP61" s="732" t="s">
        <v>3629</v>
      </c>
      <c r="DQ61" s="165">
        <v>550</v>
      </c>
      <c r="DR61" s="519">
        <f t="shared" si="12"/>
        <v>550</v>
      </c>
      <c r="DS61" s="520"/>
      <c r="DT61" s="521">
        <f t="shared" si="13"/>
        <v>550</v>
      </c>
      <c r="DU61" s="165"/>
      <c r="DV61" s="732" t="s">
        <v>5856</v>
      </c>
      <c r="DW61" s="165">
        <v>1000</v>
      </c>
      <c r="DX61" s="519">
        <f t="shared" si="14"/>
        <v>1000</v>
      </c>
      <c r="DY61" s="520"/>
      <c r="DZ61" s="521">
        <f t="shared" si="15"/>
        <v>1000</v>
      </c>
      <c r="EB61" s="732" t="s">
        <v>4037</v>
      </c>
      <c r="EC61" s="165">
        <v>250</v>
      </c>
      <c r="ED61" s="519">
        <f t="shared" si="51"/>
        <v>250</v>
      </c>
      <c r="EE61" s="520"/>
      <c r="EF61" s="521">
        <f t="shared" si="52"/>
        <v>250</v>
      </c>
      <c r="EG61" s="164"/>
      <c r="EH61" s="732" t="s">
        <v>3135</v>
      </c>
      <c r="EI61" s="165">
        <v>0</v>
      </c>
      <c r="EJ61" s="519">
        <f>ROUND(((EI61-(EI61/6))/$DD$3)*$DE$3,2)</f>
        <v>0</v>
      </c>
      <c r="EK61" s="520"/>
      <c r="EL61" s="521">
        <f>IF(EK61="",EJ61,
IF(AND($EI$10&gt;=VLOOKUP(EK61,$EH$5:$EL$9,2,0),$EI$10&lt;=VLOOKUP(EK61,$EH$5:$EL$9,3,0)),
(EJ61*(1-VLOOKUP(EK61,$EH$5:$EL$9,4,0))),
EJ61))</f>
        <v>0</v>
      </c>
    </row>
    <row r="62" spans="2:149" x14ac:dyDescent="0.2">
      <c r="B62" s="30"/>
      <c r="C62" s="545"/>
      <c r="D62" s="547"/>
      <c r="E62" s="29"/>
      <c r="L62" s="48" t="s">
        <v>2283</v>
      </c>
      <c r="M62" s="47" t="s">
        <v>2261</v>
      </c>
      <c r="N62" s="93" t="s">
        <v>1958</v>
      </c>
      <c r="O62" s="804" t="s">
        <v>691</v>
      </c>
      <c r="Q62" s="48" t="s">
        <v>2283</v>
      </c>
      <c r="R62" s="97" t="s">
        <v>152</v>
      </c>
      <c r="S62" s="93" t="s">
        <v>982</v>
      </c>
      <c r="U62" s="746" t="s">
        <v>3018</v>
      </c>
      <c r="V62" s="150" t="s">
        <v>1606</v>
      </c>
      <c r="W62" s="158" t="s">
        <v>2072</v>
      </c>
      <c r="AK62" s="588"/>
      <c r="AL62" s="472"/>
      <c r="AM62" s="589"/>
      <c r="AO62" s="587"/>
      <c r="AP62" s="587"/>
      <c r="AQ62" s="581"/>
      <c r="AU62" s="233" t="s">
        <v>1308</v>
      </c>
      <c r="AV62" s="147" t="s">
        <v>1252</v>
      </c>
      <c r="AW62" s="137" t="str">
        <f t="shared" si="46"/>
        <v>ДП ЛАДА A.8/5</v>
      </c>
      <c r="AY62" s="233" t="s">
        <v>2216</v>
      </c>
      <c r="AZ62" s="136" t="s">
        <v>1594</v>
      </c>
      <c r="BA62" s="137" t="str">
        <f t="shared" si="68"/>
        <v>ДП Геометрія.3/3.фальц</v>
      </c>
      <c r="BC62" s="48"/>
      <c r="BD62" s="40"/>
      <c r="BE62" s="69"/>
      <c r="BG62" s="145" t="s">
        <v>3124</v>
      </c>
      <c r="BH62" s="136" t="s">
        <v>308</v>
      </c>
      <c r="BI62" s="137" t="str">
        <f>CONCATENATE(BG62,".",BH62)</f>
        <v>1-стулк..90</v>
      </c>
      <c r="BK62" s="249" t="s">
        <v>2333</v>
      </c>
      <c r="BL62" s="61" t="s">
        <v>4720</v>
      </c>
      <c r="BM62" s="138" t="str">
        <f t="shared" si="44"/>
        <v>ДП Ніка.Е-шпон</v>
      </c>
      <c r="BO62" s="145" t="s">
        <v>7178</v>
      </c>
      <c r="BP62" s="150" t="s">
        <v>7095</v>
      </c>
      <c r="BQ62" s="137" t="str">
        <f t="shared" si="73"/>
        <v>Резист..209 Кашемір</v>
      </c>
      <c r="BS62" s="43" t="s">
        <v>2219</v>
      </c>
      <c r="BT62" s="253" t="s">
        <v>300</v>
      </c>
      <c r="BU62" s="138" t="str">
        <f t="shared" si="63"/>
        <v>ДП Геометрія.5/0.ДСП тр.</v>
      </c>
      <c r="BW62" s="107" t="s">
        <v>689</v>
      </c>
      <c r="BX62" s="247" t="s">
        <v>790</v>
      </c>
      <c r="BY62" s="138" t="str">
        <f t="shared" si="56"/>
        <v>ДП КУПАВА.4/1.Бронза</v>
      </c>
      <c r="CA62" s="145" t="s">
        <v>2951</v>
      </c>
      <c r="CB62" s="96"/>
      <c r="CC62" s="96"/>
      <c r="CE62" s="736" t="s">
        <v>3016</v>
      </c>
      <c r="CF62" s="136"/>
      <c r="CG62" s="137" t="str">
        <f t="shared" ref="CG62:CG72" si="76">CONCATENATE(CE62,".",CF62)</f>
        <v>ДП Ідея-ЛОФТ.фальц.робоча.</v>
      </c>
      <c r="CI62" s="146" t="s">
        <v>4099</v>
      </c>
      <c r="CJ62" s="61" t="s">
        <v>4506</v>
      </c>
      <c r="CK62" s="138" t="str">
        <f t="shared" si="74"/>
        <v>Magnet ст б/з завіс..Права</v>
      </c>
      <c r="CM62" s="736" t="s">
        <v>2999</v>
      </c>
      <c r="CN62" s="136" t="s">
        <v>799</v>
      </c>
      <c r="CO62" s="137" t="str">
        <f t="shared" si="75"/>
        <v>ДП Ідея.фальц.робоча.Verto-FIT</v>
      </c>
      <c r="CY62" s="145" t="s">
        <v>356</v>
      </c>
      <c r="CZ62" s="136"/>
      <c r="DA62" s="137" t="s">
        <v>818</v>
      </c>
      <c r="DD62" s="733" t="s">
        <v>4584</v>
      </c>
      <c r="DE62" s="165">
        <v>3850</v>
      </c>
      <c r="DF62" s="525">
        <f t="shared" si="69"/>
        <v>3850</v>
      </c>
      <c r="DG62" s="523"/>
      <c r="DH62" s="527">
        <f t="shared" si="70"/>
        <v>3850</v>
      </c>
      <c r="DJ62" s="535"/>
      <c r="DK62" s="535"/>
      <c r="DL62" s="535"/>
      <c r="DM62" s="535"/>
      <c r="DN62" s="535"/>
      <c r="DP62" s="107" t="s">
        <v>1696</v>
      </c>
      <c r="DQ62" s="163">
        <v>550</v>
      </c>
      <c r="DR62" s="522">
        <f t="shared" si="12"/>
        <v>550</v>
      </c>
      <c r="DS62" s="523"/>
      <c r="DT62" s="524">
        <f t="shared" si="13"/>
        <v>550</v>
      </c>
      <c r="DU62" s="165"/>
      <c r="DV62" s="733" t="s">
        <v>5857</v>
      </c>
      <c r="DW62" s="163">
        <v>1000</v>
      </c>
      <c r="DX62" s="522">
        <f t="shared" si="14"/>
        <v>1000</v>
      </c>
      <c r="DY62" s="523"/>
      <c r="DZ62" s="524">
        <f t="shared" si="15"/>
        <v>1000</v>
      </c>
      <c r="EB62" s="107" t="s">
        <v>957</v>
      </c>
      <c r="EC62" s="163">
        <v>170</v>
      </c>
      <c r="ED62" s="528">
        <f t="shared" ref="ED62:ED68" si="77">ROUND(((EC62-(EC62/6))/$DD$3)*$DE$3,2)</f>
        <v>170</v>
      </c>
      <c r="EE62" s="523"/>
      <c r="EF62" s="524">
        <f t="shared" si="52"/>
        <v>170</v>
      </c>
      <c r="EG62" s="164"/>
      <c r="EH62" s="733" t="s">
        <v>3136</v>
      </c>
      <c r="EI62" s="163">
        <v>1380</v>
      </c>
      <c r="EJ62" s="528">
        <f>ROUND(((EI62-(EI62/6))/$DD$3)*$DE$3,2)</f>
        <v>1380</v>
      </c>
      <c r="EK62" s="523"/>
      <c r="EL62" s="524">
        <f>IF(EK62="",EJ62,
IF(AND($EI$10&gt;=VLOOKUP(EK62,$EH$5:$EL$9,2,0),$EI$10&lt;=VLOOKUP(EK62,$EH$5:$EL$9,3,0)),
(EJ62*(1-VLOOKUP(EK62,$EH$5:$EL$9,4,0))),
EJ62))</f>
        <v>1380</v>
      </c>
    </row>
    <row r="63" spans="2:149" x14ac:dyDescent="0.2">
      <c r="B63" s="30"/>
      <c r="C63" s="545" t="s">
        <v>2002</v>
      </c>
      <c r="D63" s="547" t="s">
        <v>692</v>
      </c>
      <c r="E63" s="29"/>
      <c r="L63" s="143"/>
      <c r="M63" s="47"/>
      <c r="N63" s="93"/>
      <c r="O63" s="422"/>
      <c r="Q63" s="143"/>
      <c r="R63" s="97"/>
      <c r="S63" s="93"/>
      <c r="U63" s="746" t="s">
        <v>3020</v>
      </c>
      <c r="V63" s="150" t="s">
        <v>1607</v>
      </c>
      <c r="W63" s="158" t="s">
        <v>2073</v>
      </c>
      <c r="AK63" s="783" t="s">
        <v>5340</v>
      </c>
      <c r="AL63" s="474" t="s">
        <v>168</v>
      </c>
      <c r="AM63" s="586" t="s">
        <v>5341</v>
      </c>
      <c r="AO63" s="590"/>
      <c r="AP63" s="574"/>
      <c r="AQ63" s="591"/>
      <c r="AU63" s="230" t="s">
        <v>1307</v>
      </c>
      <c r="AV63" s="149" t="s">
        <v>187</v>
      </c>
      <c r="AW63" s="134" t="str">
        <f t="shared" si="46"/>
        <v>ДП ЛАДА B.1/0</v>
      </c>
      <c r="AY63" s="233" t="s">
        <v>2216</v>
      </c>
      <c r="AZ63" s="136" t="s">
        <v>1596</v>
      </c>
      <c r="BA63" s="137" t="str">
        <f t="shared" si="68"/>
        <v>ДП Геометрія.3/3.б/з фальц</v>
      </c>
      <c r="BC63" s="562"/>
      <c r="BD63" s="558"/>
      <c r="BE63" s="559"/>
      <c r="BG63" s="425"/>
      <c r="BH63" s="426"/>
      <c r="BI63" s="427"/>
      <c r="BK63" s="250" t="s">
        <v>2415</v>
      </c>
      <c r="BL63" s="133" t="s">
        <v>393</v>
      </c>
      <c r="BM63" s="134" t="str">
        <f t="shared" si="44"/>
        <v>ДП Ліса.Verto-Cell</v>
      </c>
      <c r="BO63" s="146" t="s">
        <v>7178</v>
      </c>
      <c r="BP63" s="151" t="s">
        <v>7097</v>
      </c>
      <c r="BQ63" s="138" t="str">
        <f t="shared" si="73"/>
        <v>Резист..210 Олівія</v>
      </c>
      <c r="BS63" s="132" t="s">
        <v>2220</v>
      </c>
      <c r="BT63" s="100" t="s">
        <v>3831</v>
      </c>
      <c r="BU63" s="134" t="str">
        <f t="shared" si="63"/>
        <v>ДП Геометрія.5/5.Сотове</v>
      </c>
      <c r="BW63" s="431"/>
      <c r="BX63" s="431"/>
      <c r="BY63" s="431"/>
      <c r="CA63" s="145" t="s">
        <v>2951</v>
      </c>
      <c r="CB63" s="475" t="s">
        <v>4097</v>
      </c>
      <c r="CC63" s="238" t="str">
        <f>CONCATENATE(CA63,".",CB63)</f>
        <v>ДП СТАНДАРТ.б/з фальц.робоча.Magnet цл б/з завіс.</v>
      </c>
      <c r="CE63" s="736" t="s">
        <v>3016</v>
      </c>
      <c r="CF63" s="136" t="s">
        <v>4021</v>
      </c>
      <c r="CG63" s="137" t="str">
        <f t="shared" si="76"/>
        <v>ДП Ідея-ЛОФТ.фальц.робоча.ВВ</v>
      </c>
      <c r="CI63" s="144" t="s">
        <v>5838</v>
      </c>
      <c r="CJ63" s="133" t="s">
        <v>4476</v>
      </c>
      <c r="CK63" s="134" t="str">
        <f t="shared" si="74"/>
        <v>Magnet цл (чор.) б/з завіс..Ліва</v>
      </c>
      <c r="CM63" s="423" t="s">
        <v>2999</v>
      </c>
      <c r="CN63" s="61" t="s">
        <v>355</v>
      </c>
      <c r="CO63" s="138" t="str">
        <f t="shared" si="75"/>
        <v>ДП Ідея.фальц.робоча.Verto-FIT Plus</v>
      </c>
      <c r="CY63" s="145" t="s">
        <v>357</v>
      </c>
      <c r="CZ63" s="136"/>
      <c r="DA63" s="137" t="s">
        <v>818</v>
      </c>
      <c r="DD63" s="164" t="s">
        <v>6468</v>
      </c>
      <c r="DE63" s="162">
        <v>3550</v>
      </c>
      <c r="DF63" s="525">
        <f t="shared" si="69"/>
        <v>3550</v>
      </c>
      <c r="DG63" s="520"/>
      <c r="DH63" s="527">
        <f t="shared" si="70"/>
        <v>3550</v>
      </c>
      <c r="DJ63" s="59"/>
      <c r="DK63" s="102"/>
      <c r="DL63" s="401"/>
      <c r="DM63" s="102"/>
      <c r="DN63" s="102"/>
      <c r="DP63" s="255"/>
      <c r="DQ63" s="256"/>
      <c r="DR63" s="514"/>
      <c r="DS63" s="529"/>
      <c r="DT63" s="258"/>
      <c r="DU63" s="165"/>
      <c r="DV63" s="164" t="s">
        <v>239</v>
      </c>
      <c r="DW63" s="165">
        <v>0</v>
      </c>
      <c r="DX63" s="519">
        <f t="shared" si="14"/>
        <v>0</v>
      </c>
      <c r="DY63" s="520"/>
      <c r="DZ63" s="521">
        <f t="shared" si="15"/>
        <v>0</v>
      </c>
      <c r="EB63" s="161" t="s">
        <v>2468</v>
      </c>
      <c r="EC63" s="162">
        <v>0</v>
      </c>
      <c r="ED63" s="534">
        <f t="shared" si="77"/>
        <v>0</v>
      </c>
      <c r="EE63" s="526"/>
      <c r="EF63" s="527">
        <f t="shared" si="52"/>
        <v>0</v>
      </c>
      <c r="EG63" s="164"/>
      <c r="EH63" s="732" t="s">
        <v>3137</v>
      </c>
      <c r="EI63" s="165">
        <v>0</v>
      </c>
      <c r="EJ63" s="519">
        <f t="shared" si="71"/>
        <v>0</v>
      </c>
      <c r="EK63" s="520"/>
      <c r="EL63" s="521">
        <f t="shared" si="72"/>
        <v>0</v>
      </c>
    </row>
    <row r="64" spans="2:149" x14ac:dyDescent="0.2">
      <c r="B64" s="30"/>
      <c r="C64" s="545" t="s">
        <v>2003</v>
      </c>
      <c r="D64" s="547" t="s">
        <v>692</v>
      </c>
      <c r="E64" s="29"/>
      <c r="L64" s="796"/>
      <c r="M64" s="797"/>
      <c r="N64" s="797"/>
      <c r="O64" s="799"/>
      <c r="Q64" s="796"/>
      <c r="R64" s="798"/>
      <c r="S64" s="797"/>
      <c r="U64" s="744" t="s">
        <v>3021</v>
      </c>
      <c r="V64" s="151" t="s">
        <v>1612</v>
      </c>
      <c r="W64" s="159" t="s">
        <v>2080</v>
      </c>
      <c r="AK64" s="771" t="s">
        <v>5342</v>
      </c>
      <c r="AL64" s="475" t="s">
        <v>5343</v>
      </c>
      <c r="AM64" s="581" t="s">
        <v>5344</v>
      </c>
      <c r="AO64" s="580"/>
      <c r="AP64" s="475"/>
      <c r="AQ64" s="581"/>
      <c r="AU64" s="233" t="s">
        <v>1307</v>
      </c>
      <c r="AV64" s="147" t="s">
        <v>188</v>
      </c>
      <c r="AW64" s="137" t="str">
        <f t="shared" si="46"/>
        <v>ДП ЛАДА B.1/1</v>
      </c>
      <c r="AY64" s="223" t="s">
        <v>2216</v>
      </c>
      <c r="AZ64" s="61" t="s">
        <v>1595</v>
      </c>
      <c r="BA64" s="138" t="str">
        <f t="shared" si="68"/>
        <v>ДП Геометрія.3/3.купе</v>
      </c>
      <c r="BG64" s="85" t="s">
        <v>3129</v>
      </c>
      <c r="BH64" s="40" t="s">
        <v>309</v>
      </c>
      <c r="BI64" s="69" t="str">
        <f>CONCATENATE(BG64,".",BH64)</f>
        <v>1-стулк,.100</v>
      </c>
      <c r="BK64" s="249" t="s">
        <v>2415</v>
      </c>
      <c r="BL64" s="136"/>
      <c r="BM64" s="137" t="str">
        <f t="shared" si="44"/>
        <v>ДП Ліса.</v>
      </c>
      <c r="BO64" s="135" t="s">
        <v>55</v>
      </c>
      <c r="BP64" s="762" t="s">
        <v>5068</v>
      </c>
      <c r="BQ64" s="137" t="str">
        <f t="shared" si="73"/>
        <v>LINE-3D.302 Кора поп.</v>
      </c>
      <c r="BS64" s="43" t="s">
        <v>2220</v>
      </c>
      <c r="BT64" s="253" t="s">
        <v>300</v>
      </c>
      <c r="BU64" s="138" t="str">
        <f t="shared" si="63"/>
        <v>ДП Геометрія.5/5.ДСП тр.</v>
      </c>
      <c r="BW64" s="431"/>
      <c r="BX64" s="431"/>
      <c r="BY64" s="431"/>
      <c r="CA64" s="145" t="s">
        <v>2951</v>
      </c>
      <c r="CB64" s="475" t="s">
        <v>4099</v>
      </c>
      <c r="CC64" s="238" t="str">
        <f>CONCATENATE(CA64,".",CB64)</f>
        <v>ДП СТАНДАРТ.б/з фальц.робоча.Magnet ст б/з завіс.</v>
      </c>
      <c r="CE64" s="423" t="s">
        <v>3016</v>
      </c>
      <c r="CF64" s="61" t="s">
        <v>697</v>
      </c>
      <c r="CG64" s="138" t="str">
        <f t="shared" si="76"/>
        <v>ДП Ідея-ЛОФТ.фальц.робоча.ВП</v>
      </c>
      <c r="CI64" s="146" t="s">
        <v>5838</v>
      </c>
      <c r="CJ64" s="61" t="s">
        <v>4506</v>
      </c>
      <c r="CK64" s="138" t="str">
        <f t="shared" si="74"/>
        <v>Magnet цл (чор.) б/з завіс..Права</v>
      </c>
      <c r="CM64" s="423" t="s">
        <v>3003</v>
      </c>
      <c r="CN64" s="61" t="s">
        <v>3871</v>
      </c>
      <c r="CO64" s="69" t="str">
        <f t="shared" si="75"/>
        <v>ДП Ідея.фальц.неробоча.(ні)</v>
      </c>
      <c r="CY64" s="145" t="s">
        <v>358</v>
      </c>
      <c r="CZ64" s="136"/>
      <c r="DA64" s="137" t="s">
        <v>818</v>
      </c>
      <c r="DD64" s="164" t="s">
        <v>6469</v>
      </c>
      <c r="DE64" s="162">
        <v>3550</v>
      </c>
      <c r="DF64" s="525">
        <f t="shared" si="69"/>
        <v>3550</v>
      </c>
      <c r="DG64" s="520"/>
      <c r="DH64" s="527">
        <f t="shared" si="70"/>
        <v>3550</v>
      </c>
      <c r="DJ64" s="59"/>
      <c r="DK64" s="102"/>
      <c r="DL64" s="401"/>
      <c r="DM64" s="102"/>
      <c r="DN64" s="102"/>
      <c r="DP64" s="789" t="s">
        <v>3883</v>
      </c>
      <c r="DQ64" s="790">
        <v>0</v>
      </c>
      <c r="DR64" s="402">
        <f t="shared" si="12"/>
        <v>0</v>
      </c>
      <c r="DS64" s="511"/>
      <c r="DT64" s="508">
        <f t="shared" si="13"/>
        <v>0</v>
      </c>
      <c r="DU64" s="165"/>
      <c r="DV64" s="107" t="s">
        <v>240</v>
      </c>
      <c r="DW64" s="163">
        <v>560</v>
      </c>
      <c r="DX64" s="522">
        <f t="shared" si="14"/>
        <v>560</v>
      </c>
      <c r="DY64" s="523"/>
      <c r="DZ64" s="524">
        <f t="shared" si="15"/>
        <v>560</v>
      </c>
      <c r="EB64" s="732" t="s">
        <v>4038</v>
      </c>
      <c r="EC64" s="165">
        <v>250</v>
      </c>
      <c r="ED64" s="519">
        <f t="shared" si="77"/>
        <v>250</v>
      </c>
      <c r="EE64" s="520"/>
      <c r="EF64" s="521">
        <f t="shared" si="52"/>
        <v>250</v>
      </c>
      <c r="EG64" s="164"/>
      <c r="EH64" s="733" t="s">
        <v>3138</v>
      </c>
      <c r="EI64" s="163">
        <v>1420</v>
      </c>
      <c r="EJ64" s="528">
        <f t="shared" si="71"/>
        <v>1420</v>
      </c>
      <c r="EK64" s="523"/>
      <c r="EL64" s="524">
        <f t="shared" si="72"/>
        <v>1420</v>
      </c>
    </row>
    <row r="65" spans="2:142" x14ac:dyDescent="0.2">
      <c r="B65" s="30"/>
      <c r="C65" s="545" t="s">
        <v>2004</v>
      </c>
      <c r="D65" s="547" t="s">
        <v>692</v>
      </c>
      <c r="E65" s="29"/>
      <c r="L65" s="143"/>
      <c r="M65" s="47"/>
      <c r="N65" s="93"/>
      <c r="O65" s="422"/>
      <c r="Q65" s="143"/>
      <c r="R65" s="97"/>
      <c r="S65" s="93"/>
      <c r="U65" s="801"/>
      <c r="V65" s="802"/>
      <c r="W65" s="795"/>
      <c r="AK65" s="771" t="s">
        <v>5355</v>
      </c>
      <c r="AL65" s="475" t="s">
        <v>993</v>
      </c>
      <c r="AM65" s="581" t="s">
        <v>5356</v>
      </c>
      <c r="AO65" s="771" t="s">
        <v>4485</v>
      </c>
      <c r="AP65" s="150" t="s">
        <v>5143</v>
      </c>
      <c r="AQ65" s="581" t="s">
        <v>2184</v>
      </c>
      <c r="AU65" s="233" t="s">
        <v>1307</v>
      </c>
      <c r="AV65" s="147" t="s">
        <v>503</v>
      </c>
      <c r="AW65" s="137" t="str">
        <f t="shared" si="46"/>
        <v>ДП ЛАДА B.1/2</v>
      </c>
      <c r="AY65" s="233" t="s">
        <v>2217</v>
      </c>
      <c r="AZ65" s="136" t="s">
        <v>1594</v>
      </c>
      <c r="BA65" s="137" t="str">
        <f t="shared" si="68"/>
        <v>ДП Геометрія.4/0.фальц</v>
      </c>
      <c r="BG65" s="423" t="s">
        <v>3131</v>
      </c>
      <c r="BH65" s="148" t="s">
        <v>326</v>
      </c>
      <c r="BI65" s="138" t="str">
        <f>CONCATENATE(BG65,".",BH65)</f>
        <v>2-стулк,.200</v>
      </c>
      <c r="BK65" s="249" t="s">
        <v>2415</v>
      </c>
      <c r="BL65" s="136" t="s">
        <v>1768</v>
      </c>
      <c r="BM65" s="137" t="str">
        <f>CONCATENATE(BK65,".",BL65)</f>
        <v>ДП Ліса.Uni-Mat.</v>
      </c>
      <c r="BO65" s="135" t="s">
        <v>55</v>
      </c>
      <c r="BP65" s="254" t="s">
        <v>607</v>
      </c>
      <c r="BQ65" s="137" t="str">
        <f t="shared" ref="BQ65:BQ76" si="78">CONCATENATE(BO65,".",BP65)</f>
        <v>LINE-3D.304 Кора дуб</v>
      </c>
      <c r="BS65" s="132" t="s">
        <v>2221</v>
      </c>
      <c r="BT65" s="100" t="s">
        <v>3831</v>
      </c>
      <c r="BU65" s="134" t="str">
        <f t="shared" si="63"/>
        <v>ДП Геометрія.6/0.Сотове</v>
      </c>
      <c r="BW65" s="59" t="s">
        <v>2213</v>
      </c>
      <c r="BX65" s="774" t="s">
        <v>3871</v>
      </c>
      <c r="BY65" s="69" t="str">
        <f t="shared" ref="BY65:BY94" si="79">CONCATENATE(BW65,".",BX65)</f>
        <v>ДП Геометрія.1/0.(ні)</v>
      </c>
      <c r="CA65" s="145" t="s">
        <v>2951</v>
      </c>
      <c r="CB65" s="475" t="s">
        <v>5838</v>
      </c>
      <c r="CC65" s="238" t="str">
        <f>CONCATENATE(CA65,".",CB65)</f>
        <v>ДП СТАНДАРТ.б/з фальц.робоча.Magnet цл (чор.) б/з завіс.</v>
      </c>
      <c r="CE65" s="740" t="s">
        <v>3022</v>
      </c>
      <c r="CF65" s="136"/>
      <c r="CG65" s="137" t="str">
        <f t="shared" si="76"/>
        <v>ДП Ідея-ЛОФТ.фальц.неробоча.</v>
      </c>
      <c r="CI65" s="144" t="s">
        <v>5835</v>
      </c>
      <c r="CJ65" s="133" t="s">
        <v>4476</v>
      </c>
      <c r="CK65" s="134" t="str">
        <f t="shared" si="74"/>
        <v>Magnet ст (чор.) б/з завіс..Ліва</v>
      </c>
      <c r="CM65" s="85" t="s">
        <v>3006</v>
      </c>
      <c r="CN65" s="55" t="s">
        <v>899</v>
      </c>
      <c r="CO65" s="69" t="str">
        <f t="shared" si="75"/>
        <v>ДП Ідея.б/з фальц.робоча.Verto-FIT Comfort</v>
      </c>
      <c r="CY65" s="145" t="s">
        <v>359</v>
      </c>
      <c r="CZ65" s="136"/>
      <c r="DA65" s="137" t="s">
        <v>818</v>
      </c>
      <c r="DD65" s="164" t="s">
        <v>6470</v>
      </c>
      <c r="DE65" s="165">
        <v>3850</v>
      </c>
      <c r="DF65" s="525">
        <f t="shared" si="69"/>
        <v>3850</v>
      </c>
      <c r="DG65" s="520"/>
      <c r="DH65" s="527">
        <f t="shared" si="70"/>
        <v>3850</v>
      </c>
      <c r="DJ65" s="59"/>
      <c r="DK65" s="102"/>
      <c r="DL65" s="401"/>
      <c r="DM65" s="102"/>
      <c r="DN65" s="102"/>
      <c r="DP65" s="791" t="s">
        <v>781</v>
      </c>
      <c r="DQ65" s="722">
        <v>0</v>
      </c>
      <c r="DR65" s="525">
        <f t="shared" si="12"/>
        <v>0</v>
      </c>
      <c r="DS65" s="526"/>
      <c r="DT65" s="527">
        <f t="shared" si="13"/>
        <v>0</v>
      </c>
      <c r="DU65" s="165"/>
      <c r="DV65" s="633"/>
      <c r="DW65" s="634"/>
      <c r="DX65" s="635"/>
      <c r="DY65" s="636"/>
      <c r="DZ65" s="637"/>
      <c r="EB65" s="107" t="s">
        <v>2469</v>
      </c>
      <c r="EC65" s="163">
        <v>170</v>
      </c>
      <c r="ED65" s="528">
        <f t="shared" si="77"/>
        <v>170</v>
      </c>
      <c r="EE65" s="523"/>
      <c r="EF65" s="524">
        <f t="shared" si="52"/>
        <v>170</v>
      </c>
      <c r="EG65" s="164"/>
      <c r="EH65" s="732" t="s">
        <v>7379</v>
      </c>
      <c r="EI65" s="165">
        <v>0</v>
      </c>
      <c r="EJ65" s="519">
        <f>ROUND(((EI65-(EI65/6))/$DD$3)*$DE$3,2)</f>
        <v>0</v>
      </c>
      <c r="EK65" s="520"/>
      <c r="EL65" s="521">
        <f>IF(EK65="",EJ65,
IF(AND($EI$10&gt;=VLOOKUP(EK65,$EH$5:$EL$9,2,0),$EI$10&lt;=VLOOKUP(EK65,$EH$5:$EL$9,3,0)),
(EJ65*(1-VLOOKUP(EK65,$EH$5:$EL$9,4,0))),
EJ65))</f>
        <v>0</v>
      </c>
    </row>
    <row r="66" spans="2:142" x14ac:dyDescent="0.2">
      <c r="B66" s="30"/>
      <c r="C66" s="545"/>
      <c r="D66" s="547"/>
      <c r="E66" s="29"/>
      <c r="L66" s="57" t="s">
        <v>1266</v>
      </c>
      <c r="M66" s="47" t="s">
        <v>1571</v>
      </c>
      <c r="N66" s="93" t="s">
        <v>1947</v>
      </c>
      <c r="O66" s="422" t="s">
        <v>691</v>
      </c>
      <c r="Q66" s="57" t="s">
        <v>1266</v>
      </c>
      <c r="R66" s="97" t="s">
        <v>832</v>
      </c>
      <c r="S66" s="93" t="s">
        <v>833</v>
      </c>
      <c r="U66" s="746" t="s">
        <v>3845</v>
      </c>
      <c r="V66" s="150" t="s">
        <v>232</v>
      </c>
      <c r="W66" s="158" t="s">
        <v>2087</v>
      </c>
      <c r="AK66" s="771" t="s">
        <v>5357</v>
      </c>
      <c r="AL66" s="475" t="s">
        <v>714</v>
      </c>
      <c r="AM66" s="581" t="s">
        <v>5358</v>
      </c>
      <c r="AO66" s="772" t="s">
        <v>4515</v>
      </c>
      <c r="AP66" s="151" t="s">
        <v>170</v>
      </c>
      <c r="AQ66" s="583" t="s">
        <v>2187</v>
      </c>
      <c r="AU66" s="233" t="s">
        <v>1307</v>
      </c>
      <c r="AV66" s="147" t="s">
        <v>1237</v>
      </c>
      <c r="AW66" s="137" t="str">
        <f t="shared" si="46"/>
        <v>ДП ЛАДА B.1/3</v>
      </c>
      <c r="AY66" s="233" t="s">
        <v>2217</v>
      </c>
      <c r="AZ66" s="136" t="s">
        <v>1596</v>
      </c>
      <c r="BA66" s="137" t="str">
        <f t="shared" si="68"/>
        <v>ДП Геометрія.4/0.б/з фальц</v>
      </c>
      <c r="BG66" s="425"/>
      <c r="BH66" s="426"/>
      <c r="BI66" s="427"/>
      <c r="BK66" s="249" t="s">
        <v>2415</v>
      </c>
      <c r="BL66" s="136" t="s">
        <v>7178</v>
      </c>
      <c r="BM66" s="137" t="str">
        <f t="shared" si="44"/>
        <v>ДП Ліса.Резист.</v>
      </c>
      <c r="BO66" s="145" t="s">
        <v>55</v>
      </c>
      <c r="BP66" s="21" t="s">
        <v>608</v>
      </c>
      <c r="BQ66" s="137" t="str">
        <f t="shared" si="78"/>
        <v>LINE-3D.305 Кора венге</v>
      </c>
      <c r="BS66" s="43" t="s">
        <v>2221</v>
      </c>
      <c r="BT66" s="253" t="s">
        <v>300</v>
      </c>
      <c r="BU66" s="138" t="str">
        <f t="shared" si="63"/>
        <v>ДП Геометрія.6/0.ДСП тр.</v>
      </c>
      <c r="BW66" s="161"/>
      <c r="BX66" s="245"/>
      <c r="BY66" s="134"/>
      <c r="CA66" s="145" t="s">
        <v>2951</v>
      </c>
      <c r="CB66" s="475" t="s">
        <v>5835</v>
      </c>
      <c r="CC66" s="238" t="str">
        <f>CONCATENATE(CA66,".",CB66)</f>
        <v>ДП СТАНДАРТ.б/з фальц.робоча.Magnet ст (чор.) б/з завіс.</v>
      </c>
      <c r="CE66" s="736" t="s">
        <v>3022</v>
      </c>
      <c r="CF66" s="136" t="s">
        <v>4021</v>
      </c>
      <c r="CG66" s="137" t="str">
        <f t="shared" si="76"/>
        <v>ДП Ідея-ЛОФТ.фальц.неробоча.ВВ</v>
      </c>
      <c r="CI66" s="146" t="s">
        <v>5835</v>
      </c>
      <c r="CJ66" s="61" t="s">
        <v>4506</v>
      </c>
      <c r="CK66" s="138" t="str">
        <f t="shared" si="74"/>
        <v>Magnet ст (чор.) б/з завіс..Права</v>
      </c>
      <c r="CM66" s="85" t="s">
        <v>6667</v>
      </c>
      <c r="CN66" s="55" t="s">
        <v>6586</v>
      </c>
      <c r="CO66" s="69" t="str">
        <f>CONCATENATE(CM66,".",CN66)</f>
        <v>ДП Ідея.вн фальц.робоча.Verto-FIT Comfort Inside</v>
      </c>
      <c r="CY66" s="146" t="s">
        <v>360</v>
      </c>
      <c r="CZ66" s="61"/>
      <c r="DA66" s="138" t="s">
        <v>818</v>
      </c>
      <c r="DD66" s="164" t="s">
        <v>6471</v>
      </c>
      <c r="DE66" s="165">
        <v>3850</v>
      </c>
      <c r="DF66" s="525">
        <f t="shared" si="69"/>
        <v>3850</v>
      </c>
      <c r="DG66" s="520"/>
      <c r="DH66" s="527">
        <f t="shared" si="70"/>
        <v>3850</v>
      </c>
      <c r="DJ66" s="47"/>
      <c r="DK66" s="47"/>
      <c r="DL66" s="513"/>
      <c r="DM66" s="47"/>
      <c r="DN66" s="47"/>
      <c r="DP66" s="792" t="s">
        <v>782</v>
      </c>
      <c r="DQ66" s="720">
        <v>370</v>
      </c>
      <c r="DR66" s="519">
        <f>ROUND(((DQ66-(DQ66/6))/$DD$3)*$DE$3,2)</f>
        <v>370</v>
      </c>
      <c r="DS66" s="520"/>
      <c r="DT66" s="521">
        <f>IF(DS66="",DR66,
IF(AND($DQ$10&gt;=VLOOKUP(DS66,$DP$5:$DT$9,2,0),$DQ$10&lt;=VLOOKUP(DS66,$DP$5:$DT$9,3,0)),
(DR66*(1-VLOOKUP(DS66,$DP$5:$DT$9,4,0))),
DR66))</f>
        <v>370</v>
      </c>
      <c r="DU66" s="165"/>
      <c r="DV66" s="730" t="s">
        <v>3878</v>
      </c>
      <c r="DW66" s="104">
        <v>0</v>
      </c>
      <c r="DX66" s="402">
        <f t="shared" ref="DX66:DX72" si="80">ROUND(((DW66-(DW66/6))/$DD$3)*$DE$3,2)</f>
        <v>0</v>
      </c>
      <c r="DY66" s="511"/>
      <c r="DZ66" s="508">
        <f t="shared" ref="DZ66:DZ72" si="81">IF(DY66="",DX66,
IF(AND($DW$10&gt;=VLOOKUP(DY66,$DV$5:$DZ$9,2,0),$DW$10&lt;=VLOOKUP(DY66,$DV$5:$DZ$9,3,0)),
(DX66*(1-VLOOKUP(DY66,$DV$5:$DZ$9,4,0))),
DX66))</f>
        <v>0</v>
      </c>
      <c r="EB66" s="161" t="s">
        <v>1084</v>
      </c>
      <c r="EC66" s="162">
        <v>0</v>
      </c>
      <c r="ED66" s="534">
        <f t="shared" si="77"/>
        <v>0</v>
      </c>
      <c r="EE66" s="526"/>
      <c r="EF66" s="527">
        <f t="shared" si="52"/>
        <v>0</v>
      </c>
      <c r="EG66" s="164"/>
      <c r="EH66" s="733" t="s">
        <v>7380</v>
      </c>
      <c r="EI66" s="163">
        <v>1420</v>
      </c>
      <c r="EJ66" s="528">
        <f>ROUND(((EI66-(EI66/6))/$DD$3)*$DE$3,2)</f>
        <v>1420</v>
      </c>
      <c r="EK66" s="523"/>
      <c r="EL66" s="524">
        <f>IF(EK66="",EJ66,
IF(AND($EI$10&gt;=VLOOKUP(EK66,$EH$5:$EL$9,2,0),$EI$10&lt;=VLOOKUP(EK66,$EH$5:$EL$9,3,0)),
(EJ66*(1-VLOOKUP(EK66,$EH$5:$EL$9,4,0))),
EJ66))</f>
        <v>1420</v>
      </c>
    </row>
    <row r="67" spans="2:142" x14ac:dyDescent="0.2">
      <c r="B67" s="30"/>
      <c r="C67" s="545" t="s">
        <v>527</v>
      </c>
      <c r="D67" s="547" t="s">
        <v>692</v>
      </c>
      <c r="E67" s="29"/>
      <c r="L67" s="57" t="s">
        <v>1267</v>
      </c>
      <c r="M67" s="47" t="s">
        <v>1571</v>
      </c>
      <c r="N67" s="93" t="s">
        <v>1947</v>
      </c>
      <c r="O67" s="422" t="s">
        <v>691</v>
      </c>
      <c r="Q67" s="57" t="s">
        <v>1267</v>
      </c>
      <c r="R67" s="97" t="s">
        <v>204</v>
      </c>
      <c r="S67" s="93" t="s">
        <v>968</v>
      </c>
      <c r="U67" s="746" t="s">
        <v>3846</v>
      </c>
      <c r="V67" s="150" t="s">
        <v>233</v>
      </c>
      <c r="W67" s="158" t="s">
        <v>2088</v>
      </c>
      <c r="AK67" s="772" t="s">
        <v>5369</v>
      </c>
      <c r="AL67" s="587" t="s">
        <v>994</v>
      </c>
      <c r="AM67" s="583" t="s">
        <v>5370</v>
      </c>
      <c r="AO67" s="771" t="s">
        <v>5808</v>
      </c>
      <c r="AP67" s="150" t="s">
        <v>5143</v>
      </c>
      <c r="AQ67" s="581" t="s">
        <v>2184</v>
      </c>
      <c r="AU67" s="233" t="s">
        <v>1307</v>
      </c>
      <c r="AV67" s="147" t="s">
        <v>189</v>
      </c>
      <c r="AW67" s="137" t="str">
        <f t="shared" si="46"/>
        <v>ДП ЛАДА B.2/0</v>
      </c>
      <c r="AY67" s="223" t="s">
        <v>2217</v>
      </c>
      <c r="AZ67" s="61" t="s">
        <v>1595</v>
      </c>
      <c r="BA67" s="138" t="str">
        <f t="shared" si="68"/>
        <v>ДП Геометрія.4/0.купе</v>
      </c>
      <c r="BG67" s="56" t="s">
        <v>1685</v>
      </c>
      <c r="BH67" s="40" t="s">
        <v>3871</v>
      </c>
      <c r="BI67" s="138" t="str">
        <f>CONCATENATE(BG67,".",BH67)</f>
        <v>2050 мм.(ні)</v>
      </c>
      <c r="BK67" s="249" t="s">
        <v>2415</v>
      </c>
      <c r="BL67" s="136" t="s">
        <v>55</v>
      </c>
      <c r="BM67" s="137" t="str">
        <f t="shared" si="44"/>
        <v>ДП Ліса.LINE-3D</v>
      </c>
      <c r="BO67" s="145" t="s">
        <v>55</v>
      </c>
      <c r="BP67" s="21" t="s">
        <v>42</v>
      </c>
      <c r="BQ67" s="137" t="str">
        <f t="shared" si="78"/>
        <v>LINE-3D.306 Кора береза</v>
      </c>
      <c r="BS67" s="132" t="s">
        <v>2222</v>
      </c>
      <c r="BT67" s="100" t="s">
        <v>3831</v>
      </c>
      <c r="BU67" s="134" t="str">
        <f t="shared" si="63"/>
        <v>ДП Геометрія.6/6.Сотове</v>
      </c>
      <c r="BW67" s="164"/>
      <c r="BX67" s="764"/>
      <c r="BY67" s="137"/>
      <c r="CA67" s="145" t="s">
        <v>2951</v>
      </c>
      <c r="CB67" s="96"/>
      <c r="CC67" s="96"/>
      <c r="CE67" s="423" t="s">
        <v>3022</v>
      </c>
      <c r="CF67" s="61" t="s">
        <v>697</v>
      </c>
      <c r="CG67" s="138" t="str">
        <f t="shared" si="76"/>
        <v>ДП Ідея-ЛОФТ.фальц.неробоча.ВП</v>
      </c>
      <c r="CI67" s="145" t="s">
        <v>4103</v>
      </c>
      <c r="CJ67" s="136" t="s">
        <v>4476</v>
      </c>
      <c r="CK67" s="137" t="str">
        <f t="shared" ref="CK67:CK82" si="82">CONCATENATE(CI67,".",CJ67)</f>
        <v>Magnet цл +2завіс 3D.Ліва</v>
      </c>
      <c r="CM67" s="85" t="s">
        <v>3011</v>
      </c>
      <c r="CN67" s="55" t="s">
        <v>799</v>
      </c>
      <c r="CO67" s="69" t="str">
        <f>CONCATENATE(CM67,".",CN67)</f>
        <v>ДП Ідея.купе.робоча.Verto-FIT</v>
      </c>
      <c r="CY67" s="145" t="s">
        <v>900</v>
      </c>
      <c r="CZ67" s="136"/>
      <c r="DA67" s="137" t="s">
        <v>818</v>
      </c>
      <c r="DD67" s="164" t="s">
        <v>6472</v>
      </c>
      <c r="DE67" s="165">
        <v>3850</v>
      </c>
      <c r="DF67" s="525">
        <f t="shared" si="69"/>
        <v>3850</v>
      </c>
      <c r="DG67" s="520"/>
      <c r="DH67" s="527">
        <f t="shared" si="70"/>
        <v>3850</v>
      </c>
      <c r="DJ67" s="47"/>
      <c r="DK67" s="47"/>
      <c r="DL67" s="513"/>
      <c r="DM67" s="47"/>
      <c r="DN67" s="47"/>
      <c r="DP67" s="793" t="s">
        <v>3630</v>
      </c>
      <c r="DQ67" s="720">
        <v>410</v>
      </c>
      <c r="DR67" s="519">
        <f t="shared" si="12"/>
        <v>410</v>
      </c>
      <c r="DS67" s="520"/>
      <c r="DT67" s="521">
        <f t="shared" si="13"/>
        <v>410</v>
      </c>
      <c r="DU67" s="165"/>
      <c r="DV67" s="731" t="s">
        <v>5414</v>
      </c>
      <c r="DW67" s="162">
        <v>0</v>
      </c>
      <c r="DX67" s="525">
        <f t="shared" si="80"/>
        <v>0</v>
      </c>
      <c r="DY67" s="526"/>
      <c r="DZ67" s="527">
        <f t="shared" si="81"/>
        <v>0</v>
      </c>
      <c r="EB67" s="732" t="s">
        <v>4039</v>
      </c>
      <c r="EC67" s="165">
        <v>250</v>
      </c>
      <c r="ED67" s="519">
        <f t="shared" si="77"/>
        <v>250</v>
      </c>
      <c r="EE67" s="520"/>
      <c r="EF67" s="521">
        <f t="shared" si="52"/>
        <v>250</v>
      </c>
      <c r="EG67" s="164"/>
      <c r="EH67" s="732" t="s">
        <v>3139</v>
      </c>
      <c r="EI67" s="165">
        <v>0</v>
      </c>
      <c r="EJ67" s="519">
        <f t="shared" si="71"/>
        <v>0</v>
      </c>
      <c r="EK67" s="520"/>
      <c r="EL67" s="521">
        <f t="shared" si="72"/>
        <v>0</v>
      </c>
    </row>
    <row r="68" spans="2:142" x14ac:dyDescent="0.2">
      <c r="B68" s="30"/>
      <c r="C68" s="545" t="s">
        <v>477</v>
      </c>
      <c r="D68" s="547" t="s">
        <v>692</v>
      </c>
      <c r="E68" s="29"/>
      <c r="L68" s="57" t="s">
        <v>1274</v>
      </c>
      <c r="M68" s="47" t="s">
        <v>1571</v>
      </c>
      <c r="N68" s="93" t="s">
        <v>1947</v>
      </c>
      <c r="O68" s="422" t="s">
        <v>691</v>
      </c>
      <c r="Q68" s="57" t="s">
        <v>1274</v>
      </c>
      <c r="R68" s="97" t="s">
        <v>834</v>
      </c>
      <c r="S68" s="93" t="s">
        <v>835</v>
      </c>
      <c r="U68" s="746" t="s">
        <v>3847</v>
      </c>
      <c r="V68" s="150" t="s">
        <v>234</v>
      </c>
      <c r="W68" s="158" t="s">
        <v>2089</v>
      </c>
      <c r="AK68" s="771" t="s">
        <v>5371</v>
      </c>
      <c r="AL68" s="475" t="s">
        <v>5372</v>
      </c>
      <c r="AM68" s="581" t="s">
        <v>5373</v>
      </c>
      <c r="AO68" s="772" t="s">
        <v>5809</v>
      </c>
      <c r="AP68" s="151" t="s">
        <v>170</v>
      </c>
      <c r="AQ68" s="583" t="s">
        <v>2187</v>
      </c>
      <c r="AU68" s="233" t="s">
        <v>1307</v>
      </c>
      <c r="AV68" s="147" t="s">
        <v>190</v>
      </c>
      <c r="AW68" s="137" t="str">
        <f t="shared" si="46"/>
        <v>ДП ЛАДА B.2/1</v>
      </c>
      <c r="AY68" s="233" t="s">
        <v>2218</v>
      </c>
      <c r="AZ68" s="136" t="s">
        <v>1594</v>
      </c>
      <c r="BA68" s="137" t="str">
        <f t="shared" si="68"/>
        <v>ДП Геометрія.4/4.фальц</v>
      </c>
      <c r="BG68" s="56"/>
      <c r="BH68" s="40"/>
      <c r="BI68" s="138"/>
      <c r="BK68" s="249" t="s">
        <v>2415</v>
      </c>
      <c r="BL68" s="61" t="s">
        <v>4720</v>
      </c>
      <c r="BM68" s="138" t="str">
        <f t="shared" si="44"/>
        <v>ДП Ліса.Е-шпон</v>
      </c>
      <c r="BO68" s="135" t="s">
        <v>55</v>
      </c>
      <c r="BP68" s="762" t="s">
        <v>6543</v>
      </c>
      <c r="BQ68" s="137" t="str">
        <f t="shared" ref="BQ68:BQ73" si="83">CONCATENATE(BO68,".",BP68)</f>
        <v>LINE-3D.307 Кора аляска</v>
      </c>
      <c r="BS68" s="43" t="s">
        <v>2222</v>
      </c>
      <c r="BT68" s="253" t="s">
        <v>300</v>
      </c>
      <c r="BU68" s="138" t="str">
        <f t="shared" si="63"/>
        <v>ДП Геометрія.6/6.ДСП тр.</v>
      </c>
      <c r="BW68" s="164" t="s">
        <v>2214</v>
      </c>
      <c r="BX68" s="246" t="s">
        <v>430</v>
      </c>
      <c r="BY68" s="137" t="str">
        <f t="shared" si="79"/>
        <v>ДП Геометрія.1/1.Сатин</v>
      </c>
      <c r="CA68" s="145" t="s">
        <v>2951</v>
      </c>
      <c r="CB68" s="475" t="s">
        <v>4103</v>
      </c>
      <c r="CC68" s="238" t="str">
        <f>CONCATENATE(CA68,".",CB68)</f>
        <v>ДП СТАНДАРТ.б/з фальц.робоча.Magnet цл +2завіс 3D</v>
      </c>
      <c r="CE68" s="145" t="s">
        <v>3023</v>
      </c>
      <c r="CF68" s="136"/>
      <c r="CG68" s="137" t="str">
        <f t="shared" si="76"/>
        <v>ДП Ідея-ЛОФТ.б/з фальц.робоча.</v>
      </c>
      <c r="CI68" s="146" t="s">
        <v>4103</v>
      </c>
      <c r="CJ68" s="61" t="s">
        <v>4506</v>
      </c>
      <c r="CK68" s="138" t="str">
        <f t="shared" si="82"/>
        <v>Magnet цл +2завіс 3D.Права</v>
      </c>
      <c r="CM68" s="871"/>
      <c r="CN68" s="833"/>
      <c r="CO68" s="834"/>
      <c r="CY68" s="145" t="s">
        <v>901</v>
      </c>
      <c r="CZ68" s="136"/>
      <c r="DA68" s="137" t="s">
        <v>818</v>
      </c>
      <c r="DD68" s="164" t="s">
        <v>6473</v>
      </c>
      <c r="DE68" s="165">
        <v>3850</v>
      </c>
      <c r="DF68" s="525">
        <f t="shared" si="69"/>
        <v>3850</v>
      </c>
      <c r="DG68" s="520"/>
      <c r="DH68" s="527">
        <f t="shared" si="70"/>
        <v>3850</v>
      </c>
      <c r="DJ68" s="551"/>
      <c r="DK68" s="551"/>
      <c r="DL68" s="646"/>
      <c r="DM68" s="551"/>
      <c r="DN68" s="551"/>
      <c r="DP68" s="794" t="s">
        <v>1697</v>
      </c>
      <c r="DQ68" s="721">
        <v>410</v>
      </c>
      <c r="DR68" s="522">
        <f t="shared" si="12"/>
        <v>410</v>
      </c>
      <c r="DS68" s="523"/>
      <c r="DT68" s="524">
        <f t="shared" si="13"/>
        <v>410</v>
      </c>
      <c r="DU68" s="165"/>
      <c r="DV68" s="731" t="s">
        <v>5415</v>
      </c>
      <c r="DW68" s="162">
        <v>0</v>
      </c>
      <c r="DX68" s="525">
        <f t="shared" si="80"/>
        <v>0</v>
      </c>
      <c r="DY68" s="526"/>
      <c r="DZ68" s="527">
        <f t="shared" si="81"/>
        <v>0</v>
      </c>
      <c r="EB68" s="107" t="s">
        <v>1085</v>
      </c>
      <c r="EC68" s="163">
        <v>170</v>
      </c>
      <c r="ED68" s="528">
        <f t="shared" si="77"/>
        <v>170</v>
      </c>
      <c r="EE68" s="523"/>
      <c r="EF68" s="524">
        <f t="shared" si="52"/>
        <v>170</v>
      </c>
      <c r="EG68" s="164"/>
      <c r="EH68" s="733" t="s">
        <v>3140</v>
      </c>
      <c r="EI68" s="163">
        <v>1520</v>
      </c>
      <c r="EJ68" s="528">
        <f t="shared" si="71"/>
        <v>1520</v>
      </c>
      <c r="EK68" s="523"/>
      <c r="EL68" s="524">
        <f t="shared" si="72"/>
        <v>1520</v>
      </c>
    </row>
    <row r="69" spans="2:142" x14ac:dyDescent="0.2">
      <c r="B69" s="30"/>
      <c r="C69" s="545" t="s">
        <v>1055</v>
      </c>
      <c r="D69" s="547" t="s">
        <v>692</v>
      </c>
      <c r="E69" s="29"/>
      <c r="L69" s="57" t="s">
        <v>1275</v>
      </c>
      <c r="M69" s="47" t="s">
        <v>1571</v>
      </c>
      <c r="N69" s="93" t="s">
        <v>1947</v>
      </c>
      <c r="O69" s="422" t="s">
        <v>691</v>
      </c>
      <c r="Q69" s="57" t="s">
        <v>1275</v>
      </c>
      <c r="R69" s="97" t="s">
        <v>496</v>
      </c>
      <c r="S69" s="93" t="s">
        <v>969</v>
      </c>
      <c r="U69" s="746" t="s">
        <v>3848</v>
      </c>
      <c r="V69" s="150" t="s">
        <v>235</v>
      </c>
      <c r="W69" s="158" t="s">
        <v>2090</v>
      </c>
      <c r="AK69" s="771" t="s">
        <v>6253</v>
      </c>
      <c r="AL69" s="475" t="s">
        <v>6499</v>
      </c>
      <c r="AM69" s="581" t="s">
        <v>6254</v>
      </c>
      <c r="AO69" s="771" t="s">
        <v>4486</v>
      </c>
      <c r="AP69" s="150" t="s">
        <v>5143</v>
      </c>
      <c r="AQ69" s="581" t="s">
        <v>2184</v>
      </c>
      <c r="AU69" s="233" t="s">
        <v>1307</v>
      </c>
      <c r="AV69" s="147" t="s">
        <v>191</v>
      </c>
      <c r="AW69" s="137" t="str">
        <f t="shared" si="46"/>
        <v>ДП ЛАДА B.2/2</v>
      </c>
      <c r="AY69" s="233" t="s">
        <v>2218</v>
      </c>
      <c r="AZ69" s="136" t="s">
        <v>1596</v>
      </c>
      <c r="BA69" s="137" t="str">
        <f t="shared" si="68"/>
        <v>ДП Геометрія.4/4.б/з фальц</v>
      </c>
      <c r="BG69" s="48"/>
      <c r="BH69" s="40"/>
      <c r="BI69" s="69"/>
      <c r="BK69" s="233" t="s">
        <v>580</v>
      </c>
      <c r="BL69" s="136" t="s">
        <v>393</v>
      </c>
      <c r="BM69" s="138" t="str">
        <f t="shared" si="44"/>
        <v>ДП ЛАДА-КОНЦЕПТ.Verto-Cell</v>
      </c>
      <c r="BO69" s="740" t="s">
        <v>4723</v>
      </c>
      <c r="BP69" s="133" t="s">
        <v>3827</v>
      </c>
      <c r="BQ69" s="134" t="str">
        <f t="shared" si="83"/>
        <v>Е-шпонА.401 Акація мед.</v>
      </c>
      <c r="BS69" s="425"/>
      <c r="BT69" s="426"/>
      <c r="BU69" s="427"/>
      <c r="BW69" s="164" t="s">
        <v>2214</v>
      </c>
      <c r="BX69" s="764" t="s">
        <v>3617</v>
      </c>
      <c r="BY69" s="137" t="str">
        <f t="shared" si="79"/>
        <v>ДП Геометрія.1/1.Графіт</v>
      </c>
      <c r="CA69" s="145" t="s">
        <v>2951</v>
      </c>
      <c r="CB69" s="475" t="s">
        <v>4107</v>
      </c>
      <c r="CC69" s="238" t="str">
        <f>CONCATENATE(CA69,".",CB69)</f>
        <v>ДП СТАНДАРТ.б/з фальц.робоча.Magnet ст +2завіс 3D</v>
      </c>
      <c r="CE69" s="145" t="s">
        <v>3023</v>
      </c>
      <c r="CF69" s="136" t="s">
        <v>4021</v>
      </c>
      <c r="CG69" s="137" t="str">
        <f t="shared" si="76"/>
        <v>ДП Ідея-ЛОФТ.б/з фальц.робоча.ВВ</v>
      </c>
      <c r="CI69" s="145" t="s">
        <v>4107</v>
      </c>
      <c r="CJ69" s="136" t="s">
        <v>4476</v>
      </c>
      <c r="CK69" s="137" t="str">
        <f t="shared" si="82"/>
        <v>Magnet ст +2завіс 3D.Ліва</v>
      </c>
      <c r="CM69" s="85" t="s">
        <v>7025</v>
      </c>
      <c r="CN69" s="55" t="s">
        <v>899</v>
      </c>
      <c r="CO69" s="69" t="str">
        <f>CONCATENATE(CM69,".",CN69)</f>
        <v>ДП Ідея-Алюм.б/з фальц.робоча.Verto-FIT Comfort</v>
      </c>
      <c r="CY69" s="145" t="s">
        <v>902</v>
      </c>
      <c r="CZ69" s="136"/>
      <c r="DA69" s="137" t="s">
        <v>818</v>
      </c>
      <c r="DD69" s="164" t="s">
        <v>6474</v>
      </c>
      <c r="DE69" s="165">
        <v>3850</v>
      </c>
      <c r="DF69" s="525">
        <f t="shared" si="69"/>
        <v>3850</v>
      </c>
      <c r="DG69" s="520"/>
      <c r="DH69" s="527">
        <f t="shared" si="70"/>
        <v>3850</v>
      </c>
      <c r="DP69" s="789" t="s">
        <v>3884</v>
      </c>
      <c r="DQ69" s="790">
        <v>0</v>
      </c>
      <c r="DR69" s="402">
        <f t="shared" si="12"/>
        <v>0</v>
      </c>
      <c r="DS69" s="511"/>
      <c r="DT69" s="508">
        <f t="shared" si="13"/>
        <v>0</v>
      </c>
      <c r="DU69" s="165"/>
      <c r="DV69" s="732" t="s">
        <v>5416</v>
      </c>
      <c r="DW69" s="165">
        <v>0</v>
      </c>
      <c r="DX69" s="519">
        <f t="shared" si="80"/>
        <v>0</v>
      </c>
      <c r="DY69" s="520"/>
      <c r="DZ69" s="521">
        <f t="shared" si="81"/>
        <v>0</v>
      </c>
      <c r="EB69" s="161" t="s">
        <v>2532</v>
      </c>
      <c r="EC69" s="162">
        <v>0</v>
      </c>
      <c r="ED69" s="534">
        <f t="shared" ref="ED69:ED74" si="84">ROUND(((EC69-(EC69/6))/$DD$3)*$DE$3,2)</f>
        <v>0</v>
      </c>
      <c r="EE69" s="526"/>
      <c r="EF69" s="527">
        <f t="shared" si="52"/>
        <v>0</v>
      </c>
      <c r="EG69" s="164"/>
      <c r="EH69" s="732" t="s">
        <v>4724</v>
      </c>
      <c r="EI69" s="165">
        <v>0</v>
      </c>
      <c r="EJ69" s="519">
        <f>ROUND(((EI69-(EI69/6))/$DD$3)*$DE$3,2)</f>
        <v>0</v>
      </c>
      <c r="EK69" s="520"/>
      <c r="EL69" s="521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30"/>
      <c r="E70" s="29"/>
      <c r="L70" s="57" t="s">
        <v>1276</v>
      </c>
      <c r="M70" s="47" t="s">
        <v>1571</v>
      </c>
      <c r="N70" s="93" t="s">
        <v>1947</v>
      </c>
      <c r="O70" s="422" t="s">
        <v>691</v>
      </c>
      <c r="Q70" s="57" t="s">
        <v>1276</v>
      </c>
      <c r="R70" s="97" t="s">
        <v>631</v>
      </c>
      <c r="S70" s="93" t="s">
        <v>632</v>
      </c>
      <c r="U70" s="744" t="s">
        <v>3849</v>
      </c>
      <c r="V70" s="151" t="s">
        <v>236</v>
      </c>
      <c r="W70" s="159" t="s">
        <v>2091</v>
      </c>
      <c r="AK70" s="772" t="s">
        <v>6212</v>
      </c>
      <c r="AL70" s="587" t="s">
        <v>6508</v>
      </c>
      <c r="AM70" s="583" t="s">
        <v>6255</v>
      </c>
      <c r="AO70" s="772" t="s">
        <v>4516</v>
      </c>
      <c r="AP70" s="151" t="s">
        <v>170</v>
      </c>
      <c r="AQ70" s="583" t="s">
        <v>2187</v>
      </c>
      <c r="AU70" s="233" t="s">
        <v>1307</v>
      </c>
      <c r="AV70" s="147" t="s">
        <v>178</v>
      </c>
      <c r="AW70" s="137" t="str">
        <f t="shared" si="46"/>
        <v>ДП ЛАДА B.3/0</v>
      </c>
      <c r="AY70" s="223" t="s">
        <v>2218</v>
      </c>
      <c r="AZ70" s="61" t="s">
        <v>1595</v>
      </c>
      <c r="BA70" s="138" t="str">
        <f t="shared" si="68"/>
        <v>ДП Геометрія.4/4.купе</v>
      </c>
      <c r="BG70" s="562"/>
      <c r="BH70" s="558"/>
      <c r="BI70" s="559"/>
      <c r="BK70" s="233" t="s">
        <v>580</v>
      </c>
      <c r="BL70" s="136" t="s">
        <v>1768</v>
      </c>
      <c r="BM70" s="137" t="str">
        <f>CONCATENATE(BK70,".",BL70)</f>
        <v>ДП ЛАДА-КОНЦЕПТ.Uni-Mat.</v>
      </c>
      <c r="BO70" s="740" t="s">
        <v>4723</v>
      </c>
      <c r="BP70" s="136" t="s">
        <v>3828</v>
      </c>
      <c r="BQ70" s="137" t="str">
        <f t="shared" si="83"/>
        <v>Е-шпонА.402 Акація св.</v>
      </c>
      <c r="BS70" s="425"/>
      <c r="BT70" s="426"/>
      <c r="BU70" s="427"/>
      <c r="BW70" s="107" t="s">
        <v>2214</v>
      </c>
      <c r="BX70" s="247" t="s">
        <v>790</v>
      </c>
      <c r="BY70" s="138" t="str">
        <f t="shared" si="79"/>
        <v>ДП Геометрія.1/1.Бронза</v>
      </c>
      <c r="CA70" s="145" t="s">
        <v>2951</v>
      </c>
      <c r="CB70" s="475" t="s">
        <v>5836</v>
      </c>
      <c r="CC70" s="238" t="str">
        <f>CONCATENATE(CA70,".",CB70)</f>
        <v>ДП СТАНДАРТ.б/з фальц.робоча.Magnet цл (чор.) +2завіс 3D(чор.)</v>
      </c>
      <c r="CE70" s="146" t="s">
        <v>3023</v>
      </c>
      <c r="CF70" s="61" t="s">
        <v>697</v>
      </c>
      <c r="CG70" s="138" t="str">
        <f t="shared" si="76"/>
        <v>ДП Ідея-ЛОФТ.б/з фальц.робоча.ВП</v>
      </c>
      <c r="CI70" s="146" t="s">
        <v>4107</v>
      </c>
      <c r="CJ70" s="61" t="s">
        <v>4506</v>
      </c>
      <c r="CK70" s="138" t="str">
        <f t="shared" si="82"/>
        <v>Magnet ст +2завіс 3D.Права</v>
      </c>
      <c r="CM70" s="431"/>
      <c r="CN70" s="221"/>
      <c r="CO70" s="222"/>
      <c r="CW70" s="120"/>
      <c r="CY70" s="145" t="s">
        <v>903</v>
      </c>
      <c r="CZ70" s="136"/>
      <c r="DA70" s="137" t="s">
        <v>818</v>
      </c>
      <c r="DD70" s="164" t="s">
        <v>6475</v>
      </c>
      <c r="DE70" s="165">
        <v>3850</v>
      </c>
      <c r="DF70" s="525">
        <f t="shared" si="69"/>
        <v>3850</v>
      </c>
      <c r="DG70" s="520"/>
      <c r="DH70" s="527">
        <f t="shared" si="70"/>
        <v>3850</v>
      </c>
      <c r="DP70" s="791" t="s">
        <v>783</v>
      </c>
      <c r="DQ70" s="722">
        <v>0</v>
      </c>
      <c r="DR70" s="525">
        <f t="shared" si="12"/>
        <v>0</v>
      </c>
      <c r="DS70" s="526"/>
      <c r="DT70" s="527">
        <f t="shared" si="13"/>
        <v>0</v>
      </c>
      <c r="DU70" s="165"/>
      <c r="DV70" s="732" t="s">
        <v>5417</v>
      </c>
      <c r="DW70" s="165">
        <v>0</v>
      </c>
      <c r="DX70" s="519">
        <f t="shared" si="80"/>
        <v>0</v>
      </c>
      <c r="DY70" s="520"/>
      <c r="DZ70" s="521">
        <f t="shared" si="81"/>
        <v>0</v>
      </c>
      <c r="EB70" s="732" t="s">
        <v>4040</v>
      </c>
      <c r="EC70" s="165">
        <v>250</v>
      </c>
      <c r="ED70" s="519">
        <f t="shared" si="84"/>
        <v>250</v>
      </c>
      <c r="EE70" s="520"/>
      <c r="EF70" s="521">
        <f t="shared" si="52"/>
        <v>250</v>
      </c>
      <c r="EG70" s="164"/>
      <c r="EH70" s="733" t="s">
        <v>4725</v>
      </c>
      <c r="EI70" s="163">
        <v>1920</v>
      </c>
      <c r="EJ70" s="528">
        <f>ROUND(((EI70-(EI70/6))/$DD$3)*$DE$3,2)</f>
        <v>1920</v>
      </c>
      <c r="EK70" s="523"/>
      <c r="EL70" s="524">
        <f>IF(EK70="",EJ70,
IF(AND($EI$10&gt;=VLOOKUP(EK70,$EH$5:$EL$9,2,0),$EI$10&lt;=VLOOKUP(EK70,$EH$5:$EL$9,3,0)),
(EJ70*(1-VLOOKUP(EK70,$EH$5:$EL$9,4,0))),
EJ70))</f>
        <v>1920</v>
      </c>
    </row>
    <row r="71" spans="2:142" x14ac:dyDescent="0.2">
      <c r="B71" s="30"/>
      <c r="C71" s="545" t="s">
        <v>18</v>
      </c>
      <c r="D71" s="547" t="s">
        <v>692</v>
      </c>
      <c r="E71" s="29"/>
      <c r="L71" s="57" t="s">
        <v>1301</v>
      </c>
      <c r="M71" s="47" t="s">
        <v>1571</v>
      </c>
      <c r="N71" s="93" t="s">
        <v>1947</v>
      </c>
      <c r="O71" s="422" t="s">
        <v>691</v>
      </c>
      <c r="Q71" s="57" t="s">
        <v>1301</v>
      </c>
      <c r="R71" s="97" t="s">
        <v>836</v>
      </c>
      <c r="S71" s="93" t="s">
        <v>839</v>
      </c>
      <c r="U71" s="801"/>
      <c r="V71" s="802"/>
      <c r="W71" s="795"/>
      <c r="AK71" s="771" t="s">
        <v>4098</v>
      </c>
      <c r="AL71" s="475" t="s">
        <v>755</v>
      </c>
      <c r="AM71" s="581" t="s">
        <v>2147</v>
      </c>
      <c r="AO71" s="771" t="s">
        <v>5810</v>
      </c>
      <c r="AP71" s="150" t="s">
        <v>5143</v>
      </c>
      <c r="AQ71" s="581" t="s">
        <v>2184</v>
      </c>
      <c r="AU71" s="233" t="s">
        <v>1307</v>
      </c>
      <c r="AV71" s="147" t="s">
        <v>179</v>
      </c>
      <c r="AW71" s="137" t="str">
        <f t="shared" si="46"/>
        <v>ДП ЛАДА B.3/1</v>
      </c>
      <c r="AY71" s="233" t="s">
        <v>2219</v>
      </c>
      <c r="AZ71" s="136" t="s">
        <v>1594</v>
      </c>
      <c r="BA71" s="137" t="str">
        <f t="shared" si="68"/>
        <v>ДП Геометрія.5/0.фальц</v>
      </c>
      <c r="BK71" s="233" t="s">
        <v>580</v>
      </c>
      <c r="BL71" s="136" t="s">
        <v>7178</v>
      </c>
      <c r="BM71" s="137" t="str">
        <f t="shared" si="44"/>
        <v>ДП ЛАДА-КОНЦЕПТ.Резист.</v>
      </c>
      <c r="BO71" s="740" t="s">
        <v>4723</v>
      </c>
      <c r="BP71" s="61" t="s">
        <v>53</v>
      </c>
      <c r="BQ71" s="138" t="str">
        <f t="shared" si="83"/>
        <v>Е-шпонА.403 Дуб карп.</v>
      </c>
      <c r="BS71" s="132" t="s">
        <v>2269</v>
      </c>
      <c r="BT71" s="100" t="s">
        <v>3831</v>
      </c>
      <c r="BU71" s="134" t="str">
        <f t="shared" ref="BU71:BU98" si="85">CONCATENATE(BS71,".",BT71)</f>
        <v>ДП Ідея.1.Сотове</v>
      </c>
      <c r="BW71" s="59" t="s">
        <v>2215</v>
      </c>
      <c r="BX71" s="774" t="s">
        <v>3871</v>
      </c>
      <c r="BY71" s="69" t="str">
        <f t="shared" si="79"/>
        <v>ДП Геометрія.3/0.(ні)</v>
      </c>
      <c r="CA71" s="145" t="s">
        <v>2951</v>
      </c>
      <c r="CB71" s="475" t="s">
        <v>5837</v>
      </c>
      <c r="CC71" s="238" t="str">
        <f>CONCATENATE(CA71,".",CB71)</f>
        <v>ДП СТАНДАРТ.б/з фальц.робоча.Magnet ст (чор.) +2завіс 3D(чор.)</v>
      </c>
      <c r="CE71" s="736" t="s">
        <v>3024</v>
      </c>
      <c r="CF71" s="136"/>
      <c r="CG71" s="137" t="str">
        <f t="shared" si="76"/>
        <v>ДП Ідея-ЛОФТ.купе.робоча.</v>
      </c>
      <c r="CI71" s="145" t="s">
        <v>4109</v>
      </c>
      <c r="CJ71" s="136" t="s">
        <v>4476</v>
      </c>
      <c r="CK71" s="137" t="str">
        <f t="shared" si="82"/>
        <v>Magnet цл +3завіс 3D.Ліва</v>
      </c>
      <c r="CM71" s="736" t="s">
        <v>3016</v>
      </c>
      <c r="CN71" s="136" t="s">
        <v>933</v>
      </c>
      <c r="CO71" s="137" t="str">
        <f t="shared" ref="CO71:CO77" si="86">CONCATENATE(CM71,".",CN71)</f>
        <v>ДП Ідея-ЛОФТ.фальц.робоча.Standard-MDF</v>
      </c>
      <c r="CW71" s="120"/>
      <c r="CY71" s="145" t="s">
        <v>904</v>
      </c>
      <c r="CZ71" s="136"/>
      <c r="DA71" s="137" t="s">
        <v>818</v>
      </c>
      <c r="DD71" s="164" t="s">
        <v>6476</v>
      </c>
      <c r="DE71" s="165">
        <v>3850</v>
      </c>
      <c r="DF71" s="525">
        <f t="shared" si="69"/>
        <v>3850</v>
      </c>
      <c r="DG71" s="520"/>
      <c r="DH71" s="527">
        <f t="shared" si="70"/>
        <v>3850</v>
      </c>
      <c r="DP71" s="792" t="s">
        <v>784</v>
      </c>
      <c r="DQ71" s="720">
        <v>370</v>
      </c>
      <c r="DR71" s="519">
        <f>ROUND(((DQ71-(DQ71/6))/$DD$3)*$DE$3,2)</f>
        <v>370</v>
      </c>
      <c r="DS71" s="520"/>
      <c r="DT71" s="521">
        <f>IF(DS71="",DR71,
IF(AND($DQ$10&gt;=VLOOKUP(DS71,$DP$5:$DT$9,2,0),$DQ$10&lt;=VLOOKUP(DS71,$DP$5:$DT$9,3,0)),
(DR71*(1-VLOOKUP(DS71,$DP$5:$DT$9,4,0))),
DR71))</f>
        <v>370</v>
      </c>
      <c r="DU71" s="165"/>
      <c r="DV71" s="732" t="s">
        <v>5418</v>
      </c>
      <c r="DW71" s="165">
        <v>0</v>
      </c>
      <c r="DX71" s="519">
        <f t="shared" si="80"/>
        <v>0</v>
      </c>
      <c r="DY71" s="520"/>
      <c r="DZ71" s="521">
        <f t="shared" si="81"/>
        <v>0</v>
      </c>
      <c r="EB71" s="107" t="s">
        <v>2533</v>
      </c>
      <c r="EC71" s="163">
        <v>170</v>
      </c>
      <c r="ED71" s="528">
        <f t="shared" si="84"/>
        <v>170</v>
      </c>
      <c r="EE71" s="523"/>
      <c r="EF71" s="524">
        <f t="shared" si="52"/>
        <v>170</v>
      </c>
      <c r="EG71" s="164"/>
      <c r="EH71" s="732" t="s">
        <v>3141</v>
      </c>
      <c r="EI71" s="165">
        <v>0</v>
      </c>
      <c r="EJ71" s="519">
        <f t="shared" si="71"/>
        <v>0</v>
      </c>
      <c r="EK71" s="520"/>
      <c r="EL71" s="521">
        <f t="shared" si="72"/>
        <v>0</v>
      </c>
    </row>
    <row r="72" spans="2:142" x14ac:dyDescent="0.2">
      <c r="B72" s="30"/>
      <c r="C72" s="545" t="s">
        <v>19</v>
      </c>
      <c r="D72" s="547" t="s">
        <v>692</v>
      </c>
      <c r="E72" s="29"/>
      <c r="L72" s="57" t="s">
        <v>1302</v>
      </c>
      <c r="M72" s="47" t="s">
        <v>1571</v>
      </c>
      <c r="N72" s="93" t="s">
        <v>1947</v>
      </c>
      <c r="O72" s="422" t="s">
        <v>691</v>
      </c>
      <c r="Q72" s="57" t="s">
        <v>1302</v>
      </c>
      <c r="R72" s="97" t="s">
        <v>621</v>
      </c>
      <c r="S72" s="93" t="s">
        <v>622</v>
      </c>
      <c r="U72" s="746" t="s">
        <v>3025</v>
      </c>
      <c r="V72" s="150" t="s">
        <v>1614</v>
      </c>
      <c r="W72" s="158" t="s">
        <v>2079</v>
      </c>
      <c r="AK72" s="772" t="s">
        <v>4100</v>
      </c>
      <c r="AL72" s="587" t="s">
        <v>409</v>
      </c>
      <c r="AM72" s="583" t="s">
        <v>2148</v>
      </c>
      <c r="AO72" s="772" t="s">
        <v>5811</v>
      </c>
      <c r="AP72" s="151" t="s">
        <v>170</v>
      </c>
      <c r="AQ72" s="583" t="s">
        <v>2187</v>
      </c>
      <c r="AU72" s="233" t="s">
        <v>1307</v>
      </c>
      <c r="AV72" s="147" t="s">
        <v>192</v>
      </c>
      <c r="AW72" s="137" t="str">
        <f t="shared" si="46"/>
        <v>ДП ЛАДА B.3/2</v>
      </c>
      <c r="AY72" s="233" t="s">
        <v>2219</v>
      </c>
      <c r="AZ72" s="136" t="s">
        <v>1596</v>
      </c>
      <c r="BA72" s="137" t="str">
        <f t="shared" si="68"/>
        <v>ДП Геометрія.5/0.б/з фальц</v>
      </c>
      <c r="BK72" s="233" t="s">
        <v>580</v>
      </c>
      <c r="BL72" s="136" t="s">
        <v>55</v>
      </c>
      <c r="BM72" s="137" t="str">
        <f t="shared" si="44"/>
        <v>ДП ЛАДА-КОНЦЕПТ.LINE-3D</v>
      </c>
      <c r="BO72" s="740" t="s">
        <v>4723</v>
      </c>
      <c r="BP72" s="61" t="s">
        <v>1934</v>
      </c>
      <c r="BQ72" s="138" t="str">
        <f t="shared" si="83"/>
        <v>Е-шпонА.404 Дуб полярн.</v>
      </c>
      <c r="BS72" s="43" t="s">
        <v>2269</v>
      </c>
      <c r="BT72" s="253" t="s">
        <v>300</v>
      </c>
      <c r="BU72" s="138" t="str">
        <f t="shared" si="85"/>
        <v>ДП Ідея.1.ДСП тр.</v>
      </c>
      <c r="BW72" s="161"/>
      <c r="BX72" s="245"/>
      <c r="BY72" s="134"/>
      <c r="CA72" s="145" t="s">
        <v>2951</v>
      </c>
      <c r="CB72" s="96"/>
      <c r="CC72" s="96"/>
      <c r="CE72" s="423" t="s">
        <v>3024</v>
      </c>
      <c r="CF72" s="61" t="s">
        <v>4021</v>
      </c>
      <c r="CG72" s="138" t="str">
        <f t="shared" si="76"/>
        <v>ДП Ідея-ЛОФТ.купе.робоча.ВВ</v>
      </c>
      <c r="CI72" s="146" t="s">
        <v>4109</v>
      </c>
      <c r="CJ72" s="61" t="s">
        <v>4506</v>
      </c>
      <c r="CK72" s="138" t="str">
        <f t="shared" si="82"/>
        <v>Magnet цл +3завіс 3D.Права</v>
      </c>
      <c r="CM72" s="736" t="s">
        <v>3016</v>
      </c>
      <c r="CN72" s="136" t="s">
        <v>798</v>
      </c>
      <c r="CO72" s="137" t="str">
        <f t="shared" si="86"/>
        <v>ДП Ідея-ЛОФТ.фальц.робоча.Standard</v>
      </c>
      <c r="CW72" s="120"/>
      <c r="CY72" s="145" t="s">
        <v>6587</v>
      </c>
      <c r="CZ72" s="136"/>
      <c r="DA72" s="137" t="s">
        <v>818</v>
      </c>
      <c r="DD72" s="107" t="s">
        <v>6477</v>
      </c>
      <c r="DE72" s="165">
        <v>3850</v>
      </c>
      <c r="DF72" s="525">
        <f t="shared" si="69"/>
        <v>3850</v>
      </c>
      <c r="DG72" s="523"/>
      <c r="DH72" s="527">
        <f t="shared" si="70"/>
        <v>3850</v>
      </c>
      <c r="DP72" s="793" t="s">
        <v>3631</v>
      </c>
      <c r="DQ72" s="720">
        <v>410</v>
      </c>
      <c r="DR72" s="519">
        <f t="shared" si="12"/>
        <v>410</v>
      </c>
      <c r="DS72" s="520"/>
      <c r="DT72" s="521">
        <f t="shared" si="13"/>
        <v>410</v>
      </c>
      <c r="DU72" s="165"/>
      <c r="DV72" s="732" t="s">
        <v>5419</v>
      </c>
      <c r="DW72" s="165">
        <v>0</v>
      </c>
      <c r="DX72" s="519">
        <f t="shared" si="80"/>
        <v>0</v>
      </c>
      <c r="DY72" s="520"/>
      <c r="DZ72" s="521">
        <f t="shared" si="81"/>
        <v>0</v>
      </c>
      <c r="EB72" s="731" t="s">
        <v>2653</v>
      </c>
      <c r="EC72" s="162">
        <v>0</v>
      </c>
      <c r="ED72" s="534">
        <f t="shared" si="84"/>
        <v>0</v>
      </c>
      <c r="EE72" s="526"/>
      <c r="EF72" s="527">
        <f t="shared" si="52"/>
        <v>0</v>
      </c>
      <c r="EG72" s="164"/>
      <c r="EH72" s="733" t="s">
        <v>3142</v>
      </c>
      <c r="EI72" s="163">
        <v>1920</v>
      </c>
      <c r="EJ72" s="528">
        <f t="shared" si="71"/>
        <v>1920</v>
      </c>
      <c r="EK72" s="523"/>
      <c r="EL72" s="524">
        <f t="shared" si="72"/>
        <v>1920</v>
      </c>
    </row>
    <row r="73" spans="2:142" x14ac:dyDescent="0.2">
      <c r="B73" s="30"/>
      <c r="C73" s="545" t="s">
        <v>1204</v>
      </c>
      <c r="D73" s="547" t="s">
        <v>692</v>
      </c>
      <c r="E73" s="29"/>
      <c r="L73" s="57" t="s">
        <v>1303</v>
      </c>
      <c r="M73" s="47" t="s">
        <v>1571</v>
      </c>
      <c r="N73" s="93" t="s">
        <v>1947</v>
      </c>
      <c r="O73" s="422" t="s">
        <v>691</v>
      </c>
      <c r="Q73" s="57" t="s">
        <v>1303</v>
      </c>
      <c r="R73" s="97" t="s">
        <v>837</v>
      </c>
      <c r="S73" s="93" t="s">
        <v>840</v>
      </c>
      <c r="U73" s="801"/>
      <c r="V73" s="802"/>
      <c r="W73" s="795"/>
      <c r="AK73" s="771" t="s">
        <v>4102</v>
      </c>
      <c r="AL73" s="475" t="s">
        <v>254</v>
      </c>
      <c r="AM73" s="581" t="s">
        <v>2149</v>
      </c>
      <c r="AO73" s="771" t="s">
        <v>4487</v>
      </c>
      <c r="AP73" s="150" t="s">
        <v>5143</v>
      </c>
      <c r="AQ73" s="581" t="s">
        <v>2184</v>
      </c>
      <c r="AU73" s="233" t="s">
        <v>1307</v>
      </c>
      <c r="AV73" s="147" t="s">
        <v>193</v>
      </c>
      <c r="AW73" s="137" t="str">
        <f t="shared" si="46"/>
        <v>ДП ЛАДА B.3/3</v>
      </c>
      <c r="AY73" s="223" t="s">
        <v>2219</v>
      </c>
      <c r="AZ73" s="61" t="s">
        <v>1595</v>
      </c>
      <c r="BA73" s="138" t="str">
        <f t="shared" si="68"/>
        <v>ДП Геометрія.5/0.купе</v>
      </c>
      <c r="BK73" s="223" t="s">
        <v>580</v>
      </c>
      <c r="BL73" s="61" t="s">
        <v>4720</v>
      </c>
      <c r="BM73" s="138" t="str">
        <f t="shared" si="44"/>
        <v>ДП ЛАДА-КОНЦЕПТ.Е-шпон</v>
      </c>
      <c r="BO73" s="740" t="s">
        <v>4723</v>
      </c>
      <c r="BP73" s="61" t="s">
        <v>3829</v>
      </c>
      <c r="BQ73" s="138" t="str">
        <f t="shared" si="83"/>
        <v>Е-шпонА.405 Дуб сільвер.</v>
      </c>
      <c r="BS73" s="132" t="s">
        <v>2270</v>
      </c>
      <c r="BT73" s="100" t="s">
        <v>3831</v>
      </c>
      <c r="BU73" s="134" t="str">
        <f t="shared" si="85"/>
        <v>ДП Ідея.3/0.Сотове</v>
      </c>
      <c r="BW73" s="164"/>
      <c r="BX73" s="764"/>
      <c r="BY73" s="137"/>
      <c r="CA73" s="145" t="s">
        <v>2951</v>
      </c>
      <c r="CB73" s="475" t="s">
        <v>4109</v>
      </c>
      <c r="CC73" s="238" t="str">
        <f>CONCATENATE(CA73,".",CB73)</f>
        <v>ДП СТАНДАРТ.б/з фальц.робоча.Magnet цл +3завіс 3D</v>
      </c>
      <c r="CE73" s="227"/>
      <c r="CF73" s="221"/>
      <c r="CG73" s="222"/>
      <c r="CI73" s="145" t="s">
        <v>4110</v>
      </c>
      <c r="CJ73" s="136" t="s">
        <v>4476</v>
      </c>
      <c r="CK73" s="137" t="str">
        <f t="shared" si="82"/>
        <v>Magnet ст +3завіс 3D.Ліва</v>
      </c>
      <c r="CM73" s="736" t="s">
        <v>3016</v>
      </c>
      <c r="CN73" s="136" t="s">
        <v>799</v>
      </c>
      <c r="CO73" s="137" t="str">
        <f t="shared" si="86"/>
        <v>ДП Ідея-ЛОФТ.фальц.робоча.Verto-FIT</v>
      </c>
      <c r="CW73" s="120"/>
      <c r="CY73" s="145" t="s">
        <v>6588</v>
      </c>
      <c r="CZ73" s="136"/>
      <c r="DA73" s="137" t="s">
        <v>818</v>
      </c>
      <c r="DD73" s="164" t="s">
        <v>2223</v>
      </c>
      <c r="DE73" s="165">
        <v>4080</v>
      </c>
      <c r="DF73" s="525">
        <f t="shared" si="69"/>
        <v>4080</v>
      </c>
      <c r="DG73" s="520"/>
      <c r="DH73" s="527">
        <f t="shared" si="70"/>
        <v>4080</v>
      </c>
      <c r="DP73" s="794" t="s">
        <v>1698</v>
      </c>
      <c r="DQ73" s="721">
        <v>410</v>
      </c>
      <c r="DR73" s="522">
        <f t="shared" si="12"/>
        <v>410</v>
      </c>
      <c r="DS73" s="523"/>
      <c r="DT73" s="524">
        <f t="shared" si="13"/>
        <v>410</v>
      </c>
      <c r="DU73" s="165"/>
      <c r="DV73" s="732" t="s">
        <v>6279</v>
      </c>
      <c r="DW73" s="165">
        <v>680</v>
      </c>
      <c r="DX73" s="519">
        <f t="shared" ref="DX73:DX81" si="87">ROUND(((DW73-(DW73/6))/$DD$3)*$DE$3,2)</f>
        <v>680</v>
      </c>
      <c r="DY73" s="520"/>
      <c r="DZ73" s="521">
        <f t="shared" ref="DZ73:DZ81" si="88">IF(DY73="",DX73,
IF(AND($DW$10&gt;=VLOOKUP(DY73,$DV$5:$DZ$9,2,0),$DW$10&lt;=VLOOKUP(DY73,$DV$5:$DZ$9,3,0)),
(DX73*(1-VLOOKUP(DY73,$DV$5:$DZ$9,4,0))),
DX73))</f>
        <v>680</v>
      </c>
      <c r="EB73" s="732" t="s">
        <v>4041</v>
      </c>
      <c r="EC73" s="165">
        <v>250</v>
      </c>
      <c r="ED73" s="519">
        <f t="shared" si="84"/>
        <v>250</v>
      </c>
      <c r="EE73" s="520"/>
      <c r="EF73" s="521">
        <f t="shared" si="52"/>
        <v>250</v>
      </c>
      <c r="EG73" s="164"/>
      <c r="EH73" s="535"/>
      <c r="EI73" s="536"/>
      <c r="EJ73" s="647"/>
      <c r="EK73" s="648"/>
      <c r="EL73" s="649"/>
    </row>
    <row r="74" spans="2:142" x14ac:dyDescent="0.2">
      <c r="B74" s="30"/>
      <c r="C74" s="545"/>
      <c r="D74" s="547"/>
      <c r="E74" s="29"/>
      <c r="L74" s="57" t="s">
        <v>1304</v>
      </c>
      <c r="M74" s="47" t="s">
        <v>1571</v>
      </c>
      <c r="N74" s="93" t="s">
        <v>1947</v>
      </c>
      <c r="O74" s="422" t="s">
        <v>691</v>
      </c>
      <c r="Q74" s="57" t="s">
        <v>1304</v>
      </c>
      <c r="R74" s="97" t="s">
        <v>838</v>
      </c>
      <c r="S74" s="93" t="s">
        <v>841</v>
      </c>
      <c r="U74" s="142"/>
      <c r="V74" s="150"/>
      <c r="W74" s="158"/>
      <c r="AK74" s="771" t="s">
        <v>4105</v>
      </c>
      <c r="AL74" s="475" t="s">
        <v>410</v>
      </c>
      <c r="AM74" s="581" t="s">
        <v>2150</v>
      </c>
      <c r="AO74" s="772" t="s">
        <v>4517</v>
      </c>
      <c r="AP74" s="151" t="s">
        <v>170</v>
      </c>
      <c r="AQ74" s="583" t="s">
        <v>2187</v>
      </c>
      <c r="AU74" s="233" t="s">
        <v>1307</v>
      </c>
      <c r="AV74" s="147" t="s">
        <v>504</v>
      </c>
      <c r="AW74" s="137" t="str">
        <f t="shared" si="46"/>
        <v>ДП ЛАДА B.3/4</v>
      </c>
      <c r="AY74" s="233" t="s">
        <v>2220</v>
      </c>
      <c r="AZ74" s="136" t="s">
        <v>1594</v>
      </c>
      <c r="BA74" s="137" t="str">
        <f t="shared" si="68"/>
        <v>ДП Геометрія.5/5.фальц</v>
      </c>
      <c r="BK74" s="230" t="s">
        <v>581</v>
      </c>
      <c r="BL74" s="133" t="s">
        <v>393</v>
      </c>
      <c r="BM74" s="134" t="str">
        <f t="shared" si="44"/>
        <v>ДП ЛАДА-НОВА.Verto-Cell</v>
      </c>
      <c r="BO74" s="740" t="s">
        <v>4720</v>
      </c>
      <c r="BP74" s="133" t="s">
        <v>3827</v>
      </c>
      <c r="BQ74" s="134" t="str">
        <f t="shared" si="78"/>
        <v>Е-шпон.401 Акація мед.</v>
      </c>
      <c r="BS74" s="43" t="s">
        <v>2270</v>
      </c>
      <c r="BT74" s="253" t="s">
        <v>300</v>
      </c>
      <c r="BU74" s="138" t="str">
        <f t="shared" si="85"/>
        <v>ДП Ідея.3/0.ДСП тр.</v>
      </c>
      <c r="BW74" s="164" t="s">
        <v>2216</v>
      </c>
      <c r="BX74" s="246" t="s">
        <v>430</v>
      </c>
      <c r="BY74" s="137" t="str">
        <f t="shared" si="79"/>
        <v>ДП Геометрія.3/3.Сатин</v>
      </c>
      <c r="CA74" s="146" t="s">
        <v>2951</v>
      </c>
      <c r="CB74" s="587" t="s">
        <v>4110</v>
      </c>
      <c r="CC74" s="239" t="str">
        <f>CONCATENATE(CA74,".",CB74)</f>
        <v>ДП СТАНДАРТ.б/з фальц.робоча.Magnet ст +3завіс 3D</v>
      </c>
      <c r="CE74" s="736" t="s">
        <v>3026</v>
      </c>
      <c r="CF74" s="136"/>
      <c r="CG74" s="137" t="str">
        <f t="shared" si="62"/>
        <v>ДП ЛАДА A.фальц,.робоча..</v>
      </c>
      <c r="CI74" s="146" t="s">
        <v>4110</v>
      </c>
      <c r="CJ74" s="61" t="s">
        <v>4506</v>
      </c>
      <c r="CK74" s="138" t="str">
        <f t="shared" si="82"/>
        <v>Magnet ст +3завіс 3D.Права</v>
      </c>
      <c r="CM74" s="423" t="s">
        <v>3016</v>
      </c>
      <c r="CN74" s="61" t="s">
        <v>355</v>
      </c>
      <c r="CO74" s="138" t="str">
        <f t="shared" si="86"/>
        <v>ДП Ідея-ЛОФТ.фальц.робоча.Verto-FIT Plus</v>
      </c>
      <c r="CW74" s="120"/>
      <c r="CY74" s="145" t="s">
        <v>6589</v>
      </c>
      <c r="CZ74" s="136"/>
      <c r="DA74" s="137" t="s">
        <v>818</v>
      </c>
      <c r="DD74" s="164" t="s">
        <v>2224</v>
      </c>
      <c r="DE74" s="165">
        <v>4080</v>
      </c>
      <c r="DF74" s="525">
        <f t="shared" si="69"/>
        <v>4080</v>
      </c>
      <c r="DG74" s="520"/>
      <c r="DH74" s="527">
        <f>IF(DG74="",DF74,
IF(AND($DE$10&gt;=VLOOKUP(DG74,$DD$5:$DH$9,2,0),$DE$10&lt;=VLOOKUP(DG74,$DD$5:$DH$9,3,0)),
(DF74*(1-VLOOKUP(DG74,$DD$5:$DH$9,4,0))),
DF74))</f>
        <v>4080</v>
      </c>
      <c r="DP74" s="789" t="s">
        <v>3885</v>
      </c>
      <c r="DQ74" s="790">
        <v>0</v>
      </c>
      <c r="DR74" s="402">
        <f t="shared" ref="DR74:DR110" si="89">ROUND(((DQ74-(DQ74/6))/$DD$3)*$DE$3,2)</f>
        <v>0</v>
      </c>
      <c r="DS74" s="511"/>
      <c r="DT74" s="508">
        <f t="shared" si="13"/>
        <v>0</v>
      </c>
      <c r="DU74" s="165"/>
      <c r="DV74" s="732" t="s">
        <v>6213</v>
      </c>
      <c r="DW74" s="165">
        <v>680</v>
      </c>
      <c r="DX74" s="519">
        <f t="shared" si="87"/>
        <v>680</v>
      </c>
      <c r="DY74" s="520"/>
      <c r="DZ74" s="521">
        <f t="shared" si="88"/>
        <v>680</v>
      </c>
      <c r="EB74" s="733" t="s">
        <v>2654</v>
      </c>
      <c r="EC74" s="163">
        <v>170</v>
      </c>
      <c r="ED74" s="528">
        <f t="shared" si="84"/>
        <v>170</v>
      </c>
      <c r="EE74" s="523"/>
      <c r="EF74" s="524">
        <f t="shared" si="52"/>
        <v>170</v>
      </c>
      <c r="EG74" s="164"/>
      <c r="EH74" s="731" t="s">
        <v>4585</v>
      </c>
      <c r="EI74" s="162">
        <v>0</v>
      </c>
      <c r="EJ74" s="534">
        <f t="shared" si="71"/>
        <v>0</v>
      </c>
      <c r="EK74" s="526"/>
      <c r="EL74" s="527">
        <f t="shared" si="72"/>
        <v>0</v>
      </c>
    </row>
    <row r="75" spans="2:142" x14ac:dyDescent="0.2">
      <c r="B75" s="30"/>
      <c r="C75" s="545" t="s">
        <v>6829</v>
      </c>
      <c r="D75" s="547" t="s">
        <v>692</v>
      </c>
      <c r="E75" s="29"/>
      <c r="L75" s="57" t="s">
        <v>1305</v>
      </c>
      <c r="M75" s="47" t="s">
        <v>1571</v>
      </c>
      <c r="N75" s="93" t="s">
        <v>1947</v>
      </c>
      <c r="O75" s="422" t="s">
        <v>691</v>
      </c>
      <c r="Q75" s="57" t="s">
        <v>1305</v>
      </c>
      <c r="R75" s="97" t="s">
        <v>1251</v>
      </c>
      <c r="S75" s="93" t="s">
        <v>1253</v>
      </c>
      <c r="U75" s="573"/>
      <c r="V75" s="574"/>
      <c r="W75" s="575"/>
      <c r="AK75" s="771" t="s">
        <v>5732</v>
      </c>
      <c r="AL75" s="475" t="s">
        <v>6058</v>
      </c>
      <c r="AM75" s="581" t="s">
        <v>5734</v>
      </c>
      <c r="AO75" s="771" t="s">
        <v>5812</v>
      </c>
      <c r="AP75" s="150" t="s">
        <v>5143</v>
      </c>
      <c r="AQ75" s="581" t="s">
        <v>2184</v>
      </c>
      <c r="AU75" s="223" t="s">
        <v>1307</v>
      </c>
      <c r="AV75" s="148" t="s">
        <v>1239</v>
      </c>
      <c r="AW75" s="138" t="str">
        <f t="shared" si="46"/>
        <v>ДП ЛАДА B.3/5</v>
      </c>
      <c r="AY75" s="233" t="s">
        <v>2220</v>
      </c>
      <c r="AZ75" s="136" t="s">
        <v>1596</v>
      </c>
      <c r="BA75" s="137" t="str">
        <f t="shared" si="68"/>
        <v>ДП Геометрія.5/5.б/з фальц</v>
      </c>
      <c r="BK75" s="233" t="s">
        <v>581</v>
      </c>
      <c r="BL75" s="136"/>
      <c r="BM75" s="137" t="str">
        <f t="shared" si="44"/>
        <v>ДП ЛАДА-НОВА.</v>
      </c>
      <c r="BO75" s="736" t="s">
        <v>4720</v>
      </c>
      <c r="BP75" s="136" t="s">
        <v>3828</v>
      </c>
      <c r="BQ75" s="137" t="str">
        <f t="shared" si="78"/>
        <v>Е-шпон.402 Акація св.</v>
      </c>
      <c r="BS75" s="132" t="s">
        <v>2271</v>
      </c>
      <c r="BT75" s="100" t="s">
        <v>3831</v>
      </c>
      <c r="BU75" s="134" t="str">
        <f t="shared" si="85"/>
        <v>ДП Ідея.3/1.Сотове</v>
      </c>
      <c r="BW75" s="164" t="s">
        <v>2216</v>
      </c>
      <c r="BX75" s="764" t="s">
        <v>3617</v>
      </c>
      <c r="BY75" s="137" t="str">
        <f t="shared" si="79"/>
        <v>ДП Геометрія.3/3.Графіт</v>
      </c>
      <c r="CA75" s="145" t="s">
        <v>2951</v>
      </c>
      <c r="CB75" s="475" t="s">
        <v>5840</v>
      </c>
      <c r="CC75" s="238" t="str">
        <f>CONCATENATE(CA75,".",CB75)</f>
        <v>ДП СТАНДАРТ.б/з фальц.робоча.Magnet цл (чор.) +3завіс 3D(чор.)</v>
      </c>
      <c r="CE75" s="736" t="s">
        <v>3026</v>
      </c>
      <c r="CF75" s="136" t="s">
        <v>4021</v>
      </c>
      <c r="CG75" s="137" t="str">
        <f t="shared" si="62"/>
        <v>ДП ЛАДА A.фальц,.робоча..ВВ</v>
      </c>
      <c r="CI75" s="145" t="s">
        <v>5836</v>
      </c>
      <c r="CJ75" s="136" t="s">
        <v>4476</v>
      </c>
      <c r="CK75" s="238" t="str">
        <f t="shared" si="82"/>
        <v>Magnet цл (чор.) +2завіс 3D(чор.).Ліва</v>
      </c>
      <c r="CM75" s="423" t="s">
        <v>3022</v>
      </c>
      <c r="CN75" s="61" t="s">
        <v>3871</v>
      </c>
      <c r="CO75" s="69" t="str">
        <f t="shared" si="86"/>
        <v>ДП Ідея-ЛОФТ.фальц.неробоча.(ні)</v>
      </c>
      <c r="CW75" s="120"/>
      <c r="CX75" s="21"/>
      <c r="CY75" s="145" t="s">
        <v>6590</v>
      </c>
      <c r="CZ75" s="136"/>
      <c r="DA75" s="137" t="s">
        <v>818</v>
      </c>
      <c r="DB75" s="21"/>
      <c r="DD75" s="164" t="s">
        <v>2225</v>
      </c>
      <c r="DE75" s="165">
        <v>4440</v>
      </c>
      <c r="DF75" s="525">
        <f t="shared" si="69"/>
        <v>4440</v>
      </c>
      <c r="DG75" s="520"/>
      <c r="DH75" s="527">
        <f t="shared" si="70"/>
        <v>4440</v>
      </c>
      <c r="DP75" s="791" t="s">
        <v>785</v>
      </c>
      <c r="DQ75" s="722">
        <v>0</v>
      </c>
      <c r="DR75" s="525">
        <f t="shared" si="89"/>
        <v>0</v>
      </c>
      <c r="DS75" s="526"/>
      <c r="DT75" s="527">
        <f t="shared" si="13"/>
        <v>0</v>
      </c>
      <c r="DU75" s="165"/>
      <c r="DV75" s="732" t="s">
        <v>4101</v>
      </c>
      <c r="DW75" s="165">
        <v>550</v>
      </c>
      <c r="DX75" s="519">
        <f t="shared" si="87"/>
        <v>550</v>
      </c>
      <c r="DY75" s="520"/>
      <c r="DZ75" s="521">
        <f t="shared" si="88"/>
        <v>550</v>
      </c>
      <c r="EB75" s="731" t="s">
        <v>2589</v>
      </c>
      <c r="EC75" s="162">
        <v>0</v>
      </c>
      <c r="ED75" s="534">
        <f>ROUND(((EC75-(EC75/6))/$DD$3)*$DE$3,2)</f>
        <v>0</v>
      </c>
      <c r="EE75" s="526"/>
      <c r="EF75" s="527">
        <f>IF(EE75="",ED75,
IF(AND($EC$10&gt;=VLOOKUP(EE75,$EB$5:$EF$9,2,0),$EC$10&lt;=VLOOKUP(EE75,$EB$5:$EF$9,3,0)),
(ED75*(1-VLOOKUP(EE75,$EB$5:$EF$9,4,0))),
ED75))</f>
        <v>0</v>
      </c>
      <c r="EG75" s="164"/>
      <c r="EH75" s="733" t="s">
        <v>4586</v>
      </c>
      <c r="EI75" s="163">
        <v>1260</v>
      </c>
      <c r="EJ75" s="528">
        <f t="shared" si="71"/>
        <v>1260</v>
      </c>
      <c r="EK75" s="523"/>
      <c r="EL75" s="524">
        <f t="shared" si="72"/>
        <v>1260</v>
      </c>
    </row>
    <row r="76" spans="2:142" x14ac:dyDescent="0.2">
      <c r="B76" s="30"/>
      <c r="C76" s="545" t="s">
        <v>6830</v>
      </c>
      <c r="D76" s="547" t="s">
        <v>692</v>
      </c>
      <c r="E76" s="29"/>
      <c r="L76" s="57" t="s">
        <v>1306</v>
      </c>
      <c r="M76" s="47" t="s">
        <v>1571</v>
      </c>
      <c r="N76" s="93" t="s">
        <v>1947</v>
      </c>
      <c r="O76" s="422" t="s">
        <v>691</v>
      </c>
      <c r="P76" s="96"/>
      <c r="Q76" s="57" t="s">
        <v>1306</v>
      </c>
      <c r="R76" s="97" t="s">
        <v>1252</v>
      </c>
      <c r="S76" s="93" t="s">
        <v>1254</v>
      </c>
      <c r="U76" s="142"/>
      <c r="V76" s="150"/>
      <c r="W76" s="158"/>
      <c r="AK76" s="771" t="s">
        <v>5733</v>
      </c>
      <c r="AL76" s="475" t="s">
        <v>6059</v>
      </c>
      <c r="AM76" s="581" t="s">
        <v>5735</v>
      </c>
      <c r="AO76" s="772" t="s">
        <v>5813</v>
      </c>
      <c r="AP76" s="151" t="s">
        <v>170</v>
      </c>
      <c r="AQ76" s="583" t="s">
        <v>2187</v>
      </c>
      <c r="AU76" s="233" t="s">
        <v>1310</v>
      </c>
      <c r="AV76" s="147" t="s">
        <v>180</v>
      </c>
      <c r="AW76" s="137" t="str">
        <f t="shared" si="46"/>
        <v>ДП ЛАДА C.4/0</v>
      </c>
      <c r="AY76" s="223" t="s">
        <v>2220</v>
      </c>
      <c r="AZ76" s="61" t="s">
        <v>1595</v>
      </c>
      <c r="BA76" s="138" t="str">
        <f t="shared" si="68"/>
        <v>ДП Геометрія.5/5.купе</v>
      </c>
      <c r="BK76" s="233" t="s">
        <v>581</v>
      </c>
      <c r="BL76" s="136" t="s">
        <v>1768</v>
      </c>
      <c r="BM76" s="137" t="str">
        <f>CONCATENATE(BK76,".",BL76)</f>
        <v>ДП ЛАДА-НОВА.Uni-Mat.</v>
      </c>
      <c r="BO76" s="423" t="s">
        <v>4720</v>
      </c>
      <c r="BP76" s="61" t="s">
        <v>53</v>
      </c>
      <c r="BQ76" s="138" t="str">
        <f t="shared" si="78"/>
        <v>Е-шпон.403 Дуб карп.</v>
      </c>
      <c r="BS76" s="43" t="s">
        <v>2271</v>
      </c>
      <c r="BT76" s="253" t="s">
        <v>300</v>
      </c>
      <c r="BU76" s="138" t="str">
        <f t="shared" si="85"/>
        <v>ДП Ідея.3/1.ДСП тр.</v>
      </c>
      <c r="BW76" s="107" t="s">
        <v>2216</v>
      </c>
      <c r="BX76" s="247" t="s">
        <v>790</v>
      </c>
      <c r="BY76" s="138" t="str">
        <f t="shared" si="79"/>
        <v>ДП Геометрія.3/3.Бронза</v>
      </c>
      <c r="CA76" s="146" t="s">
        <v>2951</v>
      </c>
      <c r="CB76" s="587" t="s">
        <v>5841</v>
      </c>
      <c r="CC76" s="239" t="str">
        <f>CONCATENATE(CA76,".",CB76)</f>
        <v>ДП СТАНДАРТ.б/з фальц.робоча.Magnet ст (чор.) +3завіс 3D(чор.)</v>
      </c>
      <c r="CE76" s="423" t="s">
        <v>3026</v>
      </c>
      <c r="CF76" s="61" t="s">
        <v>697</v>
      </c>
      <c r="CG76" s="138" t="str">
        <f t="shared" si="62"/>
        <v>ДП ЛАДА A.фальц,.робоча..ВП</v>
      </c>
      <c r="CI76" s="146" t="s">
        <v>5836</v>
      </c>
      <c r="CJ76" s="61" t="s">
        <v>4506</v>
      </c>
      <c r="CK76" s="239" t="str">
        <f t="shared" si="82"/>
        <v>Magnet цл (чор.) +2завіс 3D(чор.).Права</v>
      </c>
      <c r="CM76" s="85" t="s">
        <v>3023</v>
      </c>
      <c r="CN76" s="55" t="s">
        <v>899</v>
      </c>
      <c r="CO76" s="69" t="str">
        <f t="shared" si="86"/>
        <v>ДП Ідея-ЛОФТ.б/з фальц.робоча.Verto-FIT Comfort</v>
      </c>
      <c r="CW76" s="120"/>
      <c r="CX76" s="21"/>
      <c r="CY76" s="145"/>
      <c r="CZ76" s="136"/>
      <c r="DA76" s="137"/>
      <c r="DB76" s="21"/>
      <c r="DD76" s="164" t="s">
        <v>2226</v>
      </c>
      <c r="DE76" s="165">
        <v>4440</v>
      </c>
      <c r="DF76" s="525">
        <f t="shared" si="69"/>
        <v>4440</v>
      </c>
      <c r="DG76" s="520"/>
      <c r="DH76" s="527">
        <f t="shared" si="70"/>
        <v>4440</v>
      </c>
      <c r="DP76" s="792" t="s">
        <v>786</v>
      </c>
      <c r="DQ76" s="720">
        <v>370</v>
      </c>
      <c r="DR76" s="519">
        <f>ROUND(((DQ76-(DQ76/6))/$DD$3)*$DE$3,2)</f>
        <v>370</v>
      </c>
      <c r="DS76" s="520"/>
      <c r="DT76" s="521">
        <f>IF(DS76="",DR76,
IF(AND($DQ$10&gt;=VLOOKUP(DS76,$DP$5:$DT$9,2,0),$DQ$10&lt;=VLOOKUP(DS76,$DP$5:$DT$9,3,0)),
(DR76*(1-VLOOKUP(DS76,$DP$5:$DT$9,4,0))),
DR76))</f>
        <v>370</v>
      </c>
      <c r="DU76" s="165"/>
      <c r="DV76" s="732" t="s">
        <v>4104</v>
      </c>
      <c r="DW76" s="165">
        <v>550</v>
      </c>
      <c r="DX76" s="519">
        <f t="shared" si="87"/>
        <v>550</v>
      </c>
      <c r="DY76" s="520"/>
      <c r="DZ76" s="521">
        <f t="shared" si="88"/>
        <v>550</v>
      </c>
      <c r="EB76" s="732" t="s">
        <v>4042</v>
      </c>
      <c r="EC76" s="165">
        <v>250</v>
      </c>
      <c r="ED76" s="519">
        <f>ROUND(((EC76-(EC76/6))/$DD$3)*$DE$3,2)</f>
        <v>250</v>
      </c>
      <c r="EE76" s="520"/>
      <c r="EF76" s="521">
        <f>IF(EE76="",ED76,
IF(AND($EC$10&gt;=VLOOKUP(EE76,$EB$5:$EF$9,2,0),$EC$10&lt;=VLOOKUP(EE76,$EB$5:$EF$9,3,0)),
(ED76*(1-VLOOKUP(EE76,$EB$5:$EF$9,4,0))),
ED76))</f>
        <v>250</v>
      </c>
      <c r="EG76" s="164"/>
      <c r="EH76" s="732" t="s">
        <v>3143</v>
      </c>
      <c r="EI76" s="165">
        <v>0</v>
      </c>
      <c r="EJ76" s="519">
        <f t="shared" si="71"/>
        <v>0</v>
      </c>
      <c r="EK76" s="520"/>
      <c r="EL76" s="521">
        <f t="shared" si="72"/>
        <v>0</v>
      </c>
    </row>
    <row r="77" spans="2:142" x14ac:dyDescent="0.2">
      <c r="B77" s="30"/>
      <c r="C77" s="545" t="s">
        <v>6831</v>
      </c>
      <c r="D77" s="547" t="s">
        <v>692</v>
      </c>
      <c r="E77" s="29"/>
      <c r="L77" s="57"/>
      <c r="M77" s="47"/>
      <c r="N77" s="93"/>
      <c r="O77" s="422"/>
      <c r="Q77" s="57"/>
      <c r="R77" s="97"/>
      <c r="S77" s="93"/>
      <c r="U77" s="757" t="s">
        <v>3150</v>
      </c>
      <c r="V77" s="100" t="s">
        <v>232</v>
      </c>
      <c r="W77" s="99" t="s">
        <v>2043</v>
      </c>
      <c r="AK77" s="588"/>
      <c r="AL77" s="472"/>
      <c r="AM77" s="589"/>
      <c r="AO77" s="771" t="s">
        <v>6673</v>
      </c>
      <c r="AP77" s="150" t="s">
        <v>5143</v>
      </c>
      <c r="AQ77" s="581" t="s">
        <v>2184</v>
      </c>
      <c r="AU77" s="233" t="s">
        <v>1310</v>
      </c>
      <c r="AV77" s="147" t="s">
        <v>181</v>
      </c>
      <c r="AW77" s="137" t="str">
        <f t="shared" si="46"/>
        <v>ДП ЛАДА C.4/1</v>
      </c>
      <c r="AY77" s="233" t="s">
        <v>2221</v>
      </c>
      <c r="AZ77" s="136" t="s">
        <v>1594</v>
      </c>
      <c r="BA77" s="137" t="str">
        <f t="shared" si="68"/>
        <v>ДП Геометрія.6/0.фальц</v>
      </c>
      <c r="BK77" s="233" t="s">
        <v>581</v>
      </c>
      <c r="BL77" s="136" t="s">
        <v>7178</v>
      </c>
      <c r="BM77" s="137" t="str">
        <f t="shared" si="44"/>
        <v>ДП ЛАДА-НОВА.Резист.</v>
      </c>
      <c r="BO77" s="423" t="s">
        <v>4720</v>
      </c>
      <c r="BP77" s="61" t="s">
        <v>1934</v>
      </c>
      <c r="BQ77" s="138" t="str">
        <f t="shared" ref="BQ77:BQ86" si="90">CONCATENATE(BO77,".",BP77)</f>
        <v>Е-шпон.404 Дуб полярн.</v>
      </c>
      <c r="BS77" s="132" t="s">
        <v>2272</v>
      </c>
      <c r="BT77" s="100" t="s">
        <v>3831</v>
      </c>
      <c r="BU77" s="134" t="str">
        <f t="shared" si="85"/>
        <v>ДП Ідея.3/2.Сотове</v>
      </c>
      <c r="BW77" s="59" t="s">
        <v>2217</v>
      </c>
      <c r="BX77" s="774" t="s">
        <v>3871</v>
      </c>
      <c r="BY77" s="69" t="str">
        <f t="shared" si="79"/>
        <v>ДП Геометрія.4/0.(ні)</v>
      </c>
      <c r="CA77" s="740" t="s">
        <v>2954</v>
      </c>
      <c r="CB77" s="133" t="s">
        <v>3871</v>
      </c>
      <c r="CC77" s="134" t="str">
        <f>CONCATENATE(CA77,".",CB77)</f>
        <v>ДП СТАНДАРТ.купе.робоча.(ні)</v>
      </c>
      <c r="CE77" s="740" t="s">
        <v>3027</v>
      </c>
      <c r="CF77" s="136"/>
      <c r="CG77" s="137" t="str">
        <f t="shared" si="62"/>
        <v>ДП ЛАДА A.фальц,.неробоча,.</v>
      </c>
      <c r="CI77" s="145" t="s">
        <v>5837</v>
      </c>
      <c r="CJ77" s="136" t="s">
        <v>4476</v>
      </c>
      <c r="CK77" s="238" t="str">
        <f t="shared" si="82"/>
        <v>Magnet ст (чор.) +2завіс 3D(чор.).Ліва</v>
      </c>
      <c r="CM77" s="85" t="s">
        <v>3024</v>
      </c>
      <c r="CN77" s="55" t="s">
        <v>799</v>
      </c>
      <c r="CO77" s="69" t="str">
        <f t="shared" si="86"/>
        <v>ДП Ідея-ЛОФТ.купе.робоча.Verto-FIT</v>
      </c>
      <c r="CW77" s="120"/>
      <c r="CX77" s="21"/>
      <c r="CY77" s="227"/>
      <c r="CZ77" s="221"/>
      <c r="DA77" s="222"/>
      <c r="DB77" s="21"/>
      <c r="DD77" s="164" t="s">
        <v>2227</v>
      </c>
      <c r="DE77" s="165">
        <v>4440</v>
      </c>
      <c r="DF77" s="525">
        <f t="shared" si="69"/>
        <v>4440</v>
      </c>
      <c r="DG77" s="520"/>
      <c r="DH77" s="527">
        <f t="shared" si="70"/>
        <v>4440</v>
      </c>
      <c r="DP77" s="793" t="s">
        <v>3632</v>
      </c>
      <c r="DQ77" s="720">
        <v>410</v>
      </c>
      <c r="DR77" s="519">
        <f t="shared" si="89"/>
        <v>410</v>
      </c>
      <c r="DS77" s="520"/>
      <c r="DT77" s="521">
        <f t="shared" si="13"/>
        <v>410</v>
      </c>
      <c r="DU77" s="165"/>
      <c r="DV77" s="732" t="s">
        <v>4106</v>
      </c>
      <c r="DW77" s="165">
        <v>800.00000000000011</v>
      </c>
      <c r="DX77" s="519">
        <f t="shared" si="87"/>
        <v>800</v>
      </c>
      <c r="DY77" s="520"/>
      <c r="DZ77" s="521">
        <f t="shared" si="88"/>
        <v>800</v>
      </c>
      <c r="EB77" s="733" t="s">
        <v>2590</v>
      </c>
      <c r="EC77" s="163">
        <v>170</v>
      </c>
      <c r="ED77" s="528">
        <f>ROUND(((EC77-(EC77/6))/$DD$3)*$DE$3,2)</f>
        <v>170</v>
      </c>
      <c r="EE77" s="523"/>
      <c r="EF77" s="524">
        <f>IF(EE77="",ED77,
IF(AND($EC$10&gt;=VLOOKUP(EE77,$EB$5:$EF$9,2,0),$EC$10&lt;=VLOOKUP(EE77,$EB$5:$EF$9,3,0)),
(ED77*(1-VLOOKUP(EE77,$EB$5:$EF$9,4,0))),
ED77))</f>
        <v>170</v>
      </c>
      <c r="EG77" s="164"/>
      <c r="EH77" s="733" t="s">
        <v>3144</v>
      </c>
      <c r="EI77" s="163">
        <v>1260</v>
      </c>
      <c r="EJ77" s="528">
        <f t="shared" si="71"/>
        <v>1260</v>
      </c>
      <c r="EK77" s="523"/>
      <c r="EL77" s="524">
        <f t="shared" si="72"/>
        <v>1260</v>
      </c>
    </row>
    <row r="78" spans="2:142" x14ac:dyDescent="0.2">
      <c r="B78" s="30"/>
      <c r="C78" s="545"/>
      <c r="D78" s="547"/>
      <c r="E78" s="29"/>
      <c r="L78" s="57" t="s">
        <v>1259</v>
      </c>
      <c r="M78" s="47" t="s">
        <v>1571</v>
      </c>
      <c r="N78" s="93" t="s">
        <v>1947</v>
      </c>
      <c r="O78" s="422" t="s">
        <v>691</v>
      </c>
      <c r="P78" s="96"/>
      <c r="Q78" s="57" t="s">
        <v>1259</v>
      </c>
      <c r="R78" s="97" t="s">
        <v>187</v>
      </c>
      <c r="S78" s="93" t="s">
        <v>131</v>
      </c>
      <c r="U78" s="758" t="s">
        <v>3152</v>
      </c>
      <c r="V78" s="150" t="s">
        <v>233</v>
      </c>
      <c r="W78" s="158" t="s">
        <v>2044</v>
      </c>
      <c r="AK78" s="783" t="s">
        <v>5345</v>
      </c>
      <c r="AL78" s="474" t="s">
        <v>1641</v>
      </c>
      <c r="AM78" s="586" t="s">
        <v>5346</v>
      </c>
      <c r="AO78" s="772" t="s">
        <v>6674</v>
      </c>
      <c r="AP78" s="151" t="s">
        <v>170</v>
      </c>
      <c r="AQ78" s="583" t="s">
        <v>2187</v>
      </c>
      <c r="AU78" s="233" t="s">
        <v>1310</v>
      </c>
      <c r="AV78" s="147" t="s">
        <v>182</v>
      </c>
      <c r="AW78" s="137" t="str">
        <f t="shared" si="46"/>
        <v>ДП ЛАДА C.4/2</v>
      </c>
      <c r="AY78" s="233" t="s">
        <v>2221</v>
      </c>
      <c r="AZ78" s="136" t="s">
        <v>1596</v>
      </c>
      <c r="BA78" s="137" t="str">
        <f t="shared" si="68"/>
        <v>ДП Геометрія.6/0.б/з фальц</v>
      </c>
      <c r="BK78" s="233" t="s">
        <v>581</v>
      </c>
      <c r="BL78" s="136" t="s">
        <v>55</v>
      </c>
      <c r="BM78" s="137" t="str">
        <f t="shared" si="44"/>
        <v>ДП ЛАДА-НОВА.LINE-3D</v>
      </c>
      <c r="BO78" s="423" t="s">
        <v>4720</v>
      </c>
      <c r="BP78" s="61" t="s">
        <v>3829</v>
      </c>
      <c r="BQ78" s="138" t="str">
        <f t="shared" si="90"/>
        <v>Е-шпон.405 Дуб сільвер.</v>
      </c>
      <c r="BS78" s="43" t="s">
        <v>2272</v>
      </c>
      <c r="BT78" s="253" t="s">
        <v>300</v>
      </c>
      <c r="BU78" s="138" t="str">
        <f t="shared" si="85"/>
        <v>ДП Ідея.3/2.ДСП тр.</v>
      </c>
      <c r="BW78" s="161"/>
      <c r="BX78" s="245"/>
      <c r="BY78" s="134"/>
      <c r="CA78" s="736" t="s">
        <v>2954</v>
      </c>
      <c r="CC78" s="21"/>
      <c r="CE78" s="736" t="s">
        <v>3027</v>
      </c>
      <c r="CF78" s="136" t="s">
        <v>4021</v>
      </c>
      <c r="CG78" s="137" t="str">
        <f t="shared" si="62"/>
        <v>ДП ЛАДА A.фальц,.неробоча,.ВВ</v>
      </c>
      <c r="CI78" s="146" t="s">
        <v>5837</v>
      </c>
      <c r="CJ78" s="61" t="s">
        <v>4506</v>
      </c>
      <c r="CK78" s="239" t="str">
        <f t="shared" si="82"/>
        <v>Magnet ст (чор.) +2завіс 3D(чор.).Права</v>
      </c>
      <c r="CM78" s="425"/>
      <c r="CN78" s="426"/>
      <c r="CO78" s="427"/>
      <c r="CW78" s="120"/>
      <c r="CX78" s="21"/>
      <c r="CY78" s="144" t="s">
        <v>4553</v>
      </c>
      <c r="CZ78" s="133" t="s">
        <v>4553</v>
      </c>
      <c r="DA78" s="237" t="s">
        <v>831</v>
      </c>
      <c r="DB78" s="21"/>
      <c r="DD78" s="164" t="s">
        <v>2228</v>
      </c>
      <c r="DE78" s="165">
        <v>4440</v>
      </c>
      <c r="DF78" s="525">
        <f t="shared" si="69"/>
        <v>4440</v>
      </c>
      <c r="DG78" s="520"/>
      <c r="DH78" s="527">
        <f t="shared" si="70"/>
        <v>4440</v>
      </c>
      <c r="DP78" s="794" t="s">
        <v>1699</v>
      </c>
      <c r="DQ78" s="721">
        <v>410</v>
      </c>
      <c r="DR78" s="522">
        <f t="shared" si="89"/>
        <v>410</v>
      </c>
      <c r="DS78" s="523"/>
      <c r="DT78" s="524">
        <f t="shared" si="13"/>
        <v>410</v>
      </c>
      <c r="DU78" s="165"/>
      <c r="DV78" s="733" t="s">
        <v>4108</v>
      </c>
      <c r="DW78" s="163">
        <v>800.00000000000011</v>
      </c>
      <c r="DX78" s="522">
        <f t="shared" si="87"/>
        <v>800</v>
      </c>
      <c r="DY78" s="523"/>
      <c r="DZ78" s="524">
        <f t="shared" si="88"/>
        <v>800</v>
      </c>
      <c r="EB78" s="161" t="s">
        <v>1096</v>
      </c>
      <c r="EC78" s="162">
        <v>0</v>
      </c>
      <c r="ED78" s="534">
        <f t="shared" ref="ED78:ED86" si="91">ROUND(((EC78-(EC78/6))/$DD$3)*$DE$3,2)</f>
        <v>0</v>
      </c>
      <c r="EE78" s="526"/>
      <c r="EF78" s="527">
        <f t="shared" ref="EF78:EF86" si="92">IF(EE78="",ED78,
IF(AND($EC$10&gt;=VLOOKUP(EE78,$EB$5:$EF$9,2,0),$EC$10&lt;=VLOOKUP(EE78,$EB$5:$EF$9,3,0)),
(ED78*(1-VLOOKUP(EE78,$EB$5:$EF$9,4,0))),
ED78))</f>
        <v>0</v>
      </c>
      <c r="EG78" s="164"/>
      <c r="EH78" s="732" t="s">
        <v>3145</v>
      </c>
      <c r="EI78" s="165">
        <v>0</v>
      </c>
      <c r="EJ78" s="519">
        <f>ROUND(((EI78-(EI78/6))/$DD$3)*$DE$3,2)</f>
        <v>0</v>
      </c>
      <c r="EK78" s="520"/>
      <c r="EL78" s="521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30"/>
      <c r="C79" s="749" t="s">
        <v>6075</v>
      </c>
      <c r="D79" s="547" t="s">
        <v>691</v>
      </c>
      <c r="E79" s="29"/>
      <c r="L79" s="57" t="s">
        <v>1260</v>
      </c>
      <c r="M79" s="47" t="s">
        <v>1571</v>
      </c>
      <c r="N79" s="93" t="s">
        <v>1947</v>
      </c>
      <c r="O79" s="422" t="s">
        <v>691</v>
      </c>
      <c r="Q79" s="57" t="s">
        <v>1260</v>
      </c>
      <c r="R79" s="97" t="s">
        <v>188</v>
      </c>
      <c r="S79" s="93" t="s">
        <v>132</v>
      </c>
      <c r="U79" s="758" t="s">
        <v>3154</v>
      </c>
      <c r="V79" s="150" t="s">
        <v>234</v>
      </c>
      <c r="W79" s="158" t="s">
        <v>2045</v>
      </c>
      <c r="AK79" s="771" t="s">
        <v>5347</v>
      </c>
      <c r="AL79" s="475" t="s">
        <v>5348</v>
      </c>
      <c r="AM79" s="581" t="s">
        <v>5349</v>
      </c>
      <c r="AO79" s="771" t="s">
        <v>4488</v>
      </c>
      <c r="AP79" s="150" t="s">
        <v>5143</v>
      </c>
      <c r="AQ79" s="581" t="s">
        <v>2184</v>
      </c>
      <c r="AU79" s="233" t="s">
        <v>1310</v>
      </c>
      <c r="AV79" s="147" t="s">
        <v>194</v>
      </c>
      <c r="AW79" s="137" t="str">
        <f t="shared" si="46"/>
        <v>ДП ЛАДА C.4/3</v>
      </c>
      <c r="AY79" s="223" t="s">
        <v>2221</v>
      </c>
      <c r="AZ79" s="61" t="s">
        <v>1595</v>
      </c>
      <c r="BA79" s="138" t="str">
        <f t="shared" si="68"/>
        <v>ДП Геометрія.6/0.купе</v>
      </c>
      <c r="BK79" s="223" t="s">
        <v>581</v>
      </c>
      <c r="BL79" s="61" t="s">
        <v>4720</v>
      </c>
      <c r="BM79" s="138" t="str">
        <f t="shared" si="44"/>
        <v>ДП ЛАДА-НОВА.Е-шпон</v>
      </c>
      <c r="BO79" s="43" t="s">
        <v>1710</v>
      </c>
      <c r="BP79" s="61" t="s">
        <v>1709</v>
      </c>
      <c r="BQ79" s="138" t="str">
        <f t="shared" si="90"/>
        <v>Лофт.452 Бетон тем.</v>
      </c>
      <c r="BS79" s="132" t="s">
        <v>2273</v>
      </c>
      <c r="BT79" s="100" t="s">
        <v>3831</v>
      </c>
      <c r="BU79" s="134" t="str">
        <f t="shared" si="85"/>
        <v>ДП Ідея.3/3.Сотове</v>
      </c>
      <c r="BW79" s="164"/>
      <c r="BX79" s="764"/>
      <c r="BY79" s="137"/>
      <c r="CA79" s="736" t="s">
        <v>2954</v>
      </c>
      <c r="CB79" s="136" t="s">
        <v>434</v>
      </c>
      <c r="CC79" s="137" t="str">
        <f>CONCATENATE(CA79,".",CB79)</f>
        <v>ДП СТАНДАРТ.купе.робоча.Ручка-Захват</v>
      </c>
      <c r="CE79" s="423" t="s">
        <v>3027</v>
      </c>
      <c r="CF79" s="61" t="s">
        <v>697</v>
      </c>
      <c r="CG79" s="138" t="str">
        <f t="shared" si="62"/>
        <v>ДП ЛАДА A.фальц,.неробоча,.ВП</v>
      </c>
      <c r="CI79" s="145" t="s">
        <v>5840</v>
      </c>
      <c r="CJ79" s="136" t="s">
        <v>4476</v>
      </c>
      <c r="CK79" s="238" t="str">
        <f t="shared" si="82"/>
        <v>Magnet цл (чор.) +3завіс 3D(чор.).Ліва</v>
      </c>
      <c r="CM79" s="736" t="s">
        <v>3026</v>
      </c>
      <c r="CN79" s="136" t="s">
        <v>933</v>
      </c>
      <c r="CO79" s="137" t="str">
        <f t="shared" ref="CO79:CO85" si="93">CONCATENATE(CM79,".",CN79)</f>
        <v>ДП ЛАДА A.фальц,.робоча..Standard-MDF</v>
      </c>
      <c r="CW79" s="671" t="s">
        <v>1663</v>
      </c>
      <c r="CX79" s="21"/>
      <c r="CY79" s="145" t="s">
        <v>393</v>
      </c>
      <c r="CZ79" s="136" t="s">
        <v>393</v>
      </c>
      <c r="DA79" s="238" t="s">
        <v>831</v>
      </c>
      <c r="DB79" s="21"/>
      <c r="DD79" s="164" t="s">
        <v>2229</v>
      </c>
      <c r="DE79" s="165">
        <v>4440</v>
      </c>
      <c r="DF79" s="525">
        <f t="shared" si="69"/>
        <v>4440</v>
      </c>
      <c r="DG79" s="520"/>
      <c r="DH79" s="527">
        <f t="shared" si="70"/>
        <v>4440</v>
      </c>
      <c r="DP79" s="789" t="s">
        <v>3886</v>
      </c>
      <c r="DQ79" s="790">
        <v>0</v>
      </c>
      <c r="DR79" s="402">
        <f t="shared" si="89"/>
        <v>0</v>
      </c>
      <c r="DS79" s="511"/>
      <c r="DT79" s="508">
        <f t="shared" si="13"/>
        <v>0</v>
      </c>
      <c r="DU79" s="165"/>
      <c r="DV79" s="732" t="s">
        <v>5858</v>
      </c>
      <c r="DW79" s="165">
        <v>1000</v>
      </c>
      <c r="DX79" s="519">
        <f t="shared" si="87"/>
        <v>1000</v>
      </c>
      <c r="DY79" s="520"/>
      <c r="DZ79" s="521">
        <f t="shared" si="88"/>
        <v>1000</v>
      </c>
      <c r="EB79" s="732" t="s">
        <v>4043</v>
      </c>
      <c r="EC79" s="165">
        <v>250</v>
      </c>
      <c r="ED79" s="519">
        <f t="shared" si="91"/>
        <v>250</v>
      </c>
      <c r="EE79" s="520"/>
      <c r="EF79" s="521">
        <f t="shared" si="92"/>
        <v>250</v>
      </c>
      <c r="EG79" s="164"/>
      <c r="EH79" s="733" t="s">
        <v>3146</v>
      </c>
      <c r="EI79" s="163">
        <v>1260</v>
      </c>
      <c r="EJ79" s="528">
        <f>ROUND(((EI79-(EI79/6))/$DD$3)*$DE$3,2)</f>
        <v>1260</v>
      </c>
      <c r="EK79" s="523"/>
      <c r="EL79" s="524">
        <f>IF(EK79="",EJ79,
IF(AND($EI$10&gt;=VLOOKUP(EK79,$EH$5:$EL$9,2,0),$EI$10&lt;=VLOOKUP(EK79,$EH$5:$EL$9,3,0)),
(EJ79*(1-VLOOKUP(EK79,$EH$5:$EL$9,4,0))),
EJ79))</f>
        <v>1260</v>
      </c>
    </row>
    <row r="80" spans="2:142" ht="12" thickBot="1" x14ac:dyDescent="0.25">
      <c r="B80" s="30"/>
      <c r="C80" s="751" t="s">
        <v>6093</v>
      </c>
      <c r="D80" s="548" t="s">
        <v>691</v>
      </c>
      <c r="E80" s="29"/>
      <c r="L80" s="57" t="s">
        <v>1261</v>
      </c>
      <c r="M80" s="47" t="s">
        <v>1571</v>
      </c>
      <c r="N80" s="93" t="s">
        <v>1947</v>
      </c>
      <c r="O80" s="422" t="s">
        <v>691</v>
      </c>
      <c r="Q80" s="57" t="s">
        <v>1261</v>
      </c>
      <c r="R80" s="97" t="s">
        <v>503</v>
      </c>
      <c r="S80" s="93" t="s">
        <v>972</v>
      </c>
      <c r="U80" s="758" t="s">
        <v>3156</v>
      </c>
      <c r="V80" s="150" t="s">
        <v>235</v>
      </c>
      <c r="W80" s="158" t="s">
        <v>2046</v>
      </c>
      <c r="AK80" s="771" t="s">
        <v>5359</v>
      </c>
      <c r="AL80" s="475" t="s">
        <v>1642</v>
      </c>
      <c r="AM80" s="581" t="s">
        <v>5360</v>
      </c>
      <c r="AO80" s="772" t="s">
        <v>4518</v>
      </c>
      <c r="AP80" s="151" t="s">
        <v>170</v>
      </c>
      <c r="AQ80" s="583" t="s">
        <v>2187</v>
      </c>
      <c r="AU80" s="233" t="s">
        <v>1310</v>
      </c>
      <c r="AV80" s="147" t="s">
        <v>195</v>
      </c>
      <c r="AW80" s="137" t="str">
        <f t="shared" si="46"/>
        <v>ДП ЛАДА C.4/4</v>
      </c>
      <c r="AY80" s="233" t="s">
        <v>2222</v>
      </c>
      <c r="AZ80" s="136" t="s">
        <v>1594</v>
      </c>
      <c r="BA80" s="137" t="str">
        <f>CONCATENATE(AY80,".",AZ80)</f>
        <v>ДП Геометрія.6/6.фальц</v>
      </c>
      <c r="BK80" s="250" t="s">
        <v>2467</v>
      </c>
      <c r="BL80" s="133" t="s">
        <v>393</v>
      </c>
      <c r="BM80" s="134" t="str">
        <f t="shared" ref="BM80:BM110" si="94">CONCATENATE(BK80,".",BL80)</f>
        <v>ДП Міра.Verto-Cell</v>
      </c>
      <c r="BO80" s="145" t="s">
        <v>1935</v>
      </c>
      <c r="BP80" s="21" t="s">
        <v>429</v>
      </c>
      <c r="BQ80" s="137" t="str">
        <f t="shared" si="90"/>
        <v>Verto-Cell (L).110 Дуб золот.</v>
      </c>
      <c r="BS80" s="43" t="s">
        <v>2273</v>
      </c>
      <c r="BT80" s="253" t="s">
        <v>300</v>
      </c>
      <c r="BU80" s="138" t="str">
        <f t="shared" si="85"/>
        <v>ДП Ідея.3/3.ДСП тр.</v>
      </c>
      <c r="BW80" s="164" t="s">
        <v>2218</v>
      </c>
      <c r="BX80" s="246" t="s">
        <v>430</v>
      </c>
      <c r="BY80" s="137" t="str">
        <f t="shared" si="79"/>
        <v>ДП Геометрія.4/4.Сатин</v>
      </c>
      <c r="CA80" s="736" t="s">
        <v>2954</v>
      </c>
      <c r="CB80" s="136" t="s">
        <v>647</v>
      </c>
      <c r="CC80" s="137" t="str">
        <f>CONCATENATE(CA80,".",CB80)</f>
        <v>ДП СТАНДАРТ.купе.робоча.Ручка-Замок</v>
      </c>
      <c r="CE80" s="145" t="s">
        <v>3028</v>
      </c>
      <c r="CF80" s="136"/>
      <c r="CG80" s="137" t="str">
        <f t="shared" si="62"/>
        <v>ДП ЛАДА A.б/з фальц..робоча..</v>
      </c>
      <c r="CI80" s="146" t="s">
        <v>5840</v>
      </c>
      <c r="CJ80" s="61" t="s">
        <v>4506</v>
      </c>
      <c r="CK80" s="239" t="str">
        <f t="shared" si="82"/>
        <v>Magnet цл (чор.) +3завіс 3D(чор.).Права</v>
      </c>
      <c r="CM80" s="736" t="s">
        <v>3026</v>
      </c>
      <c r="CN80" s="136" t="s">
        <v>798</v>
      </c>
      <c r="CO80" s="137" t="str">
        <f t="shared" si="93"/>
        <v>ДП ЛАДА A.фальц,.робоча..Standard</v>
      </c>
      <c r="CW80" s="569"/>
      <c r="CX80" s="21"/>
      <c r="CY80" s="145" t="s">
        <v>1935</v>
      </c>
      <c r="CZ80" s="136" t="s">
        <v>393</v>
      </c>
      <c r="DA80" s="238" t="s">
        <v>831</v>
      </c>
      <c r="DB80" s="21"/>
      <c r="DD80" s="164" t="s">
        <v>2230</v>
      </c>
      <c r="DE80" s="165">
        <v>4440</v>
      </c>
      <c r="DF80" s="525">
        <f t="shared" si="69"/>
        <v>4440</v>
      </c>
      <c r="DG80" s="520"/>
      <c r="DH80" s="527">
        <f t="shared" si="70"/>
        <v>4440</v>
      </c>
      <c r="DP80" s="791" t="s">
        <v>787</v>
      </c>
      <c r="DQ80" s="722">
        <v>0</v>
      </c>
      <c r="DR80" s="525">
        <f t="shared" si="89"/>
        <v>0</v>
      </c>
      <c r="DS80" s="526"/>
      <c r="DT80" s="527">
        <f t="shared" si="13"/>
        <v>0</v>
      </c>
      <c r="DU80" s="165"/>
      <c r="DV80" s="733" t="s">
        <v>5859</v>
      </c>
      <c r="DW80" s="163">
        <v>1000</v>
      </c>
      <c r="DX80" s="522">
        <f t="shared" si="87"/>
        <v>1000</v>
      </c>
      <c r="DY80" s="523"/>
      <c r="DZ80" s="524">
        <f t="shared" si="88"/>
        <v>1000</v>
      </c>
      <c r="EB80" s="107" t="s">
        <v>1097</v>
      </c>
      <c r="EC80" s="163">
        <v>170</v>
      </c>
      <c r="ED80" s="528">
        <f t="shared" si="91"/>
        <v>170</v>
      </c>
      <c r="EE80" s="523"/>
      <c r="EF80" s="524">
        <f t="shared" si="92"/>
        <v>170</v>
      </c>
      <c r="EG80" s="164"/>
      <c r="EH80" s="732" t="s">
        <v>3147</v>
      </c>
      <c r="EI80" s="165">
        <v>0</v>
      </c>
      <c r="EJ80" s="519">
        <f>ROUND(((EI80-(EI80/6))/$DD$3)*$DE$3,2)</f>
        <v>0</v>
      </c>
      <c r="EK80" s="520"/>
      <c r="EL80" s="521">
        <f>IF(EK80="",EJ80,
IF(AND($EI$10&gt;=VLOOKUP(EK80,$EH$5:$EL$9,2,0),$EI$10&lt;=VLOOKUP(EK80,$EH$5:$EL$9,3,0)),
(EJ80*(1-VLOOKUP(EK80,$EH$5:$EL$9,4,0))),
EJ80))</f>
        <v>0</v>
      </c>
    </row>
    <row r="81" spans="2:142" x14ac:dyDescent="0.2">
      <c r="B81" s="30"/>
      <c r="C81" s="254"/>
      <c r="D81" s="254"/>
      <c r="E81" s="29"/>
      <c r="L81" s="57" t="s">
        <v>1262</v>
      </c>
      <c r="M81" s="47" t="s">
        <v>1571</v>
      </c>
      <c r="N81" s="93" t="s">
        <v>1947</v>
      </c>
      <c r="O81" s="422" t="s">
        <v>691</v>
      </c>
      <c r="Q81" s="57" t="s">
        <v>1262</v>
      </c>
      <c r="R81" s="97" t="s">
        <v>1237</v>
      </c>
      <c r="S81" s="93" t="s">
        <v>1238</v>
      </c>
      <c r="U81" s="758" t="s">
        <v>3157</v>
      </c>
      <c r="V81" s="150" t="s">
        <v>236</v>
      </c>
      <c r="W81" s="158" t="s">
        <v>2047</v>
      </c>
      <c r="AK81" s="771" t="s">
        <v>5361</v>
      </c>
      <c r="AL81" s="475" t="s">
        <v>5362</v>
      </c>
      <c r="AM81" s="581" t="s">
        <v>5363</v>
      </c>
      <c r="AO81" s="771" t="s">
        <v>5814</v>
      </c>
      <c r="AP81" s="150" t="s">
        <v>5143</v>
      </c>
      <c r="AQ81" s="581" t="s">
        <v>2184</v>
      </c>
      <c r="AU81" s="233" t="s">
        <v>1310</v>
      </c>
      <c r="AV81" s="147" t="s">
        <v>506</v>
      </c>
      <c r="AW81" s="137" t="str">
        <f t="shared" si="46"/>
        <v>ДП ЛАДА C.4/5</v>
      </c>
      <c r="AY81" s="233" t="s">
        <v>2222</v>
      </c>
      <c r="AZ81" s="136" t="s">
        <v>1596</v>
      </c>
      <c r="BA81" s="137" t="str">
        <f>CONCATENATE(AY81,".",AZ81)</f>
        <v>ДП Геометрія.6/6.б/з фальц</v>
      </c>
      <c r="BK81" s="249" t="s">
        <v>2467</v>
      </c>
      <c r="BL81" s="136"/>
      <c r="BM81" s="137" t="str">
        <f t="shared" si="94"/>
        <v>ДП Міра.</v>
      </c>
      <c r="BO81" s="145" t="s">
        <v>1935</v>
      </c>
      <c r="BP81" s="761" t="s">
        <v>3614</v>
      </c>
      <c r="BQ81" s="134" t="str">
        <f t="shared" si="90"/>
        <v>Verto-Cell (L).118 Дуб вибіл.</v>
      </c>
      <c r="BS81" s="132" t="s">
        <v>2274</v>
      </c>
      <c r="BT81" s="100" t="s">
        <v>3831</v>
      </c>
      <c r="BU81" s="134" t="str">
        <f t="shared" si="85"/>
        <v>ДП Ідея.4/0.Сотове</v>
      </c>
      <c r="BW81" s="164" t="s">
        <v>2218</v>
      </c>
      <c r="BX81" s="764" t="s">
        <v>3617</v>
      </c>
      <c r="BY81" s="137" t="str">
        <f t="shared" si="79"/>
        <v>ДП Геометрія.4/4.Графіт</v>
      </c>
      <c r="CA81" s="227"/>
      <c r="CB81" s="221"/>
      <c r="CC81" s="227"/>
      <c r="CE81" s="145" t="s">
        <v>3028</v>
      </c>
      <c r="CF81" s="136" t="s">
        <v>4021</v>
      </c>
      <c r="CG81" s="137" t="str">
        <f t="shared" si="62"/>
        <v>ДП ЛАДА A.б/з фальц..робоча..ВВ</v>
      </c>
      <c r="CI81" s="145" t="s">
        <v>5841</v>
      </c>
      <c r="CJ81" s="136" t="s">
        <v>4476</v>
      </c>
      <c r="CK81" s="238" t="str">
        <f t="shared" si="82"/>
        <v>Magnet ст (чор.) +3завіс 3D(чор.).Ліва</v>
      </c>
      <c r="CM81" s="736" t="s">
        <v>3026</v>
      </c>
      <c r="CN81" s="136" t="s">
        <v>799</v>
      </c>
      <c r="CO81" s="137" t="str">
        <f t="shared" si="93"/>
        <v>ДП ЛАДА A.фальц,.робоча..Verto-FIT</v>
      </c>
      <c r="CW81" s="569"/>
      <c r="CX81" s="21"/>
      <c r="CY81" s="145" t="s">
        <v>6492</v>
      </c>
      <c r="CZ81" s="136" t="s">
        <v>393</v>
      </c>
      <c r="DA81" s="238" t="s">
        <v>831</v>
      </c>
      <c r="DB81" s="21"/>
      <c r="DD81" s="164" t="s">
        <v>2231</v>
      </c>
      <c r="DE81" s="165">
        <v>4440</v>
      </c>
      <c r="DF81" s="525">
        <f t="shared" si="69"/>
        <v>4440</v>
      </c>
      <c r="DG81" s="520"/>
      <c r="DH81" s="527">
        <f t="shared" si="70"/>
        <v>4440</v>
      </c>
      <c r="DP81" s="792" t="s">
        <v>788</v>
      </c>
      <c r="DQ81" s="720">
        <v>370</v>
      </c>
      <c r="DR81" s="519">
        <f>ROUND(((DQ81-(DQ81/6))/$DD$3)*$DE$3,2)</f>
        <v>370</v>
      </c>
      <c r="DS81" s="520"/>
      <c r="DT81" s="521">
        <f>IF(DS81="",DR81,
IF(AND($DQ$10&gt;=VLOOKUP(DS81,$DP$5:$DT$9,2,0),$DQ$10&lt;=VLOOKUP(DS81,$DP$5:$DT$9,3,0)),
(DR81*(1-VLOOKUP(DS81,$DP$5:$DT$9,4,0))),
DR81))</f>
        <v>370</v>
      </c>
      <c r="DU81" s="165"/>
      <c r="DV81" s="731" t="s">
        <v>5426</v>
      </c>
      <c r="DW81" s="162">
        <v>80</v>
      </c>
      <c r="DX81" s="525">
        <f t="shared" si="87"/>
        <v>80</v>
      </c>
      <c r="DY81" s="526"/>
      <c r="DZ81" s="527">
        <f t="shared" si="88"/>
        <v>80</v>
      </c>
      <c r="EB81" s="161" t="s">
        <v>1098</v>
      </c>
      <c r="EC81" s="162">
        <v>0</v>
      </c>
      <c r="ED81" s="534">
        <f t="shared" si="91"/>
        <v>0</v>
      </c>
      <c r="EE81" s="526"/>
      <c r="EF81" s="527">
        <f t="shared" si="92"/>
        <v>0</v>
      </c>
      <c r="EG81" s="164"/>
      <c r="EH81" s="733" t="s">
        <v>3148</v>
      </c>
      <c r="EI81" s="163">
        <v>1460</v>
      </c>
      <c r="EJ81" s="528">
        <f>ROUND(((EI81-(EI81/6))/$DD$3)*$DE$3,2)</f>
        <v>1460</v>
      </c>
      <c r="EK81" s="523"/>
      <c r="EL81" s="524">
        <f>IF(EK81="",EJ81,
IF(AND($EI$10&gt;=VLOOKUP(EK81,$EH$5:$EL$9,2,0),$EI$10&lt;=VLOOKUP(EK81,$EH$5:$EL$9,3,0)),
(EJ81*(1-VLOOKUP(EK81,$EH$5:$EL$9,4,0))),
EJ81))</f>
        <v>1460</v>
      </c>
    </row>
    <row r="82" spans="2:142" ht="12" thickBot="1" x14ac:dyDescent="0.25">
      <c r="B82" s="30"/>
      <c r="C82" s="28" t="s">
        <v>451</v>
      </c>
      <c r="D82" s="34" t="s">
        <v>690</v>
      </c>
      <c r="E82" s="29"/>
      <c r="L82" s="57" t="s">
        <v>1263</v>
      </c>
      <c r="M82" s="47" t="s">
        <v>1571</v>
      </c>
      <c r="N82" s="93" t="s">
        <v>1947</v>
      </c>
      <c r="O82" s="422" t="s">
        <v>691</v>
      </c>
      <c r="Q82" s="57" t="s">
        <v>1263</v>
      </c>
      <c r="R82" s="97" t="s">
        <v>189</v>
      </c>
      <c r="S82" s="93" t="s">
        <v>133</v>
      </c>
      <c r="U82" s="758" t="s">
        <v>3158</v>
      </c>
      <c r="V82" s="150" t="s">
        <v>78</v>
      </c>
      <c r="W82" s="432" t="s">
        <v>5074</v>
      </c>
      <c r="AK82" s="772" t="s">
        <v>5374</v>
      </c>
      <c r="AL82" s="587" t="s">
        <v>1643</v>
      </c>
      <c r="AM82" s="583" t="s">
        <v>5375</v>
      </c>
      <c r="AO82" s="772" t="s">
        <v>5815</v>
      </c>
      <c r="AP82" s="151" t="s">
        <v>170</v>
      </c>
      <c r="AQ82" s="583" t="s">
        <v>2187</v>
      </c>
      <c r="AU82" s="233" t="s">
        <v>1310</v>
      </c>
      <c r="AV82" s="147" t="s">
        <v>507</v>
      </c>
      <c r="AW82" s="137" t="str">
        <f t="shared" si="46"/>
        <v>ДП ЛАДА C.4/6</v>
      </c>
      <c r="AY82" s="223" t="s">
        <v>2222</v>
      </c>
      <c r="AZ82" s="61" t="s">
        <v>1595</v>
      </c>
      <c r="BA82" s="138" t="str">
        <f>CONCATENATE(AY82,".",AZ82)</f>
        <v>ДП Геометрія.6/6.купе</v>
      </c>
      <c r="BK82" s="249" t="s">
        <v>2467</v>
      </c>
      <c r="BL82" s="136" t="s">
        <v>1768</v>
      </c>
      <c r="BM82" s="137" t="str">
        <f>CONCATENATE(BK82,".",BL82)</f>
        <v>ДП Міра.Uni-Mat.</v>
      </c>
      <c r="BO82" s="145" t="s">
        <v>1935</v>
      </c>
      <c r="BP82" s="254" t="s">
        <v>1234</v>
      </c>
      <c r="BQ82" s="137" t="str">
        <f t="shared" si="90"/>
        <v>Verto-Cell (L).119 Дуб ретро</v>
      </c>
      <c r="BS82" s="43" t="s">
        <v>2274</v>
      </c>
      <c r="BT82" s="253" t="s">
        <v>300</v>
      </c>
      <c r="BU82" s="138" t="str">
        <f t="shared" si="85"/>
        <v>ДП Ідея.4/0.ДСП тр.</v>
      </c>
      <c r="BW82" s="107" t="s">
        <v>2218</v>
      </c>
      <c r="BX82" s="247" t="s">
        <v>790</v>
      </c>
      <c r="BY82" s="138" t="str">
        <f t="shared" si="79"/>
        <v>ДП Геометрія.4/4.Бронза</v>
      </c>
      <c r="CA82" s="736" t="s">
        <v>2957</v>
      </c>
      <c r="CB82" s="136" t="s">
        <v>3871</v>
      </c>
      <c r="CC82" s="137" t="str">
        <f>CONCATENATE(CA82,".",CB82)</f>
        <v>ДП КУПАВА.фальц.робоча.(ні)</v>
      </c>
      <c r="CE82" s="146" t="s">
        <v>3028</v>
      </c>
      <c r="CF82" s="61" t="s">
        <v>697</v>
      </c>
      <c r="CG82" s="138" t="str">
        <f t="shared" si="62"/>
        <v>ДП ЛАДА A.б/з фальц..робоча..ВП</v>
      </c>
      <c r="CI82" s="146" t="s">
        <v>5841</v>
      </c>
      <c r="CJ82" s="61" t="s">
        <v>4506</v>
      </c>
      <c r="CK82" s="239" t="str">
        <f t="shared" si="82"/>
        <v>Magnet ст (чор.) +3завіс 3D(чор.).Права</v>
      </c>
      <c r="CM82" s="423" t="s">
        <v>3026</v>
      </c>
      <c r="CN82" s="61" t="s">
        <v>355</v>
      </c>
      <c r="CO82" s="138" t="str">
        <f t="shared" si="93"/>
        <v>ДП ЛАДА A.фальц,.робоча..Verto-FIT Plus</v>
      </c>
      <c r="CW82" s="569"/>
      <c r="CX82" s="21"/>
      <c r="CY82" s="145" t="s">
        <v>1236</v>
      </c>
      <c r="CZ82" s="136" t="s">
        <v>1236</v>
      </c>
      <c r="DA82" s="238" t="s">
        <v>831</v>
      </c>
      <c r="DB82" s="21"/>
      <c r="DD82" s="107" t="s">
        <v>2232</v>
      </c>
      <c r="DE82" s="165">
        <v>4440</v>
      </c>
      <c r="DF82" s="525">
        <f t="shared" si="69"/>
        <v>4440</v>
      </c>
      <c r="DG82" s="523"/>
      <c r="DH82" s="527">
        <f t="shared" si="70"/>
        <v>4440</v>
      </c>
      <c r="DP82" s="793" t="s">
        <v>3633</v>
      </c>
      <c r="DQ82" s="720">
        <v>410</v>
      </c>
      <c r="DR82" s="519">
        <f t="shared" si="89"/>
        <v>410</v>
      </c>
      <c r="DS82" s="520"/>
      <c r="DT82" s="521">
        <f t="shared" si="13"/>
        <v>410</v>
      </c>
      <c r="DU82" s="165"/>
      <c r="DV82" s="731" t="s">
        <v>5429</v>
      </c>
      <c r="DW82" s="162">
        <v>80</v>
      </c>
      <c r="DX82" s="525">
        <f>ROUND(((DW82-(DW82/6))/$DD$3)*$DE$3,2)</f>
        <v>80</v>
      </c>
      <c r="DY82" s="526"/>
      <c r="DZ82" s="527">
        <f>IF(DY82="",DX82,
IF(AND($DW$10&gt;=VLOOKUP(DY82,$DV$5:$DZ$9,2,0),$DW$10&lt;=VLOOKUP(DY82,$DV$5:$DZ$9,3,0)),
(DX82*(1-VLOOKUP(DY82,$DV$5:$DZ$9,4,0))),
DX82))</f>
        <v>80</v>
      </c>
      <c r="EB82" s="732" t="s">
        <v>4044</v>
      </c>
      <c r="EC82" s="165">
        <v>250</v>
      </c>
      <c r="ED82" s="519">
        <f t="shared" si="91"/>
        <v>250</v>
      </c>
      <c r="EE82" s="520"/>
      <c r="EF82" s="521">
        <f t="shared" si="92"/>
        <v>250</v>
      </c>
      <c r="EG82" s="164"/>
      <c r="EH82" s="732" t="s">
        <v>3149</v>
      </c>
      <c r="EI82" s="165">
        <v>0</v>
      </c>
      <c r="EJ82" s="519">
        <f t="shared" si="71"/>
        <v>0</v>
      </c>
      <c r="EK82" s="520"/>
      <c r="EL82" s="521">
        <f t="shared" si="72"/>
        <v>0</v>
      </c>
    </row>
    <row r="83" spans="2:142" x14ac:dyDescent="0.2">
      <c r="B83" s="30"/>
      <c r="C83" s="752" t="s">
        <v>2878</v>
      </c>
      <c r="D83" s="413" t="s">
        <v>692</v>
      </c>
      <c r="E83" s="29"/>
      <c r="L83" s="57" t="s">
        <v>1264</v>
      </c>
      <c r="M83" s="47" t="s">
        <v>1571</v>
      </c>
      <c r="N83" s="93" t="s">
        <v>1947</v>
      </c>
      <c r="O83" s="422" t="s">
        <v>691</v>
      </c>
      <c r="Q83" s="57" t="s">
        <v>1264</v>
      </c>
      <c r="R83" s="97" t="s">
        <v>190</v>
      </c>
      <c r="S83" s="93" t="s">
        <v>134</v>
      </c>
      <c r="U83" s="758" t="s">
        <v>3160</v>
      </c>
      <c r="V83" s="150" t="s">
        <v>79</v>
      </c>
      <c r="W83" s="432" t="s">
        <v>5075</v>
      </c>
      <c r="AK83" s="771" t="s">
        <v>5377</v>
      </c>
      <c r="AL83" s="475" t="s">
        <v>5379</v>
      </c>
      <c r="AM83" s="581" t="s">
        <v>5378</v>
      </c>
      <c r="AO83" s="771" t="s">
        <v>6677</v>
      </c>
      <c r="AP83" s="150" t="s">
        <v>5143</v>
      </c>
      <c r="AQ83" s="581" t="s">
        <v>2184</v>
      </c>
      <c r="AU83" s="233" t="s">
        <v>1310</v>
      </c>
      <c r="AV83" s="147" t="s">
        <v>1241</v>
      </c>
      <c r="AW83" s="137" t="str">
        <f t="shared" si="46"/>
        <v>ДП ЛАДА C.4/7</v>
      </c>
      <c r="AY83" s="431"/>
      <c r="AZ83" s="221"/>
      <c r="BA83" s="222"/>
      <c r="BK83" s="249" t="s">
        <v>2467</v>
      </c>
      <c r="BL83" s="136" t="s">
        <v>7178</v>
      </c>
      <c r="BM83" s="137" t="str">
        <f t="shared" si="94"/>
        <v>ДП Міра.Резист.</v>
      </c>
      <c r="BO83" s="145" t="s">
        <v>1935</v>
      </c>
      <c r="BP83" s="254" t="s">
        <v>1235</v>
      </c>
      <c r="BQ83" s="137" t="str">
        <f t="shared" si="90"/>
        <v>Verto-Cell (L).120 Дуб невада</v>
      </c>
      <c r="BS83" s="132" t="s">
        <v>2275</v>
      </c>
      <c r="BT83" s="100" t="s">
        <v>3831</v>
      </c>
      <c r="BU83" s="134" t="str">
        <f t="shared" si="85"/>
        <v>ДП Ідея.4/1.Сотове</v>
      </c>
      <c r="BW83" s="59" t="s">
        <v>2219</v>
      </c>
      <c r="BX83" s="774" t="s">
        <v>3871</v>
      </c>
      <c r="BY83" s="69" t="str">
        <f t="shared" si="79"/>
        <v>ДП Геометрія.5/0.(ні)</v>
      </c>
      <c r="CA83" s="736" t="s">
        <v>2957</v>
      </c>
      <c r="CC83" s="21"/>
      <c r="CE83" s="736" t="s">
        <v>3029</v>
      </c>
      <c r="CF83" s="136"/>
      <c r="CG83" s="137" t="str">
        <f t="shared" si="62"/>
        <v>ДП ЛАДА A.купе..робоча..</v>
      </c>
      <c r="CI83" s="145" t="s">
        <v>6663</v>
      </c>
      <c r="CJ83" s="136" t="s">
        <v>4476</v>
      </c>
      <c r="CK83" s="238" t="str">
        <f t="shared" ref="CK83:CK90" si="95">CONCATENATE(CI83,".",CJ83)</f>
        <v>Magnet цл (чор.) +2завіс 3D.Ліва</v>
      </c>
      <c r="CM83" s="423" t="s">
        <v>3027</v>
      </c>
      <c r="CN83" s="61" t="s">
        <v>3871</v>
      </c>
      <c r="CO83" s="69" t="str">
        <f t="shared" si="93"/>
        <v>ДП ЛАДА A.фальц,.неробоча,.(ні)</v>
      </c>
      <c r="CW83" s="569"/>
      <c r="CX83" s="21"/>
      <c r="CY83" s="715" t="s">
        <v>1767</v>
      </c>
      <c r="CZ83" s="719" t="s">
        <v>1767</v>
      </c>
      <c r="DA83" s="717" t="s">
        <v>831</v>
      </c>
      <c r="DB83" s="21"/>
      <c r="DD83" s="164" t="s">
        <v>2233</v>
      </c>
      <c r="DE83" s="165">
        <v>4360</v>
      </c>
      <c r="DF83" s="525">
        <f t="shared" si="69"/>
        <v>4360</v>
      </c>
      <c r="DG83" s="520"/>
      <c r="DH83" s="527">
        <f t="shared" si="70"/>
        <v>4360</v>
      </c>
      <c r="DP83" s="794" t="s">
        <v>1700</v>
      </c>
      <c r="DQ83" s="721">
        <v>410</v>
      </c>
      <c r="DR83" s="522">
        <f t="shared" si="89"/>
        <v>410</v>
      </c>
      <c r="DS83" s="523"/>
      <c r="DT83" s="524">
        <f t="shared" si="13"/>
        <v>410</v>
      </c>
      <c r="DU83" s="165"/>
      <c r="DV83" s="732" t="s">
        <v>5427</v>
      </c>
      <c r="DW83" s="165">
        <v>80</v>
      </c>
      <c r="DX83" s="519">
        <f>ROUND(((DW83-(DW83/6))/$DD$3)*$DE$3,2)</f>
        <v>80</v>
      </c>
      <c r="DY83" s="520"/>
      <c r="DZ83" s="521">
        <f>IF(DY83="",DX83,
IF(AND($DW$10&gt;=VLOOKUP(DY83,$DV$5:$DZ$9,2,0),$DW$10&lt;=VLOOKUP(DY83,$DV$5:$DZ$9,3,0)),
(DX83*(1-VLOOKUP(DY83,$DV$5:$DZ$9,4,0))),
DX83))</f>
        <v>80</v>
      </c>
      <c r="EB83" s="107" t="s">
        <v>1099</v>
      </c>
      <c r="EC83" s="163">
        <v>170</v>
      </c>
      <c r="ED83" s="528">
        <f t="shared" si="91"/>
        <v>170</v>
      </c>
      <c r="EE83" s="523"/>
      <c r="EF83" s="524">
        <f t="shared" si="92"/>
        <v>170</v>
      </c>
      <c r="EG83" s="164"/>
      <c r="EH83" s="733" t="s">
        <v>3151</v>
      </c>
      <c r="EI83" s="163">
        <v>1510</v>
      </c>
      <c r="EJ83" s="528">
        <f t="shared" si="71"/>
        <v>1510</v>
      </c>
      <c r="EK83" s="523"/>
      <c r="EL83" s="524">
        <f t="shared" si="72"/>
        <v>1510</v>
      </c>
    </row>
    <row r="84" spans="2:142" x14ac:dyDescent="0.2">
      <c r="B84" s="30"/>
      <c r="C84" s="409"/>
      <c r="D84" s="414"/>
      <c r="E84" s="29"/>
      <c r="L84" s="57" t="s">
        <v>1265</v>
      </c>
      <c r="M84" s="47" t="s">
        <v>1571</v>
      </c>
      <c r="N84" s="93" t="s">
        <v>1947</v>
      </c>
      <c r="O84" s="422" t="s">
        <v>691</v>
      </c>
      <c r="Q84" s="57" t="s">
        <v>1265</v>
      </c>
      <c r="R84" s="97" t="s">
        <v>191</v>
      </c>
      <c r="S84" s="93" t="s">
        <v>135</v>
      </c>
      <c r="U84" s="758" t="s">
        <v>3162</v>
      </c>
      <c r="V84" s="150" t="s">
        <v>80</v>
      </c>
      <c r="W84" s="432" t="s">
        <v>5076</v>
      </c>
      <c r="AK84" s="771" t="s">
        <v>6256</v>
      </c>
      <c r="AL84" s="475" t="s">
        <v>6512</v>
      </c>
      <c r="AM84" s="581" t="s">
        <v>6257</v>
      </c>
      <c r="AO84" s="772" t="s">
        <v>6678</v>
      </c>
      <c r="AP84" s="151" t="s">
        <v>170</v>
      </c>
      <c r="AQ84" s="583" t="s">
        <v>2187</v>
      </c>
      <c r="AU84" s="233" t="s">
        <v>1310</v>
      </c>
      <c r="AV84" s="147" t="s">
        <v>1242</v>
      </c>
      <c r="AW84" s="137" t="str">
        <f t="shared" si="46"/>
        <v>ДП ЛАДА C.4/8</v>
      </c>
      <c r="AY84" s="230" t="s">
        <v>2269</v>
      </c>
      <c r="AZ84" s="136" t="s">
        <v>1594</v>
      </c>
      <c r="BA84" s="137" t="str">
        <f t="shared" ref="BA84:BA133" si="96">CONCATENATE(AY84,".",AZ84)</f>
        <v>ДП Ідея.1.фальц</v>
      </c>
      <c r="BK84" s="249" t="s">
        <v>2467</v>
      </c>
      <c r="BL84" s="136" t="s">
        <v>55</v>
      </c>
      <c r="BM84" s="137" t="str">
        <f t="shared" si="94"/>
        <v>ДП Міра.LINE-3D</v>
      </c>
      <c r="BO84" s="145" t="s">
        <v>1935</v>
      </c>
      <c r="BP84" s="254" t="s">
        <v>1707</v>
      </c>
      <c r="BQ84" s="137" t="str">
        <f t="shared" si="90"/>
        <v>Verto-Cell (L).122 Сосна аз.</v>
      </c>
      <c r="BS84" s="43" t="s">
        <v>2275</v>
      </c>
      <c r="BT84" s="253" t="s">
        <v>300</v>
      </c>
      <c r="BU84" s="138" t="str">
        <f t="shared" si="85"/>
        <v>ДП Ідея.4/1.ДСП тр.</v>
      </c>
      <c r="BW84" s="161"/>
      <c r="BX84" s="245"/>
      <c r="BY84" s="134"/>
      <c r="CA84" s="736" t="s">
        <v>2957</v>
      </c>
      <c r="CB84" s="150" t="s">
        <v>5396</v>
      </c>
      <c r="CC84" s="137" t="str">
        <f t="shared" ref="CC84:CC89" si="97">CONCATENATE(CA84,".",CB84)</f>
        <v>ДП КУПАВА.фальц.робоча.Stand цл Лів +2завіс</v>
      </c>
      <c r="CE84" s="423" t="s">
        <v>3029</v>
      </c>
      <c r="CF84" s="61" t="s">
        <v>4021</v>
      </c>
      <c r="CG84" s="138" t="str">
        <f t="shared" si="62"/>
        <v>ДП ЛАДА A.купе..робоча..ВВ</v>
      </c>
      <c r="CI84" s="146" t="s">
        <v>6663</v>
      </c>
      <c r="CJ84" s="61" t="s">
        <v>4506</v>
      </c>
      <c r="CK84" s="239" t="str">
        <f t="shared" si="95"/>
        <v>Magnet цл (чор.) +2завіс 3D.Права</v>
      </c>
      <c r="CM84" s="85" t="s">
        <v>3028</v>
      </c>
      <c r="CN84" s="55" t="s">
        <v>899</v>
      </c>
      <c r="CO84" s="69" t="str">
        <f t="shared" si="93"/>
        <v>ДП ЛАДА A.б/з фальц..робоча..Verto-FIT Comfort</v>
      </c>
      <c r="CW84" s="120"/>
      <c r="CX84" s="21"/>
      <c r="CY84" s="715" t="s">
        <v>1768</v>
      </c>
      <c r="CZ84" s="719" t="s">
        <v>1767</v>
      </c>
      <c r="DA84" s="717" t="s">
        <v>831</v>
      </c>
      <c r="DB84" s="21"/>
      <c r="DD84" s="164" t="s">
        <v>2234</v>
      </c>
      <c r="DE84" s="165">
        <v>4360</v>
      </c>
      <c r="DF84" s="525">
        <f t="shared" si="69"/>
        <v>4360</v>
      </c>
      <c r="DG84" s="520"/>
      <c r="DH84" s="527">
        <f t="shared" si="70"/>
        <v>4360</v>
      </c>
      <c r="DP84" s="255"/>
      <c r="DQ84" s="256"/>
      <c r="DR84" s="514"/>
      <c r="DS84" s="529"/>
      <c r="DT84" s="258"/>
      <c r="DU84" s="165"/>
      <c r="DV84" s="732" t="s">
        <v>5430</v>
      </c>
      <c r="DW84" s="165">
        <v>80</v>
      </c>
      <c r="DX84" s="519">
        <f>ROUND(((DW84-(DW84/6))/$DD$3)*$DE$3,2)</f>
        <v>80</v>
      </c>
      <c r="DY84" s="520"/>
      <c r="DZ84" s="521">
        <f>IF(DY84="",DX84,
IF(AND($DW$10&gt;=VLOOKUP(DY84,$DV$5:$DZ$9,2,0),$DW$10&lt;=VLOOKUP(DY84,$DV$5:$DZ$9,3,0)),
(DX84*(1-VLOOKUP(DY84,$DV$5:$DZ$9,4,0))),
DX84))</f>
        <v>80</v>
      </c>
      <c r="EB84" s="161" t="s">
        <v>363</v>
      </c>
      <c r="EC84" s="162">
        <v>0</v>
      </c>
      <c r="ED84" s="534">
        <f t="shared" si="91"/>
        <v>0</v>
      </c>
      <c r="EE84" s="526"/>
      <c r="EF84" s="527">
        <f t="shared" si="92"/>
        <v>0</v>
      </c>
      <c r="EG84" s="164"/>
      <c r="EH84" s="732" t="s">
        <v>7381</v>
      </c>
      <c r="EI84" s="165">
        <v>0</v>
      </c>
      <c r="EJ84" s="519">
        <f>ROUND(((EI84-(EI84/6))/$DD$3)*$DE$3,2)</f>
        <v>0</v>
      </c>
      <c r="EK84" s="520"/>
      <c r="EL84" s="521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30"/>
      <c r="C85" s="739" t="s">
        <v>2879</v>
      </c>
      <c r="D85" s="414" t="s">
        <v>692</v>
      </c>
      <c r="E85" s="29"/>
      <c r="L85" s="57" t="s">
        <v>1268</v>
      </c>
      <c r="M85" s="47" t="s">
        <v>1571</v>
      </c>
      <c r="N85" s="93" t="s">
        <v>1947</v>
      </c>
      <c r="O85" s="422" t="s">
        <v>691</v>
      </c>
      <c r="Q85" s="57" t="s">
        <v>1268</v>
      </c>
      <c r="R85" s="97" t="s">
        <v>178</v>
      </c>
      <c r="S85" s="93" t="s">
        <v>136</v>
      </c>
      <c r="U85" s="758" t="s">
        <v>3163</v>
      </c>
      <c r="V85" s="150" t="s">
        <v>81</v>
      </c>
      <c r="W85" s="432" t="s">
        <v>5077</v>
      </c>
      <c r="AK85" s="772" t="s">
        <v>6214</v>
      </c>
      <c r="AL85" s="587" t="s">
        <v>6509</v>
      </c>
      <c r="AM85" s="583" t="s">
        <v>6258</v>
      </c>
      <c r="AO85" s="771" t="s">
        <v>4489</v>
      </c>
      <c r="AP85" s="150" t="s">
        <v>5143</v>
      </c>
      <c r="AQ85" s="581" t="s">
        <v>2184</v>
      </c>
      <c r="AU85" s="233" t="s">
        <v>1310</v>
      </c>
      <c r="AV85" s="147" t="s">
        <v>183</v>
      </c>
      <c r="AW85" s="137" t="str">
        <f t="shared" si="46"/>
        <v>ДП ЛАДА C.5/0</v>
      </c>
      <c r="AY85" s="233" t="s">
        <v>2269</v>
      </c>
      <c r="AZ85" s="136" t="s">
        <v>1596</v>
      </c>
      <c r="BA85" s="137" t="str">
        <f t="shared" si="96"/>
        <v>ДП Ідея.1.б/з фальц</v>
      </c>
      <c r="BK85" s="249" t="s">
        <v>2467</v>
      </c>
      <c r="BL85" s="61" t="s">
        <v>4720</v>
      </c>
      <c r="BM85" s="138" t="str">
        <f t="shared" si="94"/>
        <v>ДП Міра.Е-шпон</v>
      </c>
      <c r="BO85" s="145" t="s">
        <v>1935</v>
      </c>
      <c r="BP85" s="254" t="s">
        <v>1708</v>
      </c>
      <c r="BQ85" s="137" t="str">
        <f t="shared" si="90"/>
        <v>Verto-Cell (L).125 Дуб катан.</v>
      </c>
      <c r="BS85" s="132" t="s">
        <v>2276</v>
      </c>
      <c r="BT85" s="100" t="s">
        <v>3831</v>
      </c>
      <c r="BU85" s="134" t="str">
        <f t="shared" si="85"/>
        <v>ДП Ідея.4/2.Сотове</v>
      </c>
      <c r="BW85" s="164"/>
      <c r="BX85" s="764"/>
      <c r="BY85" s="137"/>
      <c r="CA85" s="736" t="s">
        <v>2957</v>
      </c>
      <c r="CB85" s="150" t="s">
        <v>5397</v>
      </c>
      <c r="CC85" s="137" t="str">
        <f t="shared" si="97"/>
        <v>ДП КУПАВА.фальц.робоча.Stand цл Пр +2завіс</v>
      </c>
      <c r="CE85" s="227"/>
      <c r="CF85" s="221"/>
      <c r="CG85" s="222"/>
      <c r="CI85" s="145" t="s">
        <v>6664</v>
      </c>
      <c r="CJ85" s="136" t="s">
        <v>4476</v>
      </c>
      <c r="CK85" s="238" t="str">
        <f t="shared" si="95"/>
        <v>Magnet ст (чор.) +2завіс 3D.Ліва</v>
      </c>
      <c r="CM85" s="85" t="s">
        <v>3029</v>
      </c>
      <c r="CN85" s="55" t="s">
        <v>799</v>
      </c>
      <c r="CO85" s="69" t="str">
        <f t="shared" si="93"/>
        <v>ДП ЛАДА A.купе..робоча..Verto-FIT</v>
      </c>
      <c r="CW85" s="120"/>
      <c r="CX85" s="21"/>
      <c r="CY85" s="145" t="s">
        <v>529</v>
      </c>
      <c r="CZ85" s="136" t="s">
        <v>529</v>
      </c>
      <c r="DA85" s="238" t="s">
        <v>831</v>
      </c>
      <c r="DB85" s="21"/>
      <c r="DD85" s="164" t="s">
        <v>2235</v>
      </c>
      <c r="DE85" s="165">
        <v>4620</v>
      </c>
      <c r="DF85" s="525">
        <f t="shared" si="69"/>
        <v>4620</v>
      </c>
      <c r="DG85" s="520"/>
      <c r="DH85" s="527">
        <f t="shared" si="70"/>
        <v>4620</v>
      </c>
      <c r="DP85" s="789" t="s">
        <v>3981</v>
      </c>
      <c r="DQ85" s="790">
        <v>0</v>
      </c>
      <c r="DR85" s="402">
        <f t="shared" si="89"/>
        <v>0</v>
      </c>
      <c r="DS85" s="511"/>
      <c r="DT85" s="508">
        <f t="shared" si="13"/>
        <v>0</v>
      </c>
      <c r="DU85" s="165"/>
      <c r="DV85" s="732" t="s">
        <v>5428</v>
      </c>
      <c r="DW85" s="165">
        <v>80</v>
      </c>
      <c r="DX85" s="519">
        <f>ROUND(((DW85-(DW85/6))/$DD$3)*$DE$3,2)</f>
        <v>80</v>
      </c>
      <c r="DY85" s="520"/>
      <c r="DZ85" s="521">
        <f>IF(DY85="",DX85,
IF(AND($DW$10&gt;=VLOOKUP(DY85,$DV$5:$DZ$9,2,0),$DW$10&lt;=VLOOKUP(DY85,$DV$5:$DZ$9,3,0)),
(DX85*(1-VLOOKUP(DY85,$DV$5:$DZ$9,4,0))),
DX85))</f>
        <v>80</v>
      </c>
      <c r="EB85" s="732" t="s">
        <v>4045</v>
      </c>
      <c r="EC85" s="165">
        <v>250</v>
      </c>
      <c r="ED85" s="519">
        <f t="shared" si="91"/>
        <v>250</v>
      </c>
      <c r="EE85" s="520"/>
      <c r="EF85" s="521">
        <f t="shared" si="92"/>
        <v>250</v>
      </c>
      <c r="EG85" s="164"/>
      <c r="EH85" s="733" t="s">
        <v>7382</v>
      </c>
      <c r="EI85" s="163">
        <v>1510</v>
      </c>
      <c r="EJ85" s="528">
        <f>ROUND(((EI85-(EI85/6))/$DD$3)*$DE$3,2)</f>
        <v>1510</v>
      </c>
      <c r="EK85" s="523"/>
      <c r="EL85" s="524">
        <f>IF(EK85="",EJ85,
IF(AND($EI$10&gt;=VLOOKUP(EK85,$EH$5:$EL$9,2,0),$EI$10&lt;=VLOOKUP(EK85,$EH$5:$EL$9,3,0)),
(EJ85*(1-VLOOKUP(EK85,$EH$5:$EL$9,4,0))),
EJ85))</f>
        <v>1510</v>
      </c>
    </row>
    <row r="86" spans="2:142" x14ac:dyDescent="0.2">
      <c r="B86" s="30"/>
      <c r="C86" s="739" t="s">
        <v>2884</v>
      </c>
      <c r="D86" s="414" t="s">
        <v>692</v>
      </c>
      <c r="E86" s="29"/>
      <c r="L86" s="57" t="s">
        <v>1269</v>
      </c>
      <c r="M86" s="47" t="s">
        <v>1571</v>
      </c>
      <c r="N86" s="93" t="s">
        <v>1947</v>
      </c>
      <c r="O86" s="422" t="s">
        <v>691</v>
      </c>
      <c r="Q86" s="57" t="s">
        <v>1269</v>
      </c>
      <c r="R86" s="97" t="s">
        <v>179</v>
      </c>
      <c r="S86" s="93" t="s">
        <v>137</v>
      </c>
      <c r="U86" s="758" t="s">
        <v>3164</v>
      </c>
      <c r="V86" s="150" t="s">
        <v>82</v>
      </c>
      <c r="W86" s="432" t="s">
        <v>5078</v>
      </c>
      <c r="AK86" s="771" t="s">
        <v>4111</v>
      </c>
      <c r="AL86" s="475" t="s">
        <v>1644</v>
      </c>
      <c r="AM86" s="581" t="s">
        <v>2151</v>
      </c>
      <c r="AO86" s="772" t="s">
        <v>4519</v>
      </c>
      <c r="AP86" s="151" t="s">
        <v>170</v>
      </c>
      <c r="AQ86" s="583" t="s">
        <v>2187</v>
      </c>
      <c r="AU86" s="233" t="s">
        <v>1310</v>
      </c>
      <c r="AV86" s="147" t="s">
        <v>184</v>
      </c>
      <c r="AW86" s="137" t="str">
        <f t="shared" ref="AW86:AW150" si="98">CONCATENATE(AU86,".",AV86)</f>
        <v>ДП ЛАДА C.5/1</v>
      </c>
      <c r="AY86" s="223" t="s">
        <v>2269</v>
      </c>
      <c r="AZ86" s="61" t="s">
        <v>6661</v>
      </c>
      <c r="BA86" s="138" t="str">
        <f t="shared" si="96"/>
        <v>ДП Ідея.1.вн фальц</v>
      </c>
      <c r="BK86" s="230" t="s">
        <v>1029</v>
      </c>
      <c r="BL86" s="133" t="s">
        <v>393</v>
      </c>
      <c r="BM86" s="134" t="str">
        <f t="shared" si="94"/>
        <v>ДП ЛАДА-ЛОФТ.Verto-Cell</v>
      </c>
      <c r="BO86" s="777" t="s">
        <v>3871</v>
      </c>
      <c r="BP86" s="777" t="s">
        <v>3871</v>
      </c>
      <c r="BQ86" s="137" t="str">
        <f t="shared" si="90"/>
        <v>(ні).(ні)</v>
      </c>
      <c r="BS86" s="43" t="s">
        <v>2276</v>
      </c>
      <c r="BT86" s="253" t="s">
        <v>300</v>
      </c>
      <c r="BU86" s="138" t="str">
        <f t="shared" si="85"/>
        <v>ДП Ідея.4/2.ДСП тр.</v>
      </c>
      <c r="BW86" s="164" t="s">
        <v>2220</v>
      </c>
      <c r="BX86" s="246" t="s">
        <v>430</v>
      </c>
      <c r="BY86" s="137" t="str">
        <f t="shared" si="79"/>
        <v>ДП Геометрія.5/5.Сатин</v>
      </c>
      <c r="CA86" s="736" t="s">
        <v>2957</v>
      </c>
      <c r="CB86" s="150" t="s">
        <v>5398</v>
      </c>
      <c r="CC86" s="137" t="str">
        <f t="shared" si="97"/>
        <v>ДП КУПАВА.фальц.робоча.Stand кл Лів +2завіс</v>
      </c>
      <c r="CE86" s="145" t="s">
        <v>3030</v>
      </c>
      <c r="CF86" s="136"/>
      <c r="CG86" s="137" t="str">
        <f t="shared" si="62"/>
        <v>ДП ЛАДА B.фальц,.робоча..</v>
      </c>
      <c r="CI86" s="146" t="s">
        <v>6664</v>
      </c>
      <c r="CJ86" s="61" t="s">
        <v>4506</v>
      </c>
      <c r="CK86" s="239" t="str">
        <f t="shared" si="95"/>
        <v>Magnet ст (чор.) +2завіс 3D.Права</v>
      </c>
      <c r="CM86" s="431"/>
      <c r="CN86" s="426"/>
      <c r="CO86" s="427"/>
      <c r="CW86" s="120"/>
      <c r="CX86" s="21"/>
      <c r="CY86" s="145" t="s">
        <v>6143</v>
      </c>
      <c r="CZ86" s="136" t="s">
        <v>529</v>
      </c>
      <c r="DA86" s="238" t="s">
        <v>831</v>
      </c>
      <c r="DB86" s="21"/>
      <c r="DD86" s="164" t="s">
        <v>2236</v>
      </c>
      <c r="DE86" s="165">
        <v>4620</v>
      </c>
      <c r="DF86" s="525">
        <f t="shared" si="69"/>
        <v>4620</v>
      </c>
      <c r="DG86" s="520"/>
      <c r="DH86" s="527">
        <f t="shared" si="70"/>
        <v>4620</v>
      </c>
      <c r="DP86" s="789" t="s">
        <v>3982</v>
      </c>
      <c r="DQ86" s="790">
        <v>0</v>
      </c>
      <c r="DR86" s="402">
        <f t="shared" si="89"/>
        <v>0</v>
      </c>
      <c r="DS86" s="511"/>
      <c r="DT86" s="508">
        <f t="shared" si="13"/>
        <v>0</v>
      </c>
      <c r="DU86" s="165"/>
      <c r="DV86" s="732" t="s">
        <v>5431</v>
      </c>
      <c r="DW86" s="165">
        <v>80</v>
      </c>
      <c r="DX86" s="519">
        <f>ROUND(((DW86-(DW86/6))/$DD$3)*$DE$3,2)</f>
        <v>80</v>
      </c>
      <c r="DY86" s="520"/>
      <c r="DZ86" s="521">
        <f>IF(DY86="",DX86,
IF(AND($DW$10&gt;=VLOOKUP(DY86,$DV$5:$DZ$9,2,0),$DW$10&lt;=VLOOKUP(DY86,$DV$5:$DZ$9,3,0)),
(DX86*(1-VLOOKUP(DY86,$DV$5:$DZ$9,4,0))),
DX86))</f>
        <v>80</v>
      </c>
      <c r="EB86" s="107" t="s">
        <v>958</v>
      </c>
      <c r="EC86" s="163">
        <v>170</v>
      </c>
      <c r="ED86" s="528">
        <f t="shared" si="91"/>
        <v>170</v>
      </c>
      <c r="EE86" s="523"/>
      <c r="EF86" s="524">
        <f t="shared" si="92"/>
        <v>170</v>
      </c>
      <c r="EG86" s="164"/>
      <c r="EH86" s="732" t="s">
        <v>3153</v>
      </c>
      <c r="EI86" s="165">
        <v>0</v>
      </c>
      <c r="EJ86" s="519">
        <f t="shared" si="71"/>
        <v>0</v>
      </c>
      <c r="EK86" s="520"/>
      <c r="EL86" s="521">
        <f t="shared" si="72"/>
        <v>0</v>
      </c>
    </row>
    <row r="87" spans="2:142" x14ac:dyDescent="0.2">
      <c r="B87" s="30"/>
      <c r="C87" s="739" t="s">
        <v>2881</v>
      </c>
      <c r="D87" s="414" t="s">
        <v>692</v>
      </c>
      <c r="E87" s="29"/>
      <c r="L87" s="57" t="s">
        <v>1270</v>
      </c>
      <c r="M87" s="47" t="s">
        <v>1571</v>
      </c>
      <c r="N87" s="93" t="s">
        <v>1947</v>
      </c>
      <c r="O87" s="422" t="s">
        <v>691</v>
      </c>
      <c r="Q87" s="57" t="s">
        <v>1270</v>
      </c>
      <c r="R87" s="97" t="s">
        <v>192</v>
      </c>
      <c r="S87" s="93" t="s">
        <v>138</v>
      </c>
      <c r="U87" s="758" t="s">
        <v>3165</v>
      </c>
      <c r="V87" s="150" t="s">
        <v>83</v>
      </c>
      <c r="W87" s="432" t="s">
        <v>5079</v>
      </c>
      <c r="AK87" s="772" t="s">
        <v>4113</v>
      </c>
      <c r="AL87" s="587" t="s">
        <v>1645</v>
      </c>
      <c r="AM87" s="583" t="s">
        <v>2152</v>
      </c>
      <c r="AO87" s="771" t="s">
        <v>5816</v>
      </c>
      <c r="AP87" s="150" t="s">
        <v>5143</v>
      </c>
      <c r="AQ87" s="581" t="s">
        <v>2184</v>
      </c>
      <c r="AU87" s="233" t="s">
        <v>1310</v>
      </c>
      <c r="AV87" s="147" t="s">
        <v>185</v>
      </c>
      <c r="AW87" s="137" t="str">
        <f t="shared" si="98"/>
        <v>ДП ЛАДА C.5/2</v>
      </c>
      <c r="AY87" s="223" t="s">
        <v>2269</v>
      </c>
      <c r="AZ87" s="61" t="s">
        <v>1595</v>
      </c>
      <c r="BA87" s="138" t="str">
        <f>CONCATENATE(AY87,".",AZ87)</f>
        <v>ДП Ідея.1.купе</v>
      </c>
      <c r="BK87" s="233" t="s">
        <v>1029</v>
      </c>
      <c r="BL87" s="136"/>
      <c r="BM87" s="137" t="str">
        <f t="shared" si="94"/>
        <v>ДП ЛАДА-ЛОФТ.</v>
      </c>
      <c r="BS87" s="132" t="s">
        <v>2277</v>
      </c>
      <c r="BT87" s="100" t="s">
        <v>3831</v>
      </c>
      <c r="BU87" s="134" t="str">
        <f t="shared" si="85"/>
        <v>ДП Ідея.4/3.Сотове</v>
      </c>
      <c r="BW87" s="164" t="s">
        <v>2220</v>
      </c>
      <c r="BX87" s="764" t="s">
        <v>3617</v>
      </c>
      <c r="BY87" s="137" t="str">
        <f t="shared" si="79"/>
        <v>ДП Геометрія.5/5.Графіт</v>
      </c>
      <c r="CA87" s="736" t="s">
        <v>2957</v>
      </c>
      <c r="CB87" s="150" t="s">
        <v>5399</v>
      </c>
      <c r="CC87" s="137" t="str">
        <f t="shared" si="97"/>
        <v>ДП КУПАВА.фальц.робоча.Stand кл Пр +2завіс</v>
      </c>
      <c r="CE87" s="145" t="s">
        <v>3030</v>
      </c>
      <c r="CF87" s="136" t="s">
        <v>4021</v>
      </c>
      <c r="CG87" s="137" t="str">
        <f t="shared" si="62"/>
        <v>ДП ЛАДА B.фальц,.робоча..ВВ</v>
      </c>
      <c r="CI87" s="145" t="s">
        <v>6665</v>
      </c>
      <c r="CJ87" s="136" t="s">
        <v>4476</v>
      </c>
      <c r="CK87" s="238" t="str">
        <f t="shared" si="95"/>
        <v>Magnet цл (чор.) +3завіс 3D.Ліва</v>
      </c>
      <c r="CM87" s="736" t="s">
        <v>3030</v>
      </c>
      <c r="CN87" s="136" t="s">
        <v>933</v>
      </c>
      <c r="CO87" s="137" t="str">
        <f t="shared" ref="CO87:CO98" si="99">CONCATENATE(CM87,".",CN87)</f>
        <v>ДП ЛАДА B.фальц,.робоча..Standard-MDF</v>
      </c>
      <c r="CW87" s="120"/>
      <c r="CX87" s="21"/>
      <c r="CY87" s="145" t="s">
        <v>7178</v>
      </c>
      <c r="CZ87" s="136" t="s">
        <v>529</v>
      </c>
      <c r="DA87" s="238" t="s">
        <v>831</v>
      </c>
      <c r="DB87" s="21"/>
      <c r="DD87" s="164" t="s">
        <v>2237</v>
      </c>
      <c r="DE87" s="165">
        <v>4620</v>
      </c>
      <c r="DF87" s="525">
        <f t="shared" si="69"/>
        <v>4620</v>
      </c>
      <c r="DG87" s="520"/>
      <c r="DH87" s="527">
        <f t="shared" si="70"/>
        <v>4620</v>
      </c>
      <c r="DP87" s="789" t="s">
        <v>3887</v>
      </c>
      <c r="DQ87" s="790">
        <v>0</v>
      </c>
      <c r="DR87" s="402">
        <f t="shared" si="89"/>
        <v>0</v>
      </c>
      <c r="DS87" s="511"/>
      <c r="DT87" s="508">
        <f t="shared" si="13"/>
        <v>0</v>
      </c>
      <c r="DU87" s="165"/>
      <c r="DV87" s="732" t="s">
        <v>6280</v>
      </c>
      <c r="DW87" s="165">
        <v>680</v>
      </c>
      <c r="DX87" s="519">
        <f t="shared" ref="DX87:DX118" si="100">ROUND(((DW87-(DW87/6))/$DD$3)*$DE$3,2)</f>
        <v>680</v>
      </c>
      <c r="DY87" s="520"/>
      <c r="DZ87" s="521">
        <f t="shared" ref="DZ87:DZ118" si="101">IF(DY87="",DX87,
IF(AND($DW$10&gt;=VLOOKUP(DY87,$DV$5:$DZ$9,2,0),$DW$10&lt;=VLOOKUP(DY87,$DV$5:$DZ$9,3,0)),
(DX87*(1-VLOOKUP(DY87,$DV$5:$DZ$9,4,0))),
DX87))</f>
        <v>680</v>
      </c>
      <c r="EB87" s="161" t="s">
        <v>6164</v>
      </c>
      <c r="EC87" s="162">
        <v>0</v>
      </c>
      <c r="ED87" s="534">
        <f t="shared" ref="ED87:ED98" si="102">ROUND(((EC87-(EC87/6))/$DD$3)*$DE$3,2)</f>
        <v>0</v>
      </c>
      <c r="EE87" s="526"/>
      <c r="EF87" s="527">
        <f t="shared" ref="EF87:EF98" si="103">IF(EE87="",ED87,
IF(AND($EC$10&gt;=VLOOKUP(EE87,$EB$5:$EF$9,2,0),$EC$10&lt;=VLOOKUP(EE87,$EB$5:$EF$9,3,0)),
(ED87*(1-VLOOKUP(EE87,$EB$5:$EF$9,4,0))),
ED87))</f>
        <v>0</v>
      </c>
      <c r="EG87" s="164"/>
      <c r="EH87" s="733" t="s">
        <v>3155</v>
      </c>
      <c r="EI87" s="163">
        <v>1600</v>
      </c>
      <c r="EJ87" s="528">
        <f t="shared" si="71"/>
        <v>1600</v>
      </c>
      <c r="EK87" s="523"/>
      <c r="EL87" s="524">
        <f t="shared" si="72"/>
        <v>1600</v>
      </c>
    </row>
    <row r="88" spans="2:142" x14ac:dyDescent="0.2">
      <c r="B88" s="30"/>
      <c r="C88" s="739" t="s">
        <v>2885</v>
      </c>
      <c r="D88" s="414" t="s">
        <v>692</v>
      </c>
      <c r="E88" s="29"/>
      <c r="L88" s="57" t="s">
        <v>1271</v>
      </c>
      <c r="M88" s="47" t="s">
        <v>1571</v>
      </c>
      <c r="N88" s="93" t="s">
        <v>1947</v>
      </c>
      <c r="O88" s="422" t="s">
        <v>691</v>
      </c>
      <c r="Q88" s="57" t="s">
        <v>1271</v>
      </c>
      <c r="R88" s="97" t="s">
        <v>193</v>
      </c>
      <c r="S88" s="93" t="s">
        <v>139</v>
      </c>
      <c r="U88" s="758" t="s">
        <v>3167</v>
      </c>
      <c r="V88" s="150" t="s">
        <v>84</v>
      </c>
      <c r="W88" s="432" t="s">
        <v>5080</v>
      </c>
      <c r="AK88" s="771" t="s">
        <v>4115</v>
      </c>
      <c r="AL88" s="475" t="s">
        <v>1646</v>
      </c>
      <c r="AM88" s="581" t="s">
        <v>2153</v>
      </c>
      <c r="AO88" s="772" t="s">
        <v>5817</v>
      </c>
      <c r="AP88" s="151" t="s">
        <v>170</v>
      </c>
      <c r="AQ88" s="583" t="s">
        <v>2187</v>
      </c>
      <c r="AU88" s="233" t="s">
        <v>1310</v>
      </c>
      <c r="AV88" s="147" t="s">
        <v>186</v>
      </c>
      <c r="AW88" s="137" t="str">
        <f t="shared" si="98"/>
        <v>ДП ЛАДА C.5/3</v>
      </c>
      <c r="AY88" s="233" t="s">
        <v>2270</v>
      </c>
      <c r="AZ88" s="136" t="s">
        <v>1594</v>
      </c>
      <c r="BA88" s="137" t="str">
        <f t="shared" si="96"/>
        <v>ДП Ідея.3/0.фальц</v>
      </c>
      <c r="BK88" s="233" t="s">
        <v>1029</v>
      </c>
      <c r="BL88" s="136" t="s">
        <v>1768</v>
      </c>
      <c r="BM88" s="137" t="str">
        <f>CONCATENATE(BK88,".",BL88)</f>
        <v>ДП ЛАДА-ЛОФТ.Uni-Mat.</v>
      </c>
      <c r="BS88" s="43" t="s">
        <v>2277</v>
      </c>
      <c r="BT88" s="253" t="s">
        <v>300</v>
      </c>
      <c r="BU88" s="138" t="str">
        <f t="shared" si="85"/>
        <v>ДП Ідея.4/3.ДСП тр.</v>
      </c>
      <c r="BW88" s="107" t="s">
        <v>2220</v>
      </c>
      <c r="BX88" s="247" t="s">
        <v>790</v>
      </c>
      <c r="BY88" s="138" t="str">
        <f t="shared" si="79"/>
        <v>ДП Геометрія.5/5.Бронза</v>
      </c>
      <c r="CA88" s="736" t="s">
        <v>2957</v>
      </c>
      <c r="CB88" s="150" t="s">
        <v>5400</v>
      </c>
      <c r="CC88" s="137" t="str">
        <f t="shared" si="97"/>
        <v>ДП КУПАВА.фальц.робоча.Stand ст Лів +2завіс</v>
      </c>
      <c r="CE88" s="146" t="s">
        <v>3030</v>
      </c>
      <c r="CF88" s="61" t="s">
        <v>697</v>
      </c>
      <c r="CG88" s="138" t="str">
        <f t="shared" si="62"/>
        <v>ДП ЛАДА B.фальц,.робоча..ВП</v>
      </c>
      <c r="CI88" s="146" t="s">
        <v>6665</v>
      </c>
      <c r="CJ88" s="61" t="s">
        <v>4506</v>
      </c>
      <c r="CK88" s="239" t="str">
        <f t="shared" si="95"/>
        <v>Magnet цл (чор.) +3завіс 3D.Права</v>
      </c>
      <c r="CM88" s="736" t="s">
        <v>3030</v>
      </c>
      <c r="CN88" s="136" t="s">
        <v>798</v>
      </c>
      <c r="CO88" s="137" t="str">
        <f t="shared" si="99"/>
        <v>ДП ЛАДА B.фальц,.робоча..Standard</v>
      </c>
      <c r="CW88" s="120"/>
      <c r="CX88" s="21"/>
      <c r="CY88" s="145" t="s">
        <v>55</v>
      </c>
      <c r="CZ88" s="136" t="s">
        <v>55</v>
      </c>
      <c r="DA88" s="238" t="s">
        <v>831</v>
      </c>
      <c r="DB88" s="21"/>
      <c r="DD88" s="164" t="s">
        <v>2238</v>
      </c>
      <c r="DE88" s="165">
        <v>4620</v>
      </c>
      <c r="DF88" s="525">
        <f t="shared" si="69"/>
        <v>4620</v>
      </c>
      <c r="DG88" s="520"/>
      <c r="DH88" s="527">
        <f t="shared" si="70"/>
        <v>4620</v>
      </c>
      <c r="DP88" s="789" t="s">
        <v>3983</v>
      </c>
      <c r="DQ88" s="790">
        <v>0</v>
      </c>
      <c r="DR88" s="402">
        <f t="shared" si="89"/>
        <v>0</v>
      </c>
      <c r="DS88" s="511"/>
      <c r="DT88" s="508">
        <f t="shared" si="13"/>
        <v>0</v>
      </c>
      <c r="DU88" s="165"/>
      <c r="DV88" s="732" t="s">
        <v>6215</v>
      </c>
      <c r="DW88" s="165">
        <v>680</v>
      </c>
      <c r="DX88" s="519">
        <f t="shared" si="100"/>
        <v>680</v>
      </c>
      <c r="DY88" s="520"/>
      <c r="DZ88" s="521">
        <f t="shared" si="101"/>
        <v>680</v>
      </c>
      <c r="EB88" s="732" t="s">
        <v>6165</v>
      </c>
      <c r="EC88" s="165">
        <v>250</v>
      </c>
      <c r="ED88" s="519">
        <f t="shared" si="102"/>
        <v>250</v>
      </c>
      <c r="EE88" s="520"/>
      <c r="EF88" s="521">
        <f t="shared" si="103"/>
        <v>250</v>
      </c>
      <c r="EG88" s="164"/>
      <c r="EH88" s="732" t="s">
        <v>4726</v>
      </c>
      <c r="EI88" s="165">
        <v>0</v>
      </c>
      <c r="EJ88" s="519">
        <f>ROUND(((EI88-(EI88/6))/$DD$3)*$DE$3,2)</f>
        <v>0</v>
      </c>
      <c r="EK88" s="520"/>
      <c r="EL88" s="521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30"/>
      <c r="C89" s="409"/>
      <c r="D89" s="410"/>
      <c r="E89" s="29"/>
      <c r="L89" s="57" t="s">
        <v>1272</v>
      </c>
      <c r="M89" s="47" t="s">
        <v>1571</v>
      </c>
      <c r="N89" s="93" t="s">
        <v>1947</v>
      </c>
      <c r="O89" s="422" t="s">
        <v>691</v>
      </c>
      <c r="Q89" s="57" t="s">
        <v>1272</v>
      </c>
      <c r="R89" s="97" t="s">
        <v>504</v>
      </c>
      <c r="S89" s="93" t="s">
        <v>973</v>
      </c>
      <c r="U89" s="758" t="s">
        <v>3169</v>
      </c>
      <c r="V89" s="150" t="s">
        <v>85</v>
      </c>
      <c r="W89" s="432" t="s">
        <v>5081</v>
      </c>
      <c r="AK89" s="771" t="s">
        <v>4117</v>
      </c>
      <c r="AL89" s="475" t="s">
        <v>1647</v>
      </c>
      <c r="AM89" s="581" t="s">
        <v>2154</v>
      </c>
      <c r="AO89" s="771" t="s">
        <v>6679</v>
      </c>
      <c r="AP89" s="150" t="s">
        <v>5143</v>
      </c>
      <c r="AQ89" s="581" t="s">
        <v>2184</v>
      </c>
      <c r="AU89" s="233" t="s">
        <v>1310</v>
      </c>
      <c r="AV89" s="147" t="s">
        <v>196</v>
      </c>
      <c r="AW89" s="137" t="str">
        <f t="shared" si="98"/>
        <v>ДП ЛАДА C.5/4</v>
      </c>
      <c r="AY89" s="233" t="s">
        <v>2270</v>
      </c>
      <c r="AZ89" s="136" t="s">
        <v>1596</v>
      </c>
      <c r="BA89" s="137" t="str">
        <f t="shared" si="96"/>
        <v>ДП Ідея.3/0.б/з фальц</v>
      </c>
      <c r="BK89" s="233" t="s">
        <v>1029</v>
      </c>
      <c r="BL89" s="136" t="s">
        <v>7178</v>
      </c>
      <c r="BM89" s="137" t="str">
        <f t="shared" si="94"/>
        <v>ДП ЛАДА-ЛОФТ.Резист.</v>
      </c>
      <c r="BS89" s="132" t="s">
        <v>2278</v>
      </c>
      <c r="BT89" s="100" t="s">
        <v>3831</v>
      </c>
      <c r="BU89" s="134" t="str">
        <f t="shared" si="85"/>
        <v>ДП Ідея.4/4.Сотове</v>
      </c>
      <c r="BW89" s="59" t="s">
        <v>2221</v>
      </c>
      <c r="BX89" s="774" t="s">
        <v>3871</v>
      </c>
      <c r="BY89" s="69" t="str">
        <f t="shared" si="79"/>
        <v>ДП Геометрія.6/0.(ні)</v>
      </c>
      <c r="CA89" s="736" t="s">
        <v>2957</v>
      </c>
      <c r="CB89" s="150" t="s">
        <v>5401</v>
      </c>
      <c r="CC89" s="137" t="str">
        <f t="shared" si="97"/>
        <v>ДП КУПАВА.фальц.робоча.Stand ст Пр +2завіс</v>
      </c>
      <c r="CE89" s="145" t="s">
        <v>3031</v>
      </c>
      <c r="CF89" s="136"/>
      <c r="CG89" s="137" t="str">
        <f t="shared" si="62"/>
        <v>ДП ЛАДА B.фальц..робоча..</v>
      </c>
      <c r="CI89" s="145" t="s">
        <v>6666</v>
      </c>
      <c r="CJ89" s="136" t="s">
        <v>4476</v>
      </c>
      <c r="CK89" s="238" t="str">
        <f t="shared" si="95"/>
        <v>Magnet ст (чор.) +3завіс 3D.Ліва</v>
      </c>
      <c r="CM89" s="736" t="s">
        <v>3030</v>
      </c>
      <c r="CN89" s="136" t="s">
        <v>799</v>
      </c>
      <c r="CO89" s="137" t="str">
        <f t="shared" si="99"/>
        <v>ДП ЛАДА B.фальц,.робоча..Verto-FIT</v>
      </c>
      <c r="CY89" s="145" t="s">
        <v>4723</v>
      </c>
      <c r="CZ89" s="136" t="s">
        <v>529</v>
      </c>
      <c r="DA89" s="238" t="s">
        <v>831</v>
      </c>
      <c r="DD89" s="164" t="s">
        <v>2239</v>
      </c>
      <c r="DE89" s="165">
        <v>4620</v>
      </c>
      <c r="DF89" s="525">
        <f t="shared" si="69"/>
        <v>4620</v>
      </c>
      <c r="DG89" s="520"/>
      <c r="DH89" s="527">
        <f t="shared" si="70"/>
        <v>4620</v>
      </c>
      <c r="DP89" s="791" t="s">
        <v>789</v>
      </c>
      <c r="DQ89" s="722">
        <v>0</v>
      </c>
      <c r="DR89" s="525">
        <f t="shared" si="89"/>
        <v>0</v>
      </c>
      <c r="DS89" s="526"/>
      <c r="DT89" s="527">
        <f t="shared" si="13"/>
        <v>0</v>
      </c>
      <c r="DU89" s="165"/>
      <c r="DV89" s="732" t="s">
        <v>4112</v>
      </c>
      <c r="DW89" s="165">
        <v>550</v>
      </c>
      <c r="DX89" s="519">
        <f t="shared" si="100"/>
        <v>550</v>
      </c>
      <c r="DY89" s="520"/>
      <c r="DZ89" s="521">
        <f t="shared" si="101"/>
        <v>550</v>
      </c>
      <c r="EB89" s="107" t="s">
        <v>6166</v>
      </c>
      <c r="EC89" s="163">
        <v>170</v>
      </c>
      <c r="ED89" s="528">
        <f t="shared" si="102"/>
        <v>170</v>
      </c>
      <c r="EE89" s="523"/>
      <c r="EF89" s="524">
        <f t="shared" si="103"/>
        <v>170</v>
      </c>
      <c r="EG89" s="164"/>
      <c r="EH89" s="733" t="s">
        <v>4727</v>
      </c>
      <c r="EI89" s="163">
        <v>1720</v>
      </c>
      <c r="EJ89" s="528">
        <f>ROUND(((EI89-(EI89/6))/$DD$3)*$DE$3,2)</f>
        <v>1720</v>
      </c>
      <c r="EK89" s="523"/>
      <c r="EL89" s="524">
        <f>IF(EK89="",EJ89,
IF(AND($EI$10&gt;=VLOOKUP(EK89,$EH$5:$EL$9,2,0),$EI$10&lt;=VLOOKUP(EK89,$EH$5:$EL$9,3,0)),
(EJ89*(1-VLOOKUP(EK89,$EH$5:$EL$9,4,0))),
EJ89))</f>
        <v>1720</v>
      </c>
    </row>
    <row r="90" spans="2:142" x14ac:dyDescent="0.2">
      <c r="B90" s="30"/>
      <c r="C90" s="409" t="s">
        <v>64</v>
      </c>
      <c r="D90" s="414" t="s">
        <v>691</v>
      </c>
      <c r="E90" s="29"/>
      <c r="L90" s="57" t="s">
        <v>1273</v>
      </c>
      <c r="M90" s="47" t="s">
        <v>1571</v>
      </c>
      <c r="N90" s="93" t="s">
        <v>1947</v>
      </c>
      <c r="O90" s="422" t="s">
        <v>691</v>
      </c>
      <c r="Q90" s="57" t="s">
        <v>1273</v>
      </c>
      <c r="R90" s="97" t="s">
        <v>1239</v>
      </c>
      <c r="S90" s="93" t="s">
        <v>1240</v>
      </c>
      <c r="U90" s="759" t="s">
        <v>3172</v>
      </c>
      <c r="V90" s="151" t="s">
        <v>86</v>
      </c>
      <c r="W90" s="596" t="s">
        <v>5082</v>
      </c>
      <c r="AK90" s="771" t="s">
        <v>5736</v>
      </c>
      <c r="AL90" s="475" t="s">
        <v>6060</v>
      </c>
      <c r="AM90" s="581" t="s">
        <v>5738</v>
      </c>
      <c r="AO90" s="772" t="s">
        <v>6680</v>
      </c>
      <c r="AP90" s="151" t="s">
        <v>170</v>
      </c>
      <c r="AQ90" s="583" t="s">
        <v>2187</v>
      </c>
      <c r="AU90" s="233" t="s">
        <v>1310</v>
      </c>
      <c r="AV90" s="147" t="s">
        <v>197</v>
      </c>
      <c r="AW90" s="137" t="str">
        <f t="shared" si="98"/>
        <v>ДП ЛАДА C.5/5</v>
      </c>
      <c r="AY90" s="223" t="s">
        <v>2270</v>
      </c>
      <c r="AZ90" s="61" t="s">
        <v>1595</v>
      </c>
      <c r="BA90" s="138" t="str">
        <f t="shared" si="96"/>
        <v>ДП Ідея.3/0.купе</v>
      </c>
      <c r="BK90" s="233" t="s">
        <v>1029</v>
      </c>
      <c r="BL90" s="136" t="s">
        <v>55</v>
      </c>
      <c r="BM90" s="137" t="str">
        <f t="shared" si="94"/>
        <v>ДП ЛАДА-ЛОФТ.LINE-3D</v>
      </c>
      <c r="BS90" s="43" t="s">
        <v>2278</v>
      </c>
      <c r="BT90" s="253" t="s">
        <v>300</v>
      </c>
      <c r="BU90" s="138" t="str">
        <f t="shared" si="85"/>
        <v>ДП Ідея.4/4.ДСП тр.</v>
      </c>
      <c r="BW90" s="161"/>
      <c r="BX90" s="245"/>
      <c r="BY90" s="134"/>
      <c r="CA90" s="736" t="s">
        <v>2957</v>
      </c>
      <c r="CB90" s="136"/>
      <c r="CC90" s="137"/>
      <c r="CE90" s="145" t="s">
        <v>3031</v>
      </c>
      <c r="CF90" s="136" t="s">
        <v>4021</v>
      </c>
      <c r="CG90" s="137" t="str">
        <f t="shared" si="62"/>
        <v>ДП ЛАДА B.фальц..робоча..ВВ</v>
      </c>
      <c r="CI90" s="146" t="s">
        <v>6666</v>
      </c>
      <c r="CJ90" s="61" t="s">
        <v>4506</v>
      </c>
      <c r="CK90" s="239" t="str">
        <f t="shared" si="95"/>
        <v>Magnet ст (чор.) +3завіс 3D.Права</v>
      </c>
      <c r="CM90" s="423" t="s">
        <v>3030</v>
      </c>
      <c r="CN90" s="61" t="s">
        <v>355</v>
      </c>
      <c r="CO90" s="138" t="str">
        <f t="shared" si="99"/>
        <v>ДП ЛАДА B.фальц,.робоча..Verto-FIT Plus</v>
      </c>
      <c r="CY90" s="145" t="s">
        <v>4720</v>
      </c>
      <c r="CZ90" s="136" t="s">
        <v>4720</v>
      </c>
      <c r="DA90" s="238" t="s">
        <v>831</v>
      </c>
      <c r="DD90" s="164" t="s">
        <v>2240</v>
      </c>
      <c r="DE90" s="165">
        <v>4620</v>
      </c>
      <c r="DF90" s="525">
        <f t="shared" si="69"/>
        <v>4620</v>
      </c>
      <c r="DG90" s="520"/>
      <c r="DH90" s="527">
        <f t="shared" si="70"/>
        <v>4620</v>
      </c>
      <c r="DP90" s="793" t="s">
        <v>3634</v>
      </c>
      <c r="DQ90" s="720">
        <v>410</v>
      </c>
      <c r="DR90" s="519">
        <f>ROUND(((DQ90-(DQ90/6))/$DD$3)*$DE$3,2)</f>
        <v>410</v>
      </c>
      <c r="DS90" s="520"/>
      <c r="DT90" s="521">
        <f>IF(DS90="",DR90,
IF(AND($DQ$10&gt;=VLOOKUP(DS90,$DP$5:$DT$9,2,0),$DQ$10&lt;=VLOOKUP(DS90,$DP$5:$DT$9,3,0)),
(DR90*(1-VLOOKUP(DS90,$DP$5:$DT$9,4,0))),
DR90))</f>
        <v>410</v>
      </c>
      <c r="DU90" s="165"/>
      <c r="DV90" s="732" t="s">
        <v>4114</v>
      </c>
      <c r="DW90" s="165">
        <v>550</v>
      </c>
      <c r="DX90" s="519">
        <f t="shared" si="100"/>
        <v>550</v>
      </c>
      <c r="DY90" s="520"/>
      <c r="DZ90" s="521">
        <f t="shared" si="101"/>
        <v>550</v>
      </c>
      <c r="EB90" s="161" t="s">
        <v>6973</v>
      </c>
      <c r="EC90" s="162">
        <v>0</v>
      </c>
      <c r="ED90" s="534">
        <f t="shared" ref="ED90:ED95" si="104">ROUND(((EC90-(EC90/6))/$DD$3)*$DE$3,2)</f>
        <v>0</v>
      </c>
      <c r="EE90" s="526"/>
      <c r="EF90" s="527">
        <f t="shared" ref="EF90:EF95" si="105">IF(EE90="",ED90,
IF(AND($EC$10&gt;=VLOOKUP(EE90,$EB$5:$EF$9,2,0),$EC$10&lt;=VLOOKUP(EE90,$EB$5:$EF$9,3,0)),
(ED90*(1-VLOOKUP(EE90,$EB$5:$EF$9,4,0))),
ED90))</f>
        <v>0</v>
      </c>
      <c r="EG90" s="164"/>
      <c r="EH90" s="732" t="s">
        <v>3159</v>
      </c>
      <c r="EI90" s="165">
        <v>0</v>
      </c>
      <c r="EJ90" s="519">
        <f t="shared" si="71"/>
        <v>0</v>
      </c>
      <c r="EK90" s="520"/>
      <c r="EL90" s="521">
        <f t="shared" si="72"/>
        <v>0</v>
      </c>
    </row>
    <row r="91" spans="2:142" x14ac:dyDescent="0.2">
      <c r="B91" s="30"/>
      <c r="C91" s="739" t="s">
        <v>2886</v>
      </c>
      <c r="D91" s="414" t="s">
        <v>691</v>
      </c>
      <c r="E91" s="29"/>
      <c r="L91" s="57"/>
      <c r="M91" s="47"/>
      <c r="N91" s="93"/>
      <c r="O91" s="422"/>
      <c r="Q91" s="57"/>
      <c r="R91" s="97"/>
      <c r="S91" s="93"/>
      <c r="U91" s="801"/>
      <c r="V91" s="802"/>
      <c r="W91" s="795"/>
      <c r="AK91" s="771" t="s">
        <v>5737</v>
      </c>
      <c r="AL91" s="475" t="s">
        <v>6061</v>
      </c>
      <c r="AM91" s="581" t="s">
        <v>5739</v>
      </c>
      <c r="AO91" s="771" t="s">
        <v>4490</v>
      </c>
      <c r="AP91" s="150" t="s">
        <v>5143</v>
      </c>
      <c r="AQ91" s="581" t="s">
        <v>2184</v>
      </c>
      <c r="AU91" s="223" t="s">
        <v>1310</v>
      </c>
      <c r="AV91" s="148" t="s">
        <v>1243</v>
      </c>
      <c r="AW91" s="138" t="str">
        <f t="shared" si="98"/>
        <v>ДП ЛАДА C.5/6</v>
      </c>
      <c r="AY91" s="233" t="s">
        <v>2271</v>
      </c>
      <c r="AZ91" s="136" t="s">
        <v>1594</v>
      </c>
      <c r="BA91" s="137" t="str">
        <f t="shared" si="96"/>
        <v>ДП Ідея.3/1.фальц</v>
      </c>
      <c r="BK91" s="223" t="s">
        <v>1029</v>
      </c>
      <c r="BL91" s="61" t="s">
        <v>4720</v>
      </c>
      <c r="BM91" s="138" t="str">
        <f t="shared" si="94"/>
        <v>ДП ЛАДА-ЛОФТ.Е-шпон</v>
      </c>
      <c r="BS91" s="132" t="s">
        <v>2279</v>
      </c>
      <c r="BT91" s="100" t="s">
        <v>3831</v>
      </c>
      <c r="BU91" s="134" t="str">
        <f t="shared" si="85"/>
        <v>ДП Ідея.6/0.Сотове</v>
      </c>
      <c r="BW91" s="164"/>
      <c r="BX91" s="764"/>
      <c r="BY91" s="137"/>
      <c r="CA91" s="736" t="s">
        <v>2957</v>
      </c>
      <c r="CB91" s="150" t="s">
        <v>5402</v>
      </c>
      <c r="CC91" s="137" t="str">
        <f t="shared" ref="CC91:CC96" si="106">CONCATENATE(CA91,".",CB91)</f>
        <v>ДП КУПАВА.фальц.робоча.Stand цл Лів +3завіс</v>
      </c>
      <c r="CE91" s="146" t="s">
        <v>3031</v>
      </c>
      <c r="CF91" s="61" t="s">
        <v>697</v>
      </c>
      <c r="CG91" s="138" t="str">
        <f t="shared" si="62"/>
        <v>ДП ЛАДА B.фальц..робоча..ВП</v>
      </c>
      <c r="CI91" s="227"/>
      <c r="CJ91" s="221"/>
      <c r="CK91" s="222"/>
      <c r="CM91" s="736" t="s">
        <v>3031</v>
      </c>
      <c r="CN91" s="136" t="s">
        <v>933</v>
      </c>
      <c r="CO91" s="137" t="str">
        <f>CONCATENATE(CM91,".",CN91)</f>
        <v>ДП ЛАДА B.фальц..робоча..Standard-MDF</v>
      </c>
      <c r="CY91" s="146" t="s">
        <v>1710</v>
      </c>
      <c r="CZ91" s="61" t="s">
        <v>1710</v>
      </c>
      <c r="DA91" s="239" t="s">
        <v>831</v>
      </c>
      <c r="DD91" s="164" t="s">
        <v>2241</v>
      </c>
      <c r="DE91" s="165">
        <v>4620</v>
      </c>
      <c r="DF91" s="525">
        <f t="shared" si="69"/>
        <v>4620</v>
      </c>
      <c r="DG91" s="520"/>
      <c r="DH91" s="527">
        <f t="shared" si="70"/>
        <v>4620</v>
      </c>
      <c r="DP91" s="794" t="s">
        <v>1701</v>
      </c>
      <c r="DQ91" s="721">
        <v>410</v>
      </c>
      <c r="DR91" s="528">
        <f t="shared" si="89"/>
        <v>410</v>
      </c>
      <c r="DS91" s="523"/>
      <c r="DT91" s="524">
        <f t="shared" si="13"/>
        <v>410</v>
      </c>
      <c r="DU91" s="165"/>
      <c r="DV91" s="732" t="s">
        <v>4116</v>
      </c>
      <c r="DW91" s="165">
        <v>800</v>
      </c>
      <c r="DX91" s="519">
        <f t="shared" si="100"/>
        <v>800</v>
      </c>
      <c r="DY91" s="520"/>
      <c r="DZ91" s="521">
        <f t="shared" si="101"/>
        <v>800</v>
      </c>
      <c r="EB91" s="732" t="s">
        <v>6974</v>
      </c>
      <c r="EC91" s="165">
        <v>250</v>
      </c>
      <c r="ED91" s="519">
        <f t="shared" si="104"/>
        <v>250</v>
      </c>
      <c r="EE91" s="520"/>
      <c r="EF91" s="521">
        <f t="shared" si="105"/>
        <v>250</v>
      </c>
      <c r="EG91" s="164"/>
      <c r="EH91" s="733" t="s">
        <v>3161</v>
      </c>
      <c r="EI91" s="163">
        <v>1720</v>
      </c>
      <c r="EJ91" s="528">
        <f t="shared" si="71"/>
        <v>1720</v>
      </c>
      <c r="EK91" s="523"/>
      <c r="EL91" s="524">
        <f t="shared" si="72"/>
        <v>1720</v>
      </c>
    </row>
    <row r="92" spans="2:142" x14ac:dyDescent="0.2">
      <c r="B92" s="30"/>
      <c r="C92" s="409" t="s">
        <v>65</v>
      </c>
      <c r="D92" s="414" t="s">
        <v>691</v>
      </c>
      <c r="E92" s="29"/>
      <c r="L92" s="57" t="s">
        <v>1277</v>
      </c>
      <c r="M92" s="47" t="s">
        <v>1571</v>
      </c>
      <c r="N92" s="93" t="s">
        <v>1947</v>
      </c>
      <c r="O92" s="422" t="s">
        <v>691</v>
      </c>
      <c r="Q92" s="57" t="s">
        <v>1277</v>
      </c>
      <c r="R92" s="97" t="s">
        <v>180</v>
      </c>
      <c r="S92" s="93" t="s">
        <v>140</v>
      </c>
      <c r="U92" s="757" t="s">
        <v>3176</v>
      </c>
      <c r="V92" s="100" t="s">
        <v>232</v>
      </c>
      <c r="W92" s="99" t="s">
        <v>2043</v>
      </c>
      <c r="AK92" s="588"/>
      <c r="AL92" s="472"/>
      <c r="AM92" s="589"/>
      <c r="AO92" s="772" t="s">
        <v>4520</v>
      </c>
      <c r="AP92" s="151" t="s">
        <v>170</v>
      </c>
      <c r="AQ92" s="583" t="s">
        <v>2187</v>
      </c>
      <c r="AU92" s="233" t="s">
        <v>1309</v>
      </c>
      <c r="AV92" s="147" t="s">
        <v>198</v>
      </c>
      <c r="AW92" s="137" t="str">
        <f t="shared" si="98"/>
        <v>ДП ЛАДА D.6/0</v>
      </c>
      <c r="AY92" s="233" t="s">
        <v>2271</v>
      </c>
      <c r="AZ92" s="136" t="s">
        <v>1596</v>
      </c>
      <c r="BA92" s="137" t="str">
        <f t="shared" si="96"/>
        <v>ДП Ідея.3/1.б/з фальц</v>
      </c>
      <c r="BK92" s="250" t="s">
        <v>2531</v>
      </c>
      <c r="BL92" s="133" t="s">
        <v>393</v>
      </c>
      <c r="BM92" s="134" t="str">
        <f t="shared" si="94"/>
        <v>ДП Лінда.Verto-Cell</v>
      </c>
      <c r="BS92" s="43" t="s">
        <v>2279</v>
      </c>
      <c r="BT92" s="253" t="s">
        <v>300</v>
      </c>
      <c r="BU92" s="138" t="str">
        <f t="shared" si="85"/>
        <v>ДП Ідея.6/0.ДСП тр.</v>
      </c>
      <c r="BW92" s="164" t="s">
        <v>2222</v>
      </c>
      <c r="BX92" s="246" t="s">
        <v>430</v>
      </c>
      <c r="BY92" s="137" t="str">
        <f t="shared" si="79"/>
        <v>ДП Геометрія.6/6.Сатин</v>
      </c>
      <c r="CA92" s="736" t="s">
        <v>2957</v>
      </c>
      <c r="CB92" s="150" t="s">
        <v>5403</v>
      </c>
      <c r="CC92" s="137" t="str">
        <f t="shared" si="106"/>
        <v>ДП КУПАВА.фальц.робоча.Stand цл Пр +3завіс</v>
      </c>
      <c r="CE92" s="145" t="s">
        <v>3032</v>
      </c>
      <c r="CF92" s="136"/>
      <c r="CG92" s="137" t="str">
        <f t="shared" si="62"/>
        <v>ДП ЛАДА B.фальц,.неробоча,.</v>
      </c>
      <c r="CI92" s="145" t="s">
        <v>4118</v>
      </c>
      <c r="CJ92" s="136" t="s">
        <v>4476</v>
      </c>
      <c r="CK92" s="137" t="str">
        <f t="shared" ref="CK92:CK99" si="107">CONCATENATE(CI92,".",CJ92)</f>
        <v>Glass +2завіс.Ліва</v>
      </c>
      <c r="CM92" s="736" t="s">
        <v>3031</v>
      </c>
      <c r="CN92" s="136" t="s">
        <v>798</v>
      </c>
      <c r="CO92" s="137" t="str">
        <f>CONCATENATE(CM92,".",CN92)</f>
        <v>ДП ЛАДА B.фальц..робоча..Standard</v>
      </c>
      <c r="CY92" s="694" t="s">
        <v>57</v>
      </c>
      <c r="CZ92" s="695"/>
      <c r="DA92" s="696" t="s">
        <v>1603</v>
      </c>
      <c r="DD92" s="107" t="s">
        <v>2242</v>
      </c>
      <c r="DE92" s="165">
        <v>4620</v>
      </c>
      <c r="DF92" s="525">
        <f t="shared" si="69"/>
        <v>4620</v>
      </c>
      <c r="DG92" s="523"/>
      <c r="DH92" s="527">
        <f t="shared" si="70"/>
        <v>4620</v>
      </c>
      <c r="DP92" s="255"/>
      <c r="DQ92" s="256"/>
      <c r="DR92" s="514"/>
      <c r="DS92" s="529"/>
      <c r="DT92" s="258"/>
      <c r="DU92" s="165"/>
      <c r="DV92" s="733" t="s">
        <v>4119</v>
      </c>
      <c r="DW92" s="163">
        <v>800</v>
      </c>
      <c r="DX92" s="522">
        <f t="shared" si="100"/>
        <v>800</v>
      </c>
      <c r="DY92" s="523"/>
      <c r="DZ92" s="524">
        <f t="shared" si="101"/>
        <v>800</v>
      </c>
      <c r="EB92" s="107" t="s">
        <v>6975</v>
      </c>
      <c r="EC92" s="163">
        <v>170</v>
      </c>
      <c r="ED92" s="528">
        <f t="shared" si="104"/>
        <v>170</v>
      </c>
      <c r="EE92" s="523"/>
      <c r="EF92" s="524">
        <f t="shared" si="105"/>
        <v>170</v>
      </c>
      <c r="EG92" s="164"/>
      <c r="EH92" s="535"/>
      <c r="EI92" s="536"/>
      <c r="EJ92" s="647"/>
      <c r="EK92" s="648"/>
      <c r="EL92" s="649"/>
    </row>
    <row r="93" spans="2:142" x14ac:dyDescent="0.2">
      <c r="B93" s="30"/>
      <c r="C93" s="739" t="s">
        <v>2887</v>
      </c>
      <c r="D93" s="414" t="s">
        <v>691</v>
      </c>
      <c r="E93" s="29"/>
      <c r="L93" s="57" t="s">
        <v>1278</v>
      </c>
      <c r="M93" s="47" t="s">
        <v>1571</v>
      </c>
      <c r="N93" s="93" t="s">
        <v>1947</v>
      </c>
      <c r="O93" s="422" t="s">
        <v>691</v>
      </c>
      <c r="Q93" s="57" t="s">
        <v>1278</v>
      </c>
      <c r="R93" s="97" t="s">
        <v>181</v>
      </c>
      <c r="S93" s="93" t="s">
        <v>130</v>
      </c>
      <c r="U93" s="758" t="s">
        <v>3178</v>
      </c>
      <c r="V93" s="150" t="s">
        <v>233</v>
      </c>
      <c r="W93" s="158" t="s">
        <v>2044</v>
      </c>
      <c r="AK93" s="783" t="s">
        <v>5350</v>
      </c>
      <c r="AL93" s="474" t="s">
        <v>1648</v>
      </c>
      <c r="AM93" s="586" t="s">
        <v>5351</v>
      </c>
      <c r="AO93" s="771" t="s">
        <v>5818</v>
      </c>
      <c r="AP93" s="150" t="s">
        <v>5143</v>
      </c>
      <c r="AQ93" s="581" t="s">
        <v>2184</v>
      </c>
      <c r="AU93" s="233" t="s">
        <v>1309</v>
      </c>
      <c r="AV93" s="147" t="s">
        <v>199</v>
      </c>
      <c r="AW93" s="137" t="str">
        <f t="shared" si="98"/>
        <v>ДП ЛАДА D.6/1</v>
      </c>
      <c r="AY93" s="223" t="s">
        <v>2271</v>
      </c>
      <c r="AZ93" s="61" t="s">
        <v>1595</v>
      </c>
      <c r="BA93" s="138" t="str">
        <f t="shared" si="96"/>
        <v>ДП Ідея.3/1.купе</v>
      </c>
      <c r="BK93" s="249" t="s">
        <v>2531</v>
      </c>
      <c r="BL93" s="136"/>
      <c r="BM93" s="137" t="str">
        <f t="shared" si="94"/>
        <v>ДП Лінда.</v>
      </c>
      <c r="BS93" s="132" t="s">
        <v>2280</v>
      </c>
      <c r="BT93" s="100" t="s">
        <v>3831</v>
      </c>
      <c r="BU93" s="134" t="str">
        <f t="shared" si="85"/>
        <v>ДП Ідея.6/6.Сотове</v>
      </c>
      <c r="BW93" s="164" t="s">
        <v>2222</v>
      </c>
      <c r="BX93" s="764" t="s">
        <v>3617</v>
      </c>
      <c r="BY93" s="137" t="str">
        <f t="shared" si="79"/>
        <v>ДП Геометрія.6/6.Графіт</v>
      </c>
      <c r="CA93" s="736" t="s">
        <v>2957</v>
      </c>
      <c r="CB93" s="150" t="s">
        <v>5404</v>
      </c>
      <c r="CC93" s="137" t="str">
        <f t="shared" si="106"/>
        <v>ДП КУПАВА.фальц.робоча.Stand кл Лів +3завіс</v>
      </c>
      <c r="CE93" s="145" t="s">
        <v>3032</v>
      </c>
      <c r="CF93" s="136" t="s">
        <v>4021</v>
      </c>
      <c r="CG93" s="137" t="str">
        <f t="shared" si="62"/>
        <v>ДП ЛАДА B.фальц,.неробоча,.ВВ</v>
      </c>
      <c r="CI93" s="146" t="s">
        <v>4118</v>
      </c>
      <c r="CJ93" s="61" t="s">
        <v>4506</v>
      </c>
      <c r="CK93" s="138" t="str">
        <f t="shared" si="107"/>
        <v>Glass +2завіс.Права</v>
      </c>
      <c r="CM93" s="736" t="s">
        <v>3031</v>
      </c>
      <c r="CN93" s="136" t="s">
        <v>799</v>
      </c>
      <c r="CO93" s="137" t="str">
        <f>CONCATENATE(CM93,".",CN93)</f>
        <v>ДП ЛАДА B.фальц..робоча..Verto-FIT</v>
      </c>
      <c r="CY93" s="697" t="s">
        <v>714</v>
      </c>
      <c r="CZ93" s="698" t="s">
        <v>3115</v>
      </c>
      <c r="DA93" s="699" t="s">
        <v>3129</v>
      </c>
      <c r="DD93" s="633"/>
      <c r="DE93" s="634"/>
      <c r="DF93" s="635"/>
      <c r="DG93" s="636"/>
      <c r="DH93" s="637"/>
      <c r="DP93" s="730" t="s">
        <v>3888</v>
      </c>
      <c r="DQ93" s="104">
        <v>0</v>
      </c>
      <c r="DR93" s="402">
        <f t="shared" si="89"/>
        <v>0</v>
      </c>
      <c r="DS93" s="511"/>
      <c r="DT93" s="508">
        <f t="shared" ref="DT93:DT184" si="108">IF(DS93="",DR93,
IF(AND($DQ$10&gt;=VLOOKUP(DS93,$DP$5:$DT$9,2,0),$DQ$10&lt;=VLOOKUP(DS93,$DP$5:$DT$9,3,0)),
(DR93*(1-VLOOKUP(DS93,$DP$5:$DT$9,4,0))),
DR93))</f>
        <v>0</v>
      </c>
      <c r="DU93" s="165"/>
      <c r="DV93" s="732" t="s">
        <v>5860</v>
      </c>
      <c r="DW93" s="165">
        <v>1000</v>
      </c>
      <c r="DX93" s="519">
        <f t="shared" si="100"/>
        <v>1000</v>
      </c>
      <c r="DY93" s="520"/>
      <c r="DZ93" s="521">
        <f t="shared" si="101"/>
        <v>1000</v>
      </c>
      <c r="EB93" s="161" t="s">
        <v>7175</v>
      </c>
      <c r="EC93" s="162">
        <v>0</v>
      </c>
      <c r="ED93" s="534">
        <f t="shared" si="104"/>
        <v>0</v>
      </c>
      <c r="EE93" s="526"/>
      <c r="EF93" s="527">
        <f t="shared" si="105"/>
        <v>0</v>
      </c>
      <c r="EG93" s="164"/>
      <c r="EH93" s="731" t="s">
        <v>4587</v>
      </c>
      <c r="EI93" s="162">
        <v>0</v>
      </c>
      <c r="EJ93" s="534">
        <f t="shared" ref="EJ93:EJ110" si="109">ROUND(((EI93-(EI93/6))/$DD$3)*$DE$3,2)</f>
        <v>0</v>
      </c>
      <c r="EK93" s="526"/>
      <c r="EL93" s="527">
        <f t="shared" ref="EL93:EL110" si="110">IF(EK93="",EJ93,
IF(AND($EI$10&gt;=VLOOKUP(EK93,$EH$5:$EL$9,2,0),$EI$10&lt;=VLOOKUP(EK93,$EH$5:$EL$9,3,0)),
(EJ93*(1-VLOOKUP(EK93,$EH$5:$EL$9,4,0))),
EJ93))</f>
        <v>0</v>
      </c>
    </row>
    <row r="94" spans="2:142" x14ac:dyDescent="0.2">
      <c r="B94" s="30"/>
      <c r="C94" s="739" t="s">
        <v>2882</v>
      </c>
      <c r="D94" s="414" t="s">
        <v>691</v>
      </c>
      <c r="E94" s="29"/>
      <c r="L94" s="57" t="s">
        <v>1279</v>
      </c>
      <c r="M94" s="47" t="s">
        <v>1571</v>
      </c>
      <c r="N94" s="93" t="s">
        <v>1947</v>
      </c>
      <c r="O94" s="422" t="s">
        <v>691</v>
      </c>
      <c r="Q94" s="57" t="s">
        <v>1279</v>
      </c>
      <c r="R94" s="97" t="s">
        <v>182</v>
      </c>
      <c r="S94" s="93" t="s">
        <v>141</v>
      </c>
      <c r="U94" s="758" t="s">
        <v>3180</v>
      </c>
      <c r="V94" s="150" t="s">
        <v>234</v>
      </c>
      <c r="W94" s="158" t="s">
        <v>2045</v>
      </c>
      <c r="AK94" s="771" t="s">
        <v>5352</v>
      </c>
      <c r="AL94" s="475" t="s">
        <v>5353</v>
      </c>
      <c r="AM94" s="581" t="s">
        <v>5354</v>
      </c>
      <c r="AO94" s="772" t="s">
        <v>5819</v>
      </c>
      <c r="AP94" s="151" t="s">
        <v>170</v>
      </c>
      <c r="AQ94" s="583" t="s">
        <v>2187</v>
      </c>
      <c r="AU94" s="233" t="s">
        <v>1309</v>
      </c>
      <c r="AV94" s="147" t="s">
        <v>1247</v>
      </c>
      <c r="AW94" s="137" t="str">
        <f t="shared" si="98"/>
        <v>ДП ЛАДА D.6/2</v>
      </c>
      <c r="AY94" s="233" t="s">
        <v>2272</v>
      </c>
      <c r="AZ94" s="136" t="s">
        <v>1594</v>
      </c>
      <c r="BA94" s="137" t="str">
        <f t="shared" si="96"/>
        <v>ДП Ідея.3/2.фальц</v>
      </c>
      <c r="BK94" s="249" t="s">
        <v>2531</v>
      </c>
      <c r="BL94" s="136" t="s">
        <v>1768</v>
      </c>
      <c r="BM94" s="137" t="str">
        <f>CONCATENATE(BK94,".",BL94)</f>
        <v>ДП Лінда.Uni-Mat.</v>
      </c>
      <c r="BS94" s="43" t="s">
        <v>2280</v>
      </c>
      <c r="BT94" s="253" t="s">
        <v>300</v>
      </c>
      <c r="BU94" s="138" t="str">
        <f t="shared" si="85"/>
        <v>ДП Ідея.6/6.ДСП тр.</v>
      </c>
      <c r="BW94" s="107" t="s">
        <v>2222</v>
      </c>
      <c r="BX94" s="247" t="s">
        <v>790</v>
      </c>
      <c r="BY94" s="138" t="str">
        <f t="shared" si="79"/>
        <v>ДП Геометрія.6/6.Бронза</v>
      </c>
      <c r="CA94" s="736" t="s">
        <v>2957</v>
      </c>
      <c r="CB94" s="150" t="s">
        <v>5405</v>
      </c>
      <c r="CC94" s="137" t="str">
        <f t="shared" si="106"/>
        <v>ДП КУПАВА.фальц.робоча.Stand кл Пр +3завіс</v>
      </c>
      <c r="CE94" s="146" t="s">
        <v>3032</v>
      </c>
      <c r="CF94" s="61" t="s">
        <v>697</v>
      </c>
      <c r="CG94" s="138" t="str">
        <f t="shared" si="62"/>
        <v>ДП ЛАДА B.фальц,.неробоча,.ВП</v>
      </c>
      <c r="CI94" s="145" t="s">
        <v>4121</v>
      </c>
      <c r="CJ94" s="136" t="s">
        <v>4476</v>
      </c>
      <c r="CK94" s="137" t="str">
        <f t="shared" si="107"/>
        <v>Glass кл +2завіс.Ліва</v>
      </c>
      <c r="CM94" s="423" t="s">
        <v>3031</v>
      </c>
      <c r="CN94" s="61" t="s">
        <v>355</v>
      </c>
      <c r="CO94" s="138" t="str">
        <f>CONCATENATE(CM94,".",CN94)</f>
        <v>ДП ЛАДА B.фальц..робоча..Verto-FIT Plus</v>
      </c>
      <c r="CY94" s="700" t="s">
        <v>305</v>
      </c>
      <c r="CZ94" s="570" t="s">
        <v>3115</v>
      </c>
      <c r="DA94" s="701" t="s">
        <v>3129</v>
      </c>
      <c r="DD94" s="731" t="s">
        <v>4589</v>
      </c>
      <c r="DE94" s="162">
        <v>2490</v>
      </c>
      <c r="DF94" s="525">
        <f>ROUND(((DE94-(DE94/6))/$DD$3)*$DE$3,2)</f>
        <v>2490</v>
      </c>
      <c r="DG94" s="526"/>
      <c r="DH94" s="527">
        <f t="shared" si="70"/>
        <v>2490</v>
      </c>
      <c r="DP94" s="161" t="s">
        <v>2243</v>
      </c>
      <c r="DQ94" s="162">
        <v>0</v>
      </c>
      <c r="DR94" s="525">
        <f t="shared" si="89"/>
        <v>0</v>
      </c>
      <c r="DS94" s="526"/>
      <c r="DT94" s="527">
        <f t="shared" si="108"/>
        <v>0</v>
      </c>
      <c r="DU94" s="165"/>
      <c r="DV94" s="733" t="s">
        <v>5861</v>
      </c>
      <c r="DW94" s="163">
        <v>1000</v>
      </c>
      <c r="DX94" s="522">
        <f t="shared" si="100"/>
        <v>1000</v>
      </c>
      <c r="DY94" s="523"/>
      <c r="DZ94" s="524">
        <f t="shared" si="101"/>
        <v>1000</v>
      </c>
      <c r="EB94" s="732" t="s">
        <v>7176</v>
      </c>
      <c r="EC94" s="165">
        <v>250</v>
      </c>
      <c r="ED94" s="519">
        <f t="shared" si="104"/>
        <v>250</v>
      </c>
      <c r="EE94" s="520"/>
      <c r="EF94" s="521">
        <f t="shared" si="105"/>
        <v>250</v>
      </c>
      <c r="EG94" s="164"/>
      <c r="EH94" s="733" t="s">
        <v>4588</v>
      </c>
      <c r="EI94" s="20">
        <v>1310</v>
      </c>
      <c r="EJ94" s="528">
        <f t="shared" si="109"/>
        <v>1310</v>
      </c>
      <c r="EK94" s="523"/>
      <c r="EL94" s="524">
        <f t="shared" si="110"/>
        <v>1310</v>
      </c>
    </row>
    <row r="95" spans="2:142" x14ac:dyDescent="0.2">
      <c r="B95" s="30"/>
      <c r="C95" s="739" t="s">
        <v>2888</v>
      </c>
      <c r="D95" s="414" t="s">
        <v>691</v>
      </c>
      <c r="E95" s="29"/>
      <c r="L95" s="57" t="s">
        <v>1280</v>
      </c>
      <c r="M95" s="47" t="s">
        <v>1571</v>
      </c>
      <c r="N95" s="93" t="s">
        <v>1947</v>
      </c>
      <c r="O95" s="422" t="s">
        <v>691</v>
      </c>
      <c r="Q95" s="57" t="s">
        <v>1280</v>
      </c>
      <c r="R95" s="97" t="s">
        <v>194</v>
      </c>
      <c r="S95" s="93" t="s">
        <v>142</v>
      </c>
      <c r="U95" s="758" t="s">
        <v>3182</v>
      </c>
      <c r="V95" s="150" t="s">
        <v>235</v>
      </c>
      <c r="W95" s="158" t="s">
        <v>2046</v>
      </c>
      <c r="AK95" s="771" t="s">
        <v>5364</v>
      </c>
      <c r="AL95" s="475" t="s">
        <v>1649</v>
      </c>
      <c r="AM95" s="581" t="s">
        <v>5365</v>
      </c>
      <c r="AO95" s="771" t="s">
        <v>6681</v>
      </c>
      <c r="AP95" s="150" t="s">
        <v>5143</v>
      </c>
      <c r="AQ95" s="581" t="s">
        <v>2184</v>
      </c>
      <c r="AU95" s="233" t="s">
        <v>1309</v>
      </c>
      <c r="AV95" s="147" t="s">
        <v>200</v>
      </c>
      <c r="AW95" s="137" t="str">
        <f t="shared" si="98"/>
        <v>ДП ЛАДА D.6/3</v>
      </c>
      <c r="AY95" s="233" t="s">
        <v>2272</v>
      </c>
      <c r="AZ95" s="136" t="s">
        <v>1596</v>
      </c>
      <c r="BA95" s="137" t="str">
        <f t="shared" si="96"/>
        <v>ДП Ідея.3/2.б/з фальц</v>
      </c>
      <c r="BK95" s="249" t="s">
        <v>2531</v>
      </c>
      <c r="BL95" s="136" t="s">
        <v>7178</v>
      </c>
      <c r="BM95" s="137" t="str">
        <f t="shared" si="94"/>
        <v>ДП Лінда.Резист.</v>
      </c>
      <c r="BS95" s="132" t="s">
        <v>2281</v>
      </c>
      <c r="BT95" s="100" t="s">
        <v>3831</v>
      </c>
      <c r="BU95" s="134" t="str">
        <f t="shared" si="85"/>
        <v>ДП Ідея.7/0.Сотове</v>
      </c>
      <c r="BW95" s="431"/>
      <c r="BX95" s="431"/>
      <c r="BY95" s="431"/>
      <c r="CA95" s="736" t="s">
        <v>2957</v>
      </c>
      <c r="CB95" s="150" t="s">
        <v>5406</v>
      </c>
      <c r="CC95" s="137" t="str">
        <f t="shared" si="106"/>
        <v>ДП КУПАВА.фальц.робоча.Stand ст Лів +3завіс</v>
      </c>
      <c r="CE95" s="145" t="s">
        <v>3033</v>
      </c>
      <c r="CF95" s="136"/>
      <c r="CG95" s="137" t="str">
        <f t="shared" si="62"/>
        <v>ДП ЛАДА B.фальц..неробоча..</v>
      </c>
      <c r="CI95" s="146" t="s">
        <v>4121</v>
      </c>
      <c r="CJ95" s="61" t="s">
        <v>4506</v>
      </c>
      <c r="CK95" s="138" t="str">
        <f t="shared" si="107"/>
        <v>Glass кл +2завіс.Права</v>
      </c>
      <c r="CM95" s="56" t="s">
        <v>3032</v>
      </c>
      <c r="CN95" s="55" t="s">
        <v>3871</v>
      </c>
      <c r="CO95" s="69" t="str">
        <f t="shared" si="99"/>
        <v>ДП ЛАДА B.фальц,.неробоча,.(ні)</v>
      </c>
      <c r="CR95" s="212"/>
      <c r="CS95" s="219"/>
      <c r="CY95" s="702" t="s">
        <v>306</v>
      </c>
      <c r="CZ95" s="570" t="s">
        <v>3115</v>
      </c>
      <c r="DA95" s="701" t="s">
        <v>3129</v>
      </c>
      <c r="DD95" s="732" t="s">
        <v>4590</v>
      </c>
      <c r="DE95" s="165">
        <v>4790</v>
      </c>
      <c r="DF95" s="525">
        <f t="shared" ref="DF95:DF149" si="111">ROUND(((DE95-(DE95/6))/$DD$3)*$DE$3,2)</f>
        <v>4790</v>
      </c>
      <c r="DG95" s="520"/>
      <c r="DH95" s="527">
        <f>IF(DG95="",DF95,
IF(AND($DE$10&gt;=VLOOKUP(DG95,$DD$5:$DH$9,2,0),$DE$10&lt;=VLOOKUP(DG95,$DD$5:$DH$9,3,0)),
(DF95*(1-VLOOKUP(DG95,$DD$5:$DH$9,4,0))),
DF95))</f>
        <v>4790</v>
      </c>
      <c r="DP95" s="164" t="s">
        <v>2244</v>
      </c>
      <c r="DQ95" s="165">
        <v>340</v>
      </c>
      <c r="DR95" s="519">
        <f>ROUND(((DQ95-(DQ95/6))/$DD$3)*$DE$3,2)</f>
        <v>340</v>
      </c>
      <c r="DS95" s="520"/>
      <c r="DT95" s="521">
        <f>IF(DS95="",DR95,
IF(AND($DQ$10&gt;=VLOOKUP(DS95,$DP$5:$DT$9,2,0),$DQ$10&lt;=VLOOKUP(DS95,$DP$5:$DT$9,3,0)),
(DR95*(1-VLOOKUP(DS95,$DP$5:$DT$9,4,0))),
DR95))</f>
        <v>340</v>
      </c>
      <c r="DU95" s="165"/>
      <c r="DV95" s="731" t="s">
        <v>4120</v>
      </c>
      <c r="DW95" s="162">
        <v>0</v>
      </c>
      <c r="DX95" s="525">
        <f t="shared" si="100"/>
        <v>0</v>
      </c>
      <c r="DY95" s="526"/>
      <c r="DZ95" s="527">
        <f t="shared" si="101"/>
        <v>0</v>
      </c>
      <c r="EB95" s="107" t="s">
        <v>7177</v>
      </c>
      <c r="EC95" s="163">
        <v>170</v>
      </c>
      <c r="ED95" s="528">
        <f t="shared" si="104"/>
        <v>170</v>
      </c>
      <c r="EE95" s="523"/>
      <c r="EF95" s="524">
        <f t="shared" si="105"/>
        <v>170</v>
      </c>
      <c r="EG95" s="164"/>
      <c r="EH95" s="732" t="s">
        <v>3166</v>
      </c>
      <c r="EI95" s="165">
        <v>0</v>
      </c>
      <c r="EJ95" s="519">
        <f t="shared" si="109"/>
        <v>0</v>
      </c>
      <c r="EK95" s="520"/>
      <c r="EL95" s="521">
        <f t="shared" si="110"/>
        <v>0</v>
      </c>
    </row>
    <row r="96" spans="2:142" x14ac:dyDescent="0.2">
      <c r="B96" s="30"/>
      <c r="C96" s="739" t="s">
        <v>2883</v>
      </c>
      <c r="D96" s="414" t="s">
        <v>691</v>
      </c>
      <c r="E96" s="29"/>
      <c r="L96" s="57" t="s">
        <v>1281</v>
      </c>
      <c r="M96" s="47" t="s">
        <v>1571</v>
      </c>
      <c r="N96" s="93" t="s">
        <v>1947</v>
      </c>
      <c r="O96" s="422" t="s">
        <v>691</v>
      </c>
      <c r="Q96" s="57" t="s">
        <v>1281</v>
      </c>
      <c r="R96" s="97" t="s">
        <v>195</v>
      </c>
      <c r="S96" s="93" t="s">
        <v>143</v>
      </c>
      <c r="U96" s="758" t="s">
        <v>3184</v>
      </c>
      <c r="V96" s="150" t="s">
        <v>236</v>
      </c>
      <c r="W96" s="158" t="s">
        <v>2047</v>
      </c>
      <c r="AK96" s="771" t="s">
        <v>5366</v>
      </c>
      <c r="AL96" s="475" t="s">
        <v>5367</v>
      </c>
      <c r="AM96" s="581" t="s">
        <v>5368</v>
      </c>
      <c r="AO96" s="772" t="s">
        <v>6682</v>
      </c>
      <c r="AP96" s="151" t="s">
        <v>170</v>
      </c>
      <c r="AQ96" s="583" t="s">
        <v>2187</v>
      </c>
      <c r="AU96" s="233" t="s">
        <v>1309</v>
      </c>
      <c r="AV96" s="147" t="s">
        <v>1248</v>
      </c>
      <c r="AW96" s="137" t="str">
        <f t="shared" si="98"/>
        <v>ДП ЛАДА D.6/4</v>
      </c>
      <c r="AY96" s="223" t="s">
        <v>2272</v>
      </c>
      <c r="AZ96" s="61" t="s">
        <v>1595</v>
      </c>
      <c r="BA96" s="138" t="str">
        <f t="shared" si="96"/>
        <v>ДП Ідея.3/2.купе</v>
      </c>
      <c r="BK96" s="249" t="s">
        <v>2531</v>
      </c>
      <c r="BL96" s="136" t="s">
        <v>55</v>
      </c>
      <c r="BM96" s="137" t="str">
        <f t="shared" si="94"/>
        <v>ДП Лінда.LINE-3D</v>
      </c>
      <c r="BS96" s="43" t="s">
        <v>2281</v>
      </c>
      <c r="BT96" s="253" t="s">
        <v>300</v>
      </c>
      <c r="BU96" s="138" t="str">
        <f t="shared" si="85"/>
        <v>ДП Ідея.7/0.ДСП тр.</v>
      </c>
      <c r="BW96" s="59" t="s">
        <v>2269</v>
      </c>
      <c r="BX96" s="774" t="s">
        <v>3871</v>
      </c>
      <c r="BY96" s="69" t="str">
        <f t="shared" ref="BY96:BY101" si="112">CONCATENATE(BW96,".",BX96)</f>
        <v>ДП Ідея.1.(ні)</v>
      </c>
      <c r="CA96" s="736" t="s">
        <v>2957</v>
      </c>
      <c r="CB96" s="150" t="s">
        <v>5407</v>
      </c>
      <c r="CC96" s="137" t="str">
        <f t="shared" si="106"/>
        <v>ДП КУПАВА.фальц.робоча.Stand ст Пр +3завіс</v>
      </c>
      <c r="CE96" s="145" t="s">
        <v>3033</v>
      </c>
      <c r="CF96" s="136" t="s">
        <v>4021</v>
      </c>
      <c r="CG96" s="137" t="str">
        <f t="shared" si="62"/>
        <v>ДП ЛАДА B.фальц..неробоча..ВВ</v>
      </c>
      <c r="CI96" s="145" t="s">
        <v>4124</v>
      </c>
      <c r="CJ96" s="136" t="s">
        <v>4476</v>
      </c>
      <c r="CK96" s="137" t="str">
        <f t="shared" si="107"/>
        <v>Glass цл +2завіс.Ліва</v>
      </c>
      <c r="CM96" s="56" t="s">
        <v>3033</v>
      </c>
      <c r="CN96" s="55" t="s">
        <v>3871</v>
      </c>
      <c r="CO96" s="69" t="str">
        <f t="shared" si="99"/>
        <v>ДП ЛАДА B.фальц..неробоча..(ні)</v>
      </c>
      <c r="CR96" s="212"/>
      <c r="CS96" s="219"/>
      <c r="CY96" s="702" t="s">
        <v>307</v>
      </c>
      <c r="CZ96" s="570" t="s">
        <v>3115</v>
      </c>
      <c r="DA96" s="701" t="s">
        <v>3129</v>
      </c>
      <c r="DD96" s="732" t="s">
        <v>4591</v>
      </c>
      <c r="DE96" s="165">
        <v>4790</v>
      </c>
      <c r="DF96" s="525">
        <f t="shared" si="111"/>
        <v>4790</v>
      </c>
      <c r="DG96" s="520"/>
      <c r="DH96" s="527">
        <f t="shared" si="70"/>
        <v>4790</v>
      </c>
      <c r="DP96" s="732" t="s">
        <v>3964</v>
      </c>
      <c r="DQ96" s="165">
        <v>340</v>
      </c>
      <c r="DR96" s="519">
        <f>ROUND(((DQ96-(DQ96/6))/$DD$3)*$DE$3,2)</f>
        <v>340</v>
      </c>
      <c r="DS96" s="520"/>
      <c r="DT96" s="521">
        <f>IF(DS96="",DR96,
IF(AND($DQ$10&gt;=VLOOKUP(DS96,$DP$5:$DT$9,2,0),$DQ$10&lt;=VLOOKUP(DS96,$DP$5:$DT$9,3,0)),
(DR96*(1-VLOOKUP(DS96,$DP$5:$DT$9,4,0))),
DR96))</f>
        <v>340</v>
      </c>
      <c r="DU96" s="165"/>
      <c r="DV96" s="732" t="s">
        <v>6281</v>
      </c>
      <c r="DW96" s="165">
        <v>0</v>
      </c>
      <c r="DX96" s="519">
        <f t="shared" si="100"/>
        <v>0</v>
      </c>
      <c r="DY96" s="520"/>
      <c r="DZ96" s="521">
        <f t="shared" si="101"/>
        <v>0</v>
      </c>
      <c r="EB96" s="161" t="s">
        <v>7577</v>
      </c>
      <c r="EC96" s="162">
        <v>0</v>
      </c>
      <c r="ED96" s="534">
        <f t="shared" si="102"/>
        <v>0</v>
      </c>
      <c r="EE96" s="526"/>
      <c r="EF96" s="527">
        <f t="shared" si="103"/>
        <v>0</v>
      </c>
      <c r="EG96" s="164"/>
      <c r="EH96" s="733" t="s">
        <v>3168</v>
      </c>
      <c r="EI96" s="163">
        <v>1310</v>
      </c>
      <c r="EJ96" s="528">
        <f t="shared" si="109"/>
        <v>1310</v>
      </c>
      <c r="EK96" s="523"/>
      <c r="EL96" s="524">
        <f t="shared" si="110"/>
        <v>1310</v>
      </c>
    </row>
    <row r="97" spans="2:142" x14ac:dyDescent="0.2">
      <c r="B97" s="30"/>
      <c r="C97" s="739" t="s">
        <v>2889</v>
      </c>
      <c r="D97" s="414" t="s">
        <v>691</v>
      </c>
      <c r="E97" s="29"/>
      <c r="L97" s="57" t="s">
        <v>1282</v>
      </c>
      <c r="M97" s="47" t="s">
        <v>1571</v>
      </c>
      <c r="N97" s="93" t="s">
        <v>1947</v>
      </c>
      <c r="O97" s="422" t="s">
        <v>691</v>
      </c>
      <c r="Q97" s="57" t="s">
        <v>1282</v>
      </c>
      <c r="R97" s="97" t="s">
        <v>506</v>
      </c>
      <c r="S97" s="93" t="s">
        <v>975</v>
      </c>
      <c r="U97" s="758" t="s">
        <v>3186</v>
      </c>
      <c r="V97" s="150" t="s">
        <v>78</v>
      </c>
      <c r="W97" s="432" t="s">
        <v>5074</v>
      </c>
      <c r="AK97" s="772" t="s">
        <v>5380</v>
      </c>
      <c r="AL97" s="587" t="s">
        <v>1650</v>
      </c>
      <c r="AM97" s="583" t="s">
        <v>5381</v>
      </c>
      <c r="AO97" s="588"/>
      <c r="AP97" s="472"/>
      <c r="AQ97" s="589"/>
      <c r="AU97" s="233" t="s">
        <v>1309</v>
      </c>
      <c r="AV97" s="147" t="s">
        <v>609</v>
      </c>
      <c r="AW97" s="137" t="str">
        <f t="shared" si="98"/>
        <v>ДП ЛАДА D.7/0</v>
      </c>
      <c r="AY97" s="233" t="s">
        <v>2273</v>
      </c>
      <c r="AZ97" s="136" t="s">
        <v>1594</v>
      </c>
      <c r="BA97" s="137" t="str">
        <f t="shared" si="96"/>
        <v>ДП Ідея.3/3.фальц</v>
      </c>
      <c r="BK97" s="249" t="s">
        <v>2531</v>
      </c>
      <c r="BL97" s="61" t="s">
        <v>4720</v>
      </c>
      <c r="BM97" s="138" t="str">
        <f t="shared" si="94"/>
        <v>ДП Лінда.Е-шпон</v>
      </c>
      <c r="BS97" s="132" t="s">
        <v>2282</v>
      </c>
      <c r="BT97" s="100" t="s">
        <v>3831</v>
      </c>
      <c r="BU97" s="134" t="str">
        <f t="shared" si="85"/>
        <v>ДП Ідея.7/1.Сотове</v>
      </c>
      <c r="BW97" s="59" t="s">
        <v>2270</v>
      </c>
      <c r="BX97" s="774" t="s">
        <v>3871</v>
      </c>
      <c r="BY97" s="69" t="str">
        <f t="shared" si="112"/>
        <v>ДП Ідея.3/0.(ні)</v>
      </c>
      <c r="CA97" s="736" t="s">
        <v>2957</v>
      </c>
      <c r="CC97" s="21"/>
      <c r="CE97" s="146" t="s">
        <v>3033</v>
      </c>
      <c r="CF97" s="61" t="s">
        <v>697</v>
      </c>
      <c r="CG97" s="138" t="str">
        <f t="shared" si="62"/>
        <v>ДП ЛАДА B.фальц..неробоча..ВП</v>
      </c>
      <c r="CI97" s="146" t="s">
        <v>4124</v>
      </c>
      <c r="CJ97" s="61" t="s">
        <v>4506</v>
      </c>
      <c r="CK97" s="138" t="str">
        <f t="shared" si="107"/>
        <v>Glass цл +2завіс.Права</v>
      </c>
      <c r="CM97" s="56" t="s">
        <v>3034</v>
      </c>
      <c r="CN97" s="55" t="s">
        <v>899</v>
      </c>
      <c r="CO97" s="69" t="str">
        <f t="shared" si="99"/>
        <v>ДП ЛАДА B.б/з фальц..робоча..Verto-FIT Comfort</v>
      </c>
      <c r="CR97" s="212"/>
      <c r="CS97" s="219"/>
      <c r="CY97" s="702" t="s">
        <v>308</v>
      </c>
      <c r="CZ97" s="570" t="s">
        <v>3115</v>
      </c>
      <c r="DA97" s="701" t="s">
        <v>3129</v>
      </c>
      <c r="DD97" s="732" t="s">
        <v>4592</v>
      </c>
      <c r="DE97" s="165">
        <v>4790</v>
      </c>
      <c r="DF97" s="525">
        <f t="shared" si="111"/>
        <v>4790</v>
      </c>
      <c r="DG97" s="520"/>
      <c r="DH97" s="527">
        <f t="shared" si="70"/>
        <v>4790</v>
      </c>
      <c r="DP97" s="732" t="s">
        <v>3635</v>
      </c>
      <c r="DQ97" s="165">
        <v>550</v>
      </c>
      <c r="DR97" s="519">
        <f t="shared" si="89"/>
        <v>550</v>
      </c>
      <c r="DS97" s="520"/>
      <c r="DT97" s="521">
        <f t="shared" si="108"/>
        <v>550</v>
      </c>
      <c r="DU97" s="165"/>
      <c r="DV97" s="732" t="s">
        <v>4122</v>
      </c>
      <c r="DW97" s="165">
        <v>0</v>
      </c>
      <c r="DX97" s="519">
        <f t="shared" si="100"/>
        <v>0</v>
      </c>
      <c r="DY97" s="520"/>
      <c r="DZ97" s="521">
        <f t="shared" si="101"/>
        <v>0</v>
      </c>
      <c r="EB97" s="732" t="s">
        <v>7578</v>
      </c>
      <c r="EC97" s="165">
        <v>250</v>
      </c>
      <c r="ED97" s="519">
        <f t="shared" si="102"/>
        <v>250</v>
      </c>
      <c r="EE97" s="520"/>
      <c r="EF97" s="521">
        <f t="shared" si="103"/>
        <v>250</v>
      </c>
      <c r="EG97" s="164"/>
      <c r="EH97" s="732" t="s">
        <v>3171</v>
      </c>
      <c r="EI97" s="165">
        <v>0</v>
      </c>
      <c r="EJ97" s="519">
        <f>ROUND(((EI97-(EI97/6))/$DD$3)*$DE$3,2)</f>
        <v>0</v>
      </c>
      <c r="EK97" s="520"/>
      <c r="EL97" s="521">
        <f>IF(EK97="",EJ97,
IF(AND($EI$10&gt;=VLOOKUP(EK97,$EH$5:$EL$9,2,0),$EI$10&lt;=VLOOKUP(EK97,$EH$5:$EL$9,3,0)),
(EJ97*(1-VLOOKUP(EK97,$EH$5:$EL$9,4,0))),
EJ97))</f>
        <v>0</v>
      </c>
    </row>
    <row r="98" spans="2:142" x14ac:dyDescent="0.2">
      <c r="B98" s="30"/>
      <c r="C98" s="409" t="s">
        <v>1763</v>
      </c>
      <c r="D98" s="414" t="s">
        <v>691</v>
      </c>
      <c r="E98" s="29"/>
      <c r="L98" s="57" t="s">
        <v>1283</v>
      </c>
      <c r="M98" s="47" t="s">
        <v>1571</v>
      </c>
      <c r="N98" s="93" t="s">
        <v>1947</v>
      </c>
      <c r="O98" s="422" t="s">
        <v>691</v>
      </c>
      <c r="Q98" s="57" t="s">
        <v>1283</v>
      </c>
      <c r="R98" s="97" t="s">
        <v>507</v>
      </c>
      <c r="S98" s="93" t="s">
        <v>976</v>
      </c>
      <c r="U98" s="758" t="s">
        <v>3187</v>
      </c>
      <c r="V98" s="150" t="s">
        <v>79</v>
      </c>
      <c r="W98" s="432" t="s">
        <v>5075</v>
      </c>
      <c r="AK98" s="771" t="s">
        <v>5376</v>
      </c>
      <c r="AL98" s="475" t="s">
        <v>5382</v>
      </c>
      <c r="AM98" s="581" t="s">
        <v>5383</v>
      </c>
      <c r="AO98" s="580"/>
      <c r="AP98" s="475"/>
      <c r="AQ98" s="581"/>
      <c r="AU98" s="233" t="s">
        <v>1309</v>
      </c>
      <c r="AV98" s="147" t="s">
        <v>611</v>
      </c>
      <c r="AW98" s="137" t="str">
        <f t="shared" si="98"/>
        <v>ДП ЛАДА D.7/1</v>
      </c>
      <c r="AY98" s="233" t="s">
        <v>2273</v>
      </c>
      <c r="AZ98" s="136" t="s">
        <v>1596</v>
      </c>
      <c r="BA98" s="137" t="str">
        <f t="shared" si="96"/>
        <v>ДП Ідея.3/3.б/з фальц</v>
      </c>
      <c r="BK98" s="738" t="s">
        <v>2655</v>
      </c>
      <c r="BL98" s="133" t="s">
        <v>393</v>
      </c>
      <c r="BM98" s="134" t="str">
        <f t="shared" si="94"/>
        <v>ДП Тіана.Verto-Cell</v>
      </c>
      <c r="BS98" s="43" t="s">
        <v>2282</v>
      </c>
      <c r="BT98" s="253" t="s">
        <v>300</v>
      </c>
      <c r="BU98" s="138" t="str">
        <f t="shared" si="85"/>
        <v>ДП Ідея.7/1.ДСП тр.</v>
      </c>
      <c r="BW98" s="161" t="s">
        <v>2271</v>
      </c>
      <c r="BX98" s="245" t="s">
        <v>430</v>
      </c>
      <c r="BY98" s="134" t="str">
        <f t="shared" si="112"/>
        <v>ДП Ідея.3/1.Сатин</v>
      </c>
      <c r="CA98" s="736" t="s">
        <v>2957</v>
      </c>
      <c r="CB98" s="136" t="s">
        <v>6270</v>
      </c>
      <c r="CC98" s="137" t="str">
        <f>CONCATENATE(CA98,".",CB98)</f>
        <v>ДП КУПАВА.фальц.робоча.Soft цл (чор.) +2завіс</v>
      </c>
      <c r="CE98" s="145" t="s">
        <v>3034</v>
      </c>
      <c r="CF98" s="136"/>
      <c r="CG98" s="137" t="str">
        <f t="shared" si="62"/>
        <v>ДП ЛАДА B.б/з фальц..робоча..</v>
      </c>
      <c r="CI98" s="145" t="s">
        <v>5288</v>
      </c>
      <c r="CJ98" s="136" t="s">
        <v>4476</v>
      </c>
      <c r="CK98" s="137" t="str">
        <f t="shared" si="107"/>
        <v>Glass ст зов Лів +2завіс.Ліва</v>
      </c>
      <c r="CM98" s="85" t="s">
        <v>3035</v>
      </c>
      <c r="CN98" s="55" t="s">
        <v>799</v>
      </c>
      <c r="CO98" s="69" t="str">
        <f t="shared" si="99"/>
        <v>ДП ЛАДА B.купе..робоча..Verto-FIT</v>
      </c>
      <c r="CR98" s="212"/>
      <c r="CS98" s="219"/>
      <c r="CW98" s="120"/>
      <c r="CY98" s="703" t="s">
        <v>309</v>
      </c>
      <c r="CZ98" s="704" t="s">
        <v>3115</v>
      </c>
      <c r="DA98" s="705" t="s">
        <v>3131</v>
      </c>
      <c r="DD98" s="732" t="s">
        <v>4593</v>
      </c>
      <c r="DE98" s="165">
        <v>4790</v>
      </c>
      <c r="DF98" s="525">
        <f t="shared" si="111"/>
        <v>4790</v>
      </c>
      <c r="DG98" s="520"/>
      <c r="DH98" s="527">
        <f t="shared" si="70"/>
        <v>4790</v>
      </c>
      <c r="DP98" s="107" t="s">
        <v>2245</v>
      </c>
      <c r="DQ98" s="165">
        <v>550</v>
      </c>
      <c r="DR98" s="522">
        <f t="shared" si="89"/>
        <v>550</v>
      </c>
      <c r="DS98" s="523"/>
      <c r="DT98" s="524">
        <f t="shared" si="108"/>
        <v>550</v>
      </c>
      <c r="DU98" s="165"/>
      <c r="DV98" s="733" t="s">
        <v>4123</v>
      </c>
      <c r="DW98" s="163">
        <v>0</v>
      </c>
      <c r="DX98" s="528">
        <f t="shared" si="100"/>
        <v>0</v>
      </c>
      <c r="DY98" s="523"/>
      <c r="DZ98" s="524">
        <f t="shared" si="101"/>
        <v>0</v>
      </c>
      <c r="EB98" s="107" t="s">
        <v>7579</v>
      </c>
      <c r="EC98" s="163">
        <v>170</v>
      </c>
      <c r="ED98" s="528">
        <f t="shared" si="102"/>
        <v>170</v>
      </c>
      <c r="EE98" s="523"/>
      <c r="EF98" s="524">
        <f t="shared" si="103"/>
        <v>170</v>
      </c>
      <c r="EG98" s="164"/>
      <c r="EH98" s="733" t="s">
        <v>3173</v>
      </c>
      <c r="EI98" s="163">
        <v>1310</v>
      </c>
      <c r="EJ98" s="528">
        <f>ROUND(((EI98-(EI98/6))/$DD$3)*$DE$3,2)</f>
        <v>1310</v>
      </c>
      <c r="EK98" s="523"/>
      <c r="EL98" s="524">
        <f>IF(EK98="",EJ98,
IF(AND($EI$10&gt;=VLOOKUP(EK98,$EH$5:$EL$9,2,0),$EI$10&lt;=VLOOKUP(EK98,$EH$5:$EL$9,3,0)),
(EJ98*(1-VLOOKUP(EK98,$EH$5:$EL$9,4,0))),
EJ98))</f>
        <v>1310</v>
      </c>
    </row>
    <row r="99" spans="2:142" x14ac:dyDescent="0.2">
      <c r="B99" s="30"/>
      <c r="C99" s="739" t="s">
        <v>2890</v>
      </c>
      <c r="D99" s="414" t="s">
        <v>691</v>
      </c>
      <c r="E99" s="29"/>
      <c r="L99" s="57" t="s">
        <v>1284</v>
      </c>
      <c r="M99" s="47" t="s">
        <v>1571</v>
      </c>
      <c r="N99" s="93" t="s">
        <v>1947</v>
      </c>
      <c r="O99" s="422" t="s">
        <v>691</v>
      </c>
      <c r="Q99" s="57" t="s">
        <v>1284</v>
      </c>
      <c r="R99" s="97" t="s">
        <v>1241</v>
      </c>
      <c r="S99" s="93" t="s">
        <v>1244</v>
      </c>
      <c r="U99" s="758" t="s">
        <v>3188</v>
      </c>
      <c r="V99" s="150" t="s">
        <v>80</v>
      </c>
      <c r="W99" s="432" t="s">
        <v>5076</v>
      </c>
      <c r="AK99" s="771" t="s">
        <v>6259</v>
      </c>
      <c r="AL99" s="475" t="s">
        <v>6510</v>
      </c>
      <c r="AM99" s="581" t="s">
        <v>6260</v>
      </c>
      <c r="AO99" s="590"/>
      <c r="AP99" s="574"/>
      <c r="AQ99" s="591"/>
      <c r="AU99" s="553" t="s">
        <v>1309</v>
      </c>
      <c r="AV99" s="552" t="s">
        <v>618</v>
      </c>
      <c r="AW99" s="173" t="str">
        <f t="shared" si="98"/>
        <v>ДП ЛАДА D.7/2</v>
      </c>
      <c r="AY99" s="223" t="s">
        <v>2273</v>
      </c>
      <c r="AZ99" s="61" t="s">
        <v>1595</v>
      </c>
      <c r="BA99" s="138" t="str">
        <f t="shared" si="96"/>
        <v>ДП Ідея.3/3.купе</v>
      </c>
      <c r="BK99" s="734" t="s">
        <v>2655</v>
      </c>
      <c r="BL99" s="136"/>
      <c r="BM99" s="137" t="str">
        <f t="shared" si="94"/>
        <v>ДП Тіана.</v>
      </c>
      <c r="BS99" s="425"/>
      <c r="BT99" s="426"/>
      <c r="BU99" s="427"/>
      <c r="BW99" s="164" t="s">
        <v>2271</v>
      </c>
      <c r="BX99" s="764" t="s">
        <v>3617</v>
      </c>
      <c r="BY99" s="137" t="str">
        <f t="shared" si="112"/>
        <v>ДП Ідея.3/1.Графіт</v>
      </c>
      <c r="CA99" s="736" t="s">
        <v>2957</v>
      </c>
      <c r="CB99" s="136" t="s">
        <v>6202</v>
      </c>
      <c r="CC99" s="137" t="str">
        <f>CONCATENATE(CA99,".",CB99)</f>
        <v>ДП КУПАВА.фальц.робоча.Soft ст (чор.) +2завіс</v>
      </c>
      <c r="CE99" s="145" t="s">
        <v>3034</v>
      </c>
      <c r="CF99" s="136" t="s">
        <v>4021</v>
      </c>
      <c r="CG99" s="137" t="str">
        <f t="shared" si="62"/>
        <v>ДП ЛАДА B.б/з фальц..робоча..ВВ</v>
      </c>
      <c r="CI99" s="146" t="s">
        <v>5287</v>
      </c>
      <c r="CJ99" s="61" t="s">
        <v>4506</v>
      </c>
      <c r="CK99" s="138" t="str">
        <f t="shared" si="107"/>
        <v>Glass ст зов Пр +2завіс.Права</v>
      </c>
      <c r="CM99" s="431"/>
      <c r="CN99" s="426"/>
      <c r="CO99" s="427"/>
      <c r="CR99" s="212"/>
      <c r="CS99" s="219"/>
      <c r="CW99" s="120"/>
      <c r="CY99" s="706"/>
      <c r="CZ99" s="707"/>
      <c r="DA99" s="708"/>
      <c r="DD99" s="732" t="s">
        <v>4595</v>
      </c>
      <c r="DE99" s="165">
        <v>4990.0000000000009</v>
      </c>
      <c r="DF99" s="525">
        <f t="shared" si="111"/>
        <v>4990</v>
      </c>
      <c r="DG99" s="520"/>
      <c r="DH99" s="527">
        <f t="shared" si="70"/>
        <v>4990</v>
      </c>
      <c r="DP99" s="730" t="s">
        <v>3889</v>
      </c>
      <c r="DQ99" s="104">
        <v>0</v>
      </c>
      <c r="DR99" s="402">
        <f t="shared" si="89"/>
        <v>0</v>
      </c>
      <c r="DS99" s="511"/>
      <c r="DT99" s="508">
        <f t="shared" si="108"/>
        <v>0</v>
      </c>
      <c r="DU99" s="165"/>
      <c r="DV99" s="733" t="s">
        <v>5862</v>
      </c>
      <c r="DW99" s="163">
        <v>0</v>
      </c>
      <c r="DX99" s="528">
        <f t="shared" si="100"/>
        <v>0</v>
      </c>
      <c r="DY99" s="523"/>
      <c r="DZ99" s="524">
        <f t="shared" si="101"/>
        <v>0</v>
      </c>
      <c r="EB99" s="107"/>
      <c r="EC99" s="163"/>
      <c r="ED99" s="528"/>
      <c r="EE99" s="523"/>
      <c r="EF99" s="524"/>
      <c r="EG99" s="164"/>
      <c r="EH99" s="732" t="s">
        <v>3175</v>
      </c>
      <c r="EI99" s="165">
        <v>0</v>
      </c>
      <c r="EJ99" s="519">
        <f>ROUND(((EI99-(EI99/6))/$DD$3)*$DE$3,2)</f>
        <v>0</v>
      </c>
      <c r="EK99" s="520"/>
      <c r="EL99" s="521">
        <f>IF(EK99="",EJ99,
IF(AND($EI$10&gt;=VLOOKUP(EK99,$EH$5:$EL$9,2,0),$EI$10&lt;=VLOOKUP(EK99,$EH$5:$EL$9,3,0)),
(EJ99*(1-VLOOKUP(EK99,$EH$5:$EL$9,4,0))),
EJ99))</f>
        <v>0</v>
      </c>
    </row>
    <row r="100" spans="2:142" x14ac:dyDescent="0.2">
      <c r="B100" s="30"/>
      <c r="C100" s="409"/>
      <c r="D100" s="410"/>
      <c r="E100" s="29"/>
      <c r="L100" s="57" t="s">
        <v>1285</v>
      </c>
      <c r="M100" s="47" t="s">
        <v>1571</v>
      </c>
      <c r="N100" s="93" t="s">
        <v>1947</v>
      </c>
      <c r="O100" s="422" t="s">
        <v>691</v>
      </c>
      <c r="Q100" s="57" t="s">
        <v>1285</v>
      </c>
      <c r="R100" s="97" t="s">
        <v>1242</v>
      </c>
      <c r="S100" s="93" t="s">
        <v>1245</v>
      </c>
      <c r="U100" s="758" t="s">
        <v>3190</v>
      </c>
      <c r="V100" s="150" t="s">
        <v>81</v>
      </c>
      <c r="W100" s="432" t="s">
        <v>5077</v>
      </c>
      <c r="AK100" s="772" t="s">
        <v>6216</v>
      </c>
      <c r="AL100" s="587" t="s">
        <v>6511</v>
      </c>
      <c r="AM100" s="583" t="s">
        <v>6261</v>
      </c>
      <c r="AO100" s="580"/>
      <c r="AP100" s="475"/>
      <c r="AQ100" s="581"/>
      <c r="AU100" s="249" t="s">
        <v>2333</v>
      </c>
      <c r="AV100" s="150" t="s">
        <v>187</v>
      </c>
      <c r="AW100" s="137" t="str">
        <f t="shared" si="98"/>
        <v>ДП Ніка.1/0</v>
      </c>
      <c r="AY100" s="233" t="s">
        <v>2274</v>
      </c>
      <c r="AZ100" s="136" t="s">
        <v>1594</v>
      </c>
      <c r="BA100" s="137" t="str">
        <f t="shared" si="96"/>
        <v>ДП Ідея.4/0.фальц</v>
      </c>
      <c r="BK100" s="734" t="s">
        <v>2655</v>
      </c>
      <c r="BL100" s="136" t="s">
        <v>1768</v>
      </c>
      <c r="BM100" s="137" t="str">
        <f>CONCATENATE(BK100,".",BL100)</f>
        <v>ДП Тіана.Uni-Mat.</v>
      </c>
      <c r="BS100" s="223" t="s">
        <v>6978</v>
      </c>
      <c r="BT100" s="100" t="s">
        <v>3831</v>
      </c>
      <c r="BU100" s="134" t="str">
        <f>CONCATENATE(BS100,".",BT100)</f>
        <v>ДП Ідея-Алюм.1.Сотове</v>
      </c>
      <c r="BW100" s="107" t="s">
        <v>2271</v>
      </c>
      <c r="BX100" s="247" t="s">
        <v>790</v>
      </c>
      <c r="BY100" s="138" t="str">
        <f t="shared" si="112"/>
        <v>ДП Ідея.3/1.Бронза</v>
      </c>
      <c r="CA100" s="736" t="s">
        <v>2957</v>
      </c>
      <c r="CB100" s="136" t="s">
        <v>4054</v>
      </c>
      <c r="CC100" s="137" t="str">
        <f>CONCATENATE(CA100,".",CB100)</f>
        <v>ДП КУПАВА.фальц.робоча.Soft цл +2завіс</v>
      </c>
      <c r="CE100" s="146" t="s">
        <v>3034</v>
      </c>
      <c r="CF100" s="61" t="s">
        <v>697</v>
      </c>
      <c r="CG100" s="138" t="str">
        <f t="shared" si="62"/>
        <v>ДП ЛАДА B.б/з фальц..робоча..ВП</v>
      </c>
      <c r="CI100" s="145" t="s">
        <v>5290</v>
      </c>
      <c r="CJ100" s="136" t="s">
        <v>4476</v>
      </c>
      <c r="CK100" s="137" t="str">
        <f>CONCATENATE(CI100,".",CJ100)</f>
        <v>Glass ст вн Лів +2завіс.Ліва</v>
      </c>
      <c r="CM100" s="736" t="s">
        <v>3036</v>
      </c>
      <c r="CN100" s="136" t="s">
        <v>933</v>
      </c>
      <c r="CO100" s="137" t="str">
        <f t="shared" ref="CO100:CO106" si="113">CONCATENATE(CM100,".",CN100)</f>
        <v>ДП ЛАДА C.фальц..робоча..Standard-MDF</v>
      </c>
      <c r="CW100" s="120"/>
      <c r="CY100" s="669" t="s">
        <v>3115</v>
      </c>
      <c r="CZ100" s="709" t="s">
        <v>3124</v>
      </c>
      <c r="DA100" s="670" t="s">
        <v>3129</v>
      </c>
      <c r="DD100" s="732" t="s">
        <v>4597</v>
      </c>
      <c r="DE100" s="165">
        <v>4990.0000000000009</v>
      </c>
      <c r="DF100" s="525">
        <f t="shared" si="111"/>
        <v>4990</v>
      </c>
      <c r="DG100" s="520"/>
      <c r="DH100" s="527">
        <f t="shared" si="70"/>
        <v>4990</v>
      </c>
      <c r="DP100" s="161" t="s">
        <v>2246</v>
      </c>
      <c r="DQ100" s="162">
        <v>0</v>
      </c>
      <c r="DR100" s="525">
        <f t="shared" si="89"/>
        <v>0</v>
      </c>
      <c r="DS100" s="526"/>
      <c r="DT100" s="527">
        <f t="shared" si="108"/>
        <v>0</v>
      </c>
      <c r="DU100" s="165"/>
      <c r="DV100" s="732" t="s">
        <v>4125</v>
      </c>
      <c r="DW100" s="165">
        <v>80</v>
      </c>
      <c r="DX100" s="519">
        <f t="shared" si="100"/>
        <v>80</v>
      </c>
      <c r="DY100" s="520"/>
      <c r="DZ100" s="521">
        <f t="shared" si="101"/>
        <v>80</v>
      </c>
      <c r="EB100" s="255"/>
      <c r="EC100" s="256"/>
      <c r="ED100" s="257"/>
      <c r="EE100" s="256"/>
      <c r="EF100" s="258"/>
      <c r="EG100" s="164"/>
      <c r="EH100" s="733" t="s">
        <v>3177</v>
      </c>
      <c r="EI100" s="163">
        <v>1510</v>
      </c>
      <c r="EJ100" s="528">
        <f>ROUND(((EI100-(EI100/6))/$DD$3)*$DE$3,2)</f>
        <v>1510</v>
      </c>
      <c r="EK100" s="523"/>
      <c r="EL100" s="524">
        <f>IF(EK100="",EJ100,
IF(AND($EI$10&gt;=VLOOKUP(EK100,$EH$5:$EL$9,2,0),$EI$10&lt;=VLOOKUP(EK100,$EH$5:$EL$9,3,0)),
(EJ100*(1-VLOOKUP(EK100,$EH$5:$EL$9,4,0))),
EJ100))</f>
        <v>1510</v>
      </c>
    </row>
    <row r="101" spans="2:142" x14ac:dyDescent="0.2">
      <c r="B101" s="30"/>
      <c r="C101" s="739" t="s">
        <v>2039</v>
      </c>
      <c r="D101" s="414" t="s">
        <v>692</v>
      </c>
      <c r="E101" s="29"/>
      <c r="L101" s="57" t="s">
        <v>1286</v>
      </c>
      <c r="M101" s="47" t="s">
        <v>1571</v>
      </c>
      <c r="N101" s="93" t="s">
        <v>1947</v>
      </c>
      <c r="O101" s="422" t="s">
        <v>691</v>
      </c>
      <c r="Q101" s="57" t="s">
        <v>1286</v>
      </c>
      <c r="R101" s="97" t="s">
        <v>183</v>
      </c>
      <c r="S101" s="93" t="s">
        <v>144</v>
      </c>
      <c r="U101" s="758" t="s">
        <v>3192</v>
      </c>
      <c r="V101" s="150" t="s">
        <v>82</v>
      </c>
      <c r="W101" s="432" t="s">
        <v>5078</v>
      </c>
      <c r="AK101" s="771" t="s">
        <v>4126</v>
      </c>
      <c r="AL101" s="475" t="s">
        <v>1651</v>
      </c>
      <c r="AM101" s="581" t="s">
        <v>2155</v>
      </c>
      <c r="AO101" s="771" t="s">
        <v>4491</v>
      </c>
      <c r="AP101" s="150" t="s">
        <v>5143</v>
      </c>
      <c r="AQ101" s="581" t="s">
        <v>2184</v>
      </c>
      <c r="AU101" s="249" t="s">
        <v>2333</v>
      </c>
      <c r="AV101" s="150" t="s">
        <v>188</v>
      </c>
      <c r="AW101" s="137" t="str">
        <f t="shared" si="98"/>
        <v>ДП Ніка.1/1</v>
      </c>
      <c r="AY101" s="233" t="s">
        <v>2274</v>
      </c>
      <c r="AZ101" s="136" t="s">
        <v>1596</v>
      </c>
      <c r="BA101" s="137" t="str">
        <f t="shared" si="96"/>
        <v>ДП Ідея.4/0.б/з фальц</v>
      </c>
      <c r="BK101" s="734" t="s">
        <v>2655</v>
      </c>
      <c r="BL101" s="136" t="s">
        <v>7178</v>
      </c>
      <c r="BM101" s="137" t="str">
        <f t="shared" si="94"/>
        <v>ДП Тіана.Резист.</v>
      </c>
      <c r="BS101" s="223" t="s">
        <v>6979</v>
      </c>
      <c r="BT101" s="100" t="s">
        <v>3831</v>
      </c>
      <c r="BU101" s="134" t="str">
        <f>CONCATENATE(BS101,".",BT101)</f>
        <v>ДП Ідея-Алюм.2.Сотове</v>
      </c>
      <c r="BW101" s="161" t="s">
        <v>2272</v>
      </c>
      <c r="BX101" s="245" t="s">
        <v>430</v>
      </c>
      <c r="BY101" s="134" t="str">
        <f t="shared" si="112"/>
        <v>ДП Ідея.3/2.Сатин</v>
      </c>
      <c r="CA101" s="736" t="s">
        <v>2957</v>
      </c>
      <c r="CB101" s="136" t="s">
        <v>4057</v>
      </c>
      <c r="CC101" s="137" t="str">
        <f>CONCATENATE(CA101,".",CB101)</f>
        <v>ДП КУПАВА.фальц.робоча.Soft ст +2завіс</v>
      </c>
      <c r="CE101" s="736" t="s">
        <v>3035</v>
      </c>
      <c r="CF101" s="136"/>
      <c r="CG101" s="137" t="str">
        <f t="shared" si="62"/>
        <v>ДП ЛАДА B.купе..робоча..</v>
      </c>
      <c r="CI101" s="146" t="s">
        <v>5289</v>
      </c>
      <c r="CJ101" s="61" t="s">
        <v>4506</v>
      </c>
      <c r="CK101" s="138" t="str">
        <f>CONCATENATE(CI101,".",CJ101)</f>
        <v>Glass ст вн Пр +2завіс.Права</v>
      </c>
      <c r="CM101" s="736" t="s">
        <v>3036</v>
      </c>
      <c r="CN101" s="136" t="s">
        <v>798</v>
      </c>
      <c r="CO101" s="137" t="str">
        <f t="shared" si="113"/>
        <v>ДП ЛАДА C.фальц..робоча..Standard</v>
      </c>
      <c r="CW101" s="120"/>
      <c r="CY101" s="669" t="s">
        <v>3124</v>
      </c>
      <c r="CZ101" s="709" t="s">
        <v>3124</v>
      </c>
      <c r="DA101" s="670" t="s">
        <v>3129</v>
      </c>
      <c r="DD101" s="732" t="s">
        <v>4598</v>
      </c>
      <c r="DE101" s="165">
        <v>4990.0000000000009</v>
      </c>
      <c r="DF101" s="525">
        <f t="shared" si="111"/>
        <v>4990</v>
      </c>
      <c r="DG101" s="520"/>
      <c r="DH101" s="527">
        <f t="shared" si="70"/>
        <v>4990</v>
      </c>
      <c r="DP101" s="164" t="s">
        <v>2247</v>
      </c>
      <c r="DQ101" s="165">
        <v>340</v>
      </c>
      <c r="DR101" s="519">
        <f>ROUND(((DQ101-(DQ101/6))/$DD$3)*$DE$3,2)</f>
        <v>340</v>
      </c>
      <c r="DS101" s="520"/>
      <c r="DT101" s="521">
        <f>IF(DS101="",DR101,
IF(AND($DQ$10&gt;=VLOOKUP(DS101,$DP$5:$DT$9,2,0),$DQ$10&lt;=VLOOKUP(DS101,$DP$5:$DT$9,3,0)),
(DR101*(1-VLOOKUP(DS101,$DP$5:$DT$9,4,0))),
DR101))</f>
        <v>340</v>
      </c>
      <c r="DU101" s="165"/>
      <c r="DV101" s="732" t="s">
        <v>6282</v>
      </c>
      <c r="DW101" s="165">
        <v>80</v>
      </c>
      <c r="DX101" s="519">
        <f t="shared" si="100"/>
        <v>80</v>
      </c>
      <c r="DY101" s="520"/>
      <c r="DZ101" s="521">
        <f t="shared" si="101"/>
        <v>80</v>
      </c>
      <c r="EB101" s="730" t="s">
        <v>2715</v>
      </c>
      <c r="EC101" s="104">
        <v>0</v>
      </c>
      <c r="ED101" s="533">
        <f>ROUND(((EC101-(EC101/6))/$DD$3)*$DE$3,2)</f>
        <v>0</v>
      </c>
      <c r="EE101" s="511"/>
      <c r="EF101" s="508">
        <f>IF(EE101="",ED101,
IF(AND($EC$10&gt;=VLOOKUP(EE101,$EB$5:$EF$9,2,0),$EC$10&lt;=VLOOKUP(EE101,$EB$5:$EF$9,3,0)),
(ED101*(1-VLOOKUP(EE101,$EB$5:$EF$9,4,0))),
ED101))</f>
        <v>0</v>
      </c>
      <c r="EG101" s="164"/>
      <c r="EH101" s="732" t="s">
        <v>3179</v>
      </c>
      <c r="EI101" s="165">
        <v>0</v>
      </c>
      <c r="EJ101" s="519">
        <f t="shared" si="109"/>
        <v>0</v>
      </c>
      <c r="EK101" s="520"/>
      <c r="EL101" s="521">
        <f t="shared" si="110"/>
        <v>0</v>
      </c>
    </row>
    <row r="102" spans="2:142" x14ac:dyDescent="0.2">
      <c r="B102" s="30"/>
      <c r="C102" s="739" t="s">
        <v>2898</v>
      </c>
      <c r="D102" s="414" t="s">
        <v>692</v>
      </c>
      <c r="E102" s="29"/>
      <c r="L102" s="57" t="s">
        <v>1287</v>
      </c>
      <c r="M102" s="47" t="s">
        <v>1571</v>
      </c>
      <c r="N102" s="93" t="s">
        <v>1947</v>
      </c>
      <c r="O102" s="422" t="s">
        <v>691</v>
      </c>
      <c r="Q102" s="57" t="s">
        <v>1287</v>
      </c>
      <c r="R102" s="97" t="s">
        <v>184</v>
      </c>
      <c r="S102" s="93" t="s">
        <v>698</v>
      </c>
      <c r="U102" s="758" t="s">
        <v>3193</v>
      </c>
      <c r="V102" s="150" t="s">
        <v>83</v>
      </c>
      <c r="W102" s="432" t="s">
        <v>5079</v>
      </c>
      <c r="AK102" s="772" t="s">
        <v>4128</v>
      </c>
      <c r="AL102" s="587" t="s">
        <v>1652</v>
      </c>
      <c r="AM102" s="583" t="s">
        <v>2156</v>
      </c>
      <c r="AO102" s="772" t="s">
        <v>4521</v>
      </c>
      <c r="AP102" s="151" t="s">
        <v>170</v>
      </c>
      <c r="AQ102" s="583" t="s">
        <v>2187</v>
      </c>
      <c r="AU102" s="249" t="s">
        <v>2333</v>
      </c>
      <c r="AV102" s="150" t="s">
        <v>503</v>
      </c>
      <c r="AW102" s="137" t="str">
        <f t="shared" si="98"/>
        <v>ДП Ніка.1/2</v>
      </c>
      <c r="AY102" s="223" t="s">
        <v>2274</v>
      </c>
      <c r="AZ102" s="61" t="s">
        <v>1595</v>
      </c>
      <c r="BA102" s="138" t="str">
        <f t="shared" si="96"/>
        <v>ДП Ідея.4/0.купе</v>
      </c>
      <c r="BK102" s="734" t="s">
        <v>2655</v>
      </c>
      <c r="BL102" s="136" t="s">
        <v>55</v>
      </c>
      <c r="BM102" s="137" t="str">
        <f t="shared" si="94"/>
        <v>ДП Тіана.LINE-3D</v>
      </c>
      <c r="BS102" s="425"/>
      <c r="BT102" s="426"/>
      <c r="BU102" s="427"/>
      <c r="BW102" s="164"/>
      <c r="BX102" s="764"/>
      <c r="BY102" s="137"/>
      <c r="CA102" s="736" t="s">
        <v>2957</v>
      </c>
      <c r="CC102" s="21"/>
      <c r="CE102" s="423" t="s">
        <v>3035</v>
      </c>
      <c r="CF102" s="61" t="s">
        <v>4021</v>
      </c>
      <c r="CG102" s="138" t="str">
        <f t="shared" si="62"/>
        <v>ДП ЛАДА B.купе..робоча..ВВ</v>
      </c>
      <c r="CI102" s="428"/>
      <c r="CJ102" s="429"/>
      <c r="CK102" s="430"/>
      <c r="CM102" s="736" t="s">
        <v>3036</v>
      </c>
      <c r="CN102" s="136" t="s">
        <v>799</v>
      </c>
      <c r="CO102" s="137" t="str">
        <f t="shared" si="113"/>
        <v>ДП ЛАДА C.фальц..робоча..Verto-FIT</v>
      </c>
      <c r="CW102" s="120"/>
      <c r="CY102" s="669" t="s">
        <v>3170</v>
      </c>
      <c r="CZ102" s="709" t="s">
        <v>3124</v>
      </c>
      <c r="DA102" s="670" t="s">
        <v>3129</v>
      </c>
      <c r="DD102" s="732" t="s">
        <v>4599</v>
      </c>
      <c r="DE102" s="165">
        <v>4990.0000000000009</v>
      </c>
      <c r="DF102" s="525">
        <f t="shared" si="111"/>
        <v>4990</v>
      </c>
      <c r="DG102" s="520"/>
      <c r="DH102" s="527">
        <f t="shared" si="70"/>
        <v>4990</v>
      </c>
      <c r="DP102" s="732" t="s">
        <v>3965</v>
      </c>
      <c r="DQ102" s="165">
        <v>340</v>
      </c>
      <c r="DR102" s="519">
        <f>ROUND(((DQ102-(DQ102/6))/$DD$3)*$DE$3,2)</f>
        <v>340</v>
      </c>
      <c r="DS102" s="520"/>
      <c r="DT102" s="521">
        <f>IF(DS102="",DR102,
IF(AND($DQ$10&gt;=VLOOKUP(DS102,$DP$5:$DT$9,2,0),$DQ$10&lt;=VLOOKUP(DS102,$DP$5:$DT$9,3,0)),
(DR102*(1-VLOOKUP(DS102,$DP$5:$DT$9,4,0))),
DR102))</f>
        <v>340</v>
      </c>
      <c r="DU102" s="165"/>
      <c r="DV102" s="732" t="s">
        <v>4127</v>
      </c>
      <c r="DW102" s="165">
        <v>80</v>
      </c>
      <c r="DX102" s="519">
        <f t="shared" si="100"/>
        <v>80</v>
      </c>
      <c r="DY102" s="520"/>
      <c r="DZ102" s="521">
        <f t="shared" si="101"/>
        <v>80</v>
      </c>
      <c r="EB102" s="59" t="s">
        <v>855</v>
      </c>
      <c r="EC102" s="104">
        <v>0</v>
      </c>
      <c r="ED102" s="533">
        <f>ROUND(((EC102-(EC102/6))/$DD$3)*$DE$3,2)</f>
        <v>0</v>
      </c>
      <c r="EE102" s="511"/>
      <c r="EF102" s="508">
        <f>IF(EE102="",ED102,
IF(AND($EC$10&gt;=VLOOKUP(EE102,$EB$5:$EF$9,2,0),$EC$10&lt;=VLOOKUP(EE102,$EB$5:$EF$9,3,0)),
(ED102*(1-VLOOKUP(EE102,$EB$5:$EF$9,4,0))),
ED102))</f>
        <v>0</v>
      </c>
      <c r="EG102" s="164"/>
      <c r="EH102" s="733" t="s">
        <v>3181</v>
      </c>
      <c r="EI102" s="163">
        <v>1560</v>
      </c>
      <c r="EJ102" s="528">
        <f t="shared" si="109"/>
        <v>1560</v>
      </c>
      <c r="EK102" s="523"/>
      <c r="EL102" s="524">
        <f t="shared" si="110"/>
        <v>1560</v>
      </c>
    </row>
    <row r="103" spans="2:142" x14ac:dyDescent="0.2">
      <c r="B103" s="30"/>
      <c r="C103" s="739" t="s">
        <v>2899</v>
      </c>
      <c r="D103" s="414" t="s">
        <v>692</v>
      </c>
      <c r="E103" s="29"/>
      <c r="L103" s="57" t="s">
        <v>1288</v>
      </c>
      <c r="M103" s="47" t="s">
        <v>1571</v>
      </c>
      <c r="N103" s="93" t="s">
        <v>1947</v>
      </c>
      <c r="O103" s="422" t="s">
        <v>691</v>
      </c>
      <c r="Q103" s="57" t="s">
        <v>1288</v>
      </c>
      <c r="R103" s="97" t="s">
        <v>185</v>
      </c>
      <c r="S103" s="93" t="s">
        <v>699</v>
      </c>
      <c r="U103" s="758" t="s">
        <v>3194</v>
      </c>
      <c r="V103" s="150" t="s">
        <v>84</v>
      </c>
      <c r="W103" s="432" t="s">
        <v>5080</v>
      </c>
      <c r="AK103" s="771" t="s">
        <v>4131</v>
      </c>
      <c r="AL103" s="475" t="s">
        <v>1653</v>
      </c>
      <c r="AM103" s="581" t="s">
        <v>2157</v>
      </c>
      <c r="AO103" s="771" t="s">
        <v>4492</v>
      </c>
      <c r="AP103" s="150" t="s">
        <v>5143</v>
      </c>
      <c r="AQ103" s="581" t="s">
        <v>2184</v>
      </c>
      <c r="AU103" s="249" t="s">
        <v>2333</v>
      </c>
      <c r="AV103" s="150" t="s">
        <v>1237</v>
      </c>
      <c r="AW103" s="137" t="str">
        <f t="shared" si="98"/>
        <v>ДП Ніка.1/3</v>
      </c>
      <c r="AY103" s="233" t="s">
        <v>2275</v>
      </c>
      <c r="AZ103" s="136" t="s">
        <v>1594</v>
      </c>
      <c r="BA103" s="137" t="str">
        <f t="shared" si="96"/>
        <v>ДП Ідея.4/1.фальц</v>
      </c>
      <c r="BK103" s="735" t="s">
        <v>2655</v>
      </c>
      <c r="BL103" s="61" t="s">
        <v>4720</v>
      </c>
      <c r="BM103" s="138" t="str">
        <f t="shared" si="94"/>
        <v>ДП Тіана.Е-шпон</v>
      </c>
      <c r="BS103" s="132" t="s">
        <v>2283</v>
      </c>
      <c r="BT103" s="100" t="s">
        <v>3831</v>
      </c>
      <c r="BU103" s="134" t="str">
        <f>CONCATENATE(BS103,".",BT103)</f>
        <v>ДП Ідея-ЛОФТ.1.Сотове</v>
      </c>
      <c r="BW103" s="164" t="s">
        <v>2272</v>
      </c>
      <c r="BX103" s="764" t="s">
        <v>3617</v>
      </c>
      <c r="BY103" s="137" t="str">
        <f>CONCATENATE(BW103,".",BX103)</f>
        <v>ДП Ідея.3/2.Графіт</v>
      </c>
      <c r="CA103" s="736" t="s">
        <v>2957</v>
      </c>
      <c r="CB103" s="136" t="s">
        <v>6271</v>
      </c>
      <c r="CC103" s="137" t="str">
        <f>CONCATENATE(CA103,".",CB103)</f>
        <v>ДП КУПАВА.фальц.робоча.Soft цл (чор.) +3завіс</v>
      </c>
      <c r="CE103" s="227"/>
      <c r="CF103" s="221"/>
      <c r="CG103" s="222"/>
      <c r="CI103" s="144" t="s">
        <v>4083</v>
      </c>
      <c r="CJ103" s="133" t="s">
        <v>4476</v>
      </c>
      <c r="CK103" s="134" t="str">
        <f t="shared" ref="CK103:CK122" si="114">CONCATENATE(CI103,".",CJ103)</f>
        <v>Пл Stand +2завіс.Ліва</v>
      </c>
      <c r="CM103" s="423" t="s">
        <v>3036</v>
      </c>
      <c r="CN103" s="61" t="s">
        <v>355</v>
      </c>
      <c r="CO103" s="138" t="str">
        <f t="shared" si="113"/>
        <v>ДП ЛАДА C.фальц..робоча..Verto-FIT Plus</v>
      </c>
      <c r="CW103" s="120"/>
      <c r="CY103" s="669" t="s">
        <v>3117</v>
      </c>
      <c r="CZ103" s="709" t="s">
        <v>3131</v>
      </c>
      <c r="DA103" s="670" t="s">
        <v>3131</v>
      </c>
      <c r="DD103" s="732" t="s">
        <v>4600</v>
      </c>
      <c r="DE103" s="165">
        <v>4990.0000000000009</v>
      </c>
      <c r="DF103" s="525">
        <f t="shared" si="111"/>
        <v>4990</v>
      </c>
      <c r="DG103" s="520"/>
      <c r="DH103" s="527">
        <f t="shared" si="70"/>
        <v>4990</v>
      </c>
      <c r="DP103" s="732" t="s">
        <v>3636</v>
      </c>
      <c r="DQ103" s="165">
        <v>550</v>
      </c>
      <c r="DR103" s="519">
        <f t="shared" si="89"/>
        <v>550</v>
      </c>
      <c r="DS103" s="520"/>
      <c r="DT103" s="521">
        <f t="shared" si="108"/>
        <v>550</v>
      </c>
      <c r="DU103" s="165"/>
      <c r="DV103" s="733" t="s">
        <v>4130</v>
      </c>
      <c r="DW103" s="163">
        <v>80</v>
      </c>
      <c r="DX103" s="528">
        <f t="shared" si="100"/>
        <v>80</v>
      </c>
      <c r="DY103" s="523"/>
      <c r="DZ103" s="524">
        <f t="shared" si="101"/>
        <v>80</v>
      </c>
      <c r="EB103" s="730" t="s">
        <v>2736</v>
      </c>
      <c r="EC103" s="104">
        <v>0</v>
      </c>
      <c r="ED103" s="533">
        <f>ROUND(((EC103-(EC103/6))/$DD$3)*$DE$3,2)</f>
        <v>0</v>
      </c>
      <c r="EE103" s="511"/>
      <c r="EF103" s="508">
        <f>IF(EE103="",ED103,
IF(AND($EC$10&gt;=VLOOKUP(EE103,$EB$5:$EF$9,2,0),$EC$10&lt;=VLOOKUP(EE103,$EB$5:$EF$9,3,0)),
(ED103*(1-VLOOKUP(EE103,$EB$5:$EF$9,4,0))),
ED103))</f>
        <v>0</v>
      </c>
      <c r="EG103" s="164"/>
      <c r="EH103" s="732" t="s">
        <v>7383</v>
      </c>
      <c r="EI103" s="165">
        <v>0</v>
      </c>
      <c r="EJ103" s="519">
        <f>ROUND(((EI103-(EI103/6))/$DD$3)*$DE$3,2)</f>
        <v>0</v>
      </c>
      <c r="EK103" s="520"/>
      <c r="EL103" s="521">
        <f>IF(EK103="",EJ103,
IF(AND($EI$10&gt;=VLOOKUP(EK103,$EH$5:$EL$9,2,0),$EI$10&lt;=VLOOKUP(EK103,$EH$5:$EL$9,3,0)),
(EJ103*(1-VLOOKUP(EK103,$EH$5:$EL$9,4,0))),
EJ103))</f>
        <v>0</v>
      </c>
    </row>
    <row r="104" spans="2:142" x14ac:dyDescent="0.2">
      <c r="B104" s="30"/>
      <c r="C104" s="815" t="s">
        <v>5268</v>
      </c>
      <c r="D104" s="414" t="s">
        <v>692</v>
      </c>
      <c r="E104" s="29"/>
      <c r="L104" s="57" t="s">
        <v>1289</v>
      </c>
      <c r="M104" s="47" t="s">
        <v>1571</v>
      </c>
      <c r="N104" s="93" t="s">
        <v>1947</v>
      </c>
      <c r="O104" s="422" t="s">
        <v>691</v>
      </c>
      <c r="Q104" s="57" t="s">
        <v>1289</v>
      </c>
      <c r="R104" s="97" t="s">
        <v>186</v>
      </c>
      <c r="S104" s="93" t="s">
        <v>700</v>
      </c>
      <c r="U104" s="758" t="s">
        <v>3195</v>
      </c>
      <c r="V104" s="150" t="s">
        <v>85</v>
      </c>
      <c r="W104" s="432" t="s">
        <v>5081</v>
      </c>
      <c r="AK104" s="771" t="s">
        <v>4133</v>
      </c>
      <c r="AL104" s="475" t="s">
        <v>1654</v>
      </c>
      <c r="AM104" s="581" t="s">
        <v>2158</v>
      </c>
      <c r="AO104" s="772" t="s">
        <v>4522</v>
      </c>
      <c r="AP104" s="151" t="s">
        <v>170</v>
      </c>
      <c r="AQ104" s="583" t="s">
        <v>2187</v>
      </c>
      <c r="AU104" s="249" t="s">
        <v>2333</v>
      </c>
      <c r="AV104" s="150" t="s">
        <v>1311</v>
      </c>
      <c r="AW104" s="137" t="str">
        <f t="shared" si="98"/>
        <v>ДП Ніка.1/4</v>
      </c>
      <c r="AY104" s="233" t="s">
        <v>2275</v>
      </c>
      <c r="AZ104" s="136" t="s">
        <v>1596</v>
      </c>
      <c r="BA104" s="137" t="str">
        <f t="shared" si="96"/>
        <v>ДП Ідея.4/1.б/з фальц</v>
      </c>
      <c r="BK104" s="734" t="s">
        <v>2591</v>
      </c>
      <c r="BL104" s="133" t="s">
        <v>393</v>
      </c>
      <c r="BM104" s="134" t="str">
        <f t="shared" si="94"/>
        <v>ДП Єва.Verto-Cell</v>
      </c>
      <c r="BS104" s="43" t="s">
        <v>2283</v>
      </c>
      <c r="BT104" s="253" t="s">
        <v>300</v>
      </c>
      <c r="BU104" s="138" t="str">
        <f>CONCATENATE(BS104,".",BT104)</f>
        <v>ДП Ідея-ЛОФТ.1.ДСП тр.</v>
      </c>
      <c r="BW104" s="107" t="s">
        <v>2272</v>
      </c>
      <c r="BX104" s="247" t="s">
        <v>790</v>
      </c>
      <c r="BY104" s="138" t="str">
        <f>CONCATENATE(BW104,".",BX104)</f>
        <v>ДП Ідея.3/2.Бронза</v>
      </c>
      <c r="CA104" s="736" t="s">
        <v>2957</v>
      </c>
      <c r="CB104" s="136" t="s">
        <v>6206</v>
      </c>
      <c r="CC104" s="137" t="str">
        <f>CONCATENATE(CA104,".",CB104)</f>
        <v>ДП КУПАВА.фальц.робоча.Soft ст (чор.) +3завіс</v>
      </c>
      <c r="CE104" s="736" t="s">
        <v>3036</v>
      </c>
      <c r="CF104" s="136"/>
      <c r="CG104" s="137" t="str">
        <f t="shared" ref="CG104:CG114" si="115">CONCATENATE(CE104,".",CF104)</f>
        <v>ДП ЛАДА C.фальц..робоча..</v>
      </c>
      <c r="CI104" s="146" t="s">
        <v>4083</v>
      </c>
      <c r="CJ104" s="61" t="s">
        <v>4506</v>
      </c>
      <c r="CK104" s="138" t="str">
        <f t="shared" si="114"/>
        <v>Пл Stand +2завіс.Права</v>
      </c>
      <c r="CM104" s="423" t="s">
        <v>3037</v>
      </c>
      <c r="CN104" s="61" t="s">
        <v>3871</v>
      </c>
      <c r="CO104" s="69" t="str">
        <f t="shared" si="113"/>
        <v>ДП ЛАДА C.фальц..неробоча..(ні)</v>
      </c>
      <c r="CW104" s="120"/>
      <c r="CY104" s="669" t="s">
        <v>3174</v>
      </c>
      <c r="CZ104" s="709" t="s">
        <v>3131</v>
      </c>
      <c r="DA104" s="670" t="s">
        <v>3131</v>
      </c>
      <c r="DD104" s="732" t="s">
        <v>4601</v>
      </c>
      <c r="DE104" s="165">
        <v>5450</v>
      </c>
      <c r="DF104" s="525">
        <f t="shared" si="111"/>
        <v>5450</v>
      </c>
      <c r="DG104" s="520"/>
      <c r="DH104" s="527">
        <f t="shared" si="70"/>
        <v>5450</v>
      </c>
      <c r="DP104" s="107" t="s">
        <v>2248</v>
      </c>
      <c r="DQ104" s="165">
        <v>550</v>
      </c>
      <c r="DR104" s="522">
        <f t="shared" si="89"/>
        <v>550</v>
      </c>
      <c r="DS104" s="523"/>
      <c r="DT104" s="524">
        <f t="shared" si="108"/>
        <v>550</v>
      </c>
      <c r="DU104" s="165"/>
      <c r="DV104" s="733" t="s">
        <v>5863</v>
      </c>
      <c r="DW104" s="163">
        <v>80</v>
      </c>
      <c r="DX104" s="528">
        <f t="shared" si="100"/>
        <v>80</v>
      </c>
      <c r="DY104" s="523"/>
      <c r="DZ104" s="524">
        <f t="shared" si="101"/>
        <v>80</v>
      </c>
      <c r="EB104" s="107" t="s">
        <v>850</v>
      </c>
      <c r="EC104" s="163">
        <v>0</v>
      </c>
      <c r="ED104" s="528">
        <f>ROUND(((EC104-(EC104/6))/$DD$3)*$DE$3,2)</f>
        <v>0</v>
      </c>
      <c r="EE104" s="523"/>
      <c r="EF104" s="527">
        <f>IF(EE104="",ED104,
IF(AND($EC$10&gt;=VLOOKUP(EE104,$EB$5:$EF$9,2,0),$EC$10&lt;=VLOOKUP(EE104,$EB$5:$EF$9,3,0)),
(ED104*(1-VLOOKUP(EE104,$EB$5:$EF$9,4,0))),
ED104))</f>
        <v>0</v>
      </c>
      <c r="EG104" s="164"/>
      <c r="EH104" s="733" t="s">
        <v>7384</v>
      </c>
      <c r="EI104" s="163">
        <v>1560</v>
      </c>
      <c r="EJ104" s="528">
        <f>ROUND(((EI104-(EI104/6))/$DD$3)*$DE$3,2)</f>
        <v>1560</v>
      </c>
      <c r="EK104" s="523"/>
      <c r="EL104" s="524">
        <f>IF(EK104="",EJ104,
IF(AND($EI$10&gt;=VLOOKUP(EK104,$EH$5:$EL$9,2,0),$EI$10&lt;=VLOOKUP(EK104,$EH$5:$EL$9,3,0)),
(EJ104*(1-VLOOKUP(EK104,$EH$5:$EL$9,4,0))),
EJ104))</f>
        <v>1560</v>
      </c>
    </row>
    <row r="105" spans="2:142" x14ac:dyDescent="0.2">
      <c r="B105" s="30"/>
      <c r="C105" s="815" t="s">
        <v>5271</v>
      </c>
      <c r="D105" s="414" t="s">
        <v>692</v>
      </c>
      <c r="E105" s="29"/>
      <c r="L105" s="57" t="s">
        <v>1290</v>
      </c>
      <c r="M105" s="47" t="s">
        <v>1571</v>
      </c>
      <c r="N105" s="93" t="s">
        <v>1947</v>
      </c>
      <c r="O105" s="422" t="s">
        <v>691</v>
      </c>
      <c r="Q105" s="57" t="s">
        <v>1290</v>
      </c>
      <c r="R105" s="97" t="s">
        <v>196</v>
      </c>
      <c r="S105" s="93" t="s">
        <v>701</v>
      </c>
      <c r="U105" s="759" t="s">
        <v>3197</v>
      </c>
      <c r="V105" s="151" t="s">
        <v>86</v>
      </c>
      <c r="W105" s="596" t="s">
        <v>5082</v>
      </c>
      <c r="AK105" s="771" t="s">
        <v>5740</v>
      </c>
      <c r="AL105" s="475" t="s">
        <v>6062</v>
      </c>
      <c r="AM105" s="581" t="s">
        <v>5742</v>
      </c>
      <c r="AO105" s="771" t="s">
        <v>4493</v>
      </c>
      <c r="AP105" s="150" t="s">
        <v>5143</v>
      </c>
      <c r="AQ105" s="581" t="s">
        <v>2184</v>
      </c>
      <c r="AU105" s="249" t="s">
        <v>2333</v>
      </c>
      <c r="AV105" s="150" t="s">
        <v>1312</v>
      </c>
      <c r="AW105" s="137" t="str">
        <f t="shared" si="98"/>
        <v>ДП Ніка.1/5</v>
      </c>
      <c r="AY105" s="223" t="s">
        <v>2275</v>
      </c>
      <c r="AZ105" s="61" t="s">
        <v>1595</v>
      </c>
      <c r="BA105" s="138" t="str">
        <f t="shared" si="96"/>
        <v>ДП Ідея.4/1.купе</v>
      </c>
      <c r="BK105" s="734" t="s">
        <v>2591</v>
      </c>
      <c r="BL105" s="136"/>
      <c r="BM105" s="137" t="str">
        <f t="shared" si="94"/>
        <v>ДП Єва.</v>
      </c>
      <c r="BS105" s="425"/>
      <c r="BT105" s="426"/>
      <c r="BU105" s="427"/>
      <c r="BW105" s="161" t="s">
        <v>2273</v>
      </c>
      <c r="BX105" s="245" t="s">
        <v>430</v>
      </c>
      <c r="BY105" s="134" t="str">
        <f>CONCATENATE(BW105,".",BX105)</f>
        <v>ДП Ідея.3/3.Сатин</v>
      </c>
      <c r="CA105" s="736" t="s">
        <v>2957</v>
      </c>
      <c r="CB105" s="136" t="s">
        <v>4064</v>
      </c>
      <c r="CC105" s="137" t="str">
        <f>CONCATENATE(CA105,".",CB105)</f>
        <v>ДП КУПАВА.фальц.робоча.Soft цл +3завіс</v>
      </c>
      <c r="CE105" s="736" t="s">
        <v>3036</v>
      </c>
      <c r="CF105" s="136" t="s">
        <v>4021</v>
      </c>
      <c r="CG105" s="137" t="str">
        <f t="shared" si="115"/>
        <v>ДП ЛАДА C.фальц..робоча..ВВ</v>
      </c>
      <c r="CI105" s="144" t="s">
        <v>6272</v>
      </c>
      <c r="CJ105" s="133" t="s">
        <v>4476</v>
      </c>
      <c r="CK105" s="134" t="str">
        <f>CONCATENATE(CI105,".",CJ105)</f>
        <v>Пл Soft (чор.) +2завіс.Ліва</v>
      </c>
      <c r="CM105" s="85" t="s">
        <v>3038</v>
      </c>
      <c r="CN105" s="55" t="s">
        <v>899</v>
      </c>
      <c r="CO105" s="69" t="str">
        <f t="shared" si="113"/>
        <v>ДП ЛАДА C.б/з фальц..робоча..Verto-FIT Comfort</v>
      </c>
      <c r="CQ105" s="212"/>
      <c r="CR105" s="212"/>
      <c r="CW105" s="120"/>
      <c r="CY105" s="710"/>
      <c r="CZ105" s="711"/>
      <c r="DA105" s="712"/>
      <c r="DD105" s="732" t="s">
        <v>4602</v>
      </c>
      <c r="DE105" s="165">
        <v>5450</v>
      </c>
      <c r="DF105" s="525">
        <f t="shared" si="111"/>
        <v>5450</v>
      </c>
      <c r="DG105" s="520"/>
      <c r="DH105" s="527">
        <f t="shared" si="70"/>
        <v>5450</v>
      </c>
      <c r="DP105" s="730" t="s">
        <v>3890</v>
      </c>
      <c r="DQ105" s="104">
        <v>0</v>
      </c>
      <c r="DR105" s="402">
        <f t="shared" si="89"/>
        <v>0</v>
      </c>
      <c r="DS105" s="511"/>
      <c r="DT105" s="508">
        <f t="shared" si="108"/>
        <v>0</v>
      </c>
      <c r="DU105" s="165"/>
      <c r="DV105" s="732" t="s">
        <v>4132</v>
      </c>
      <c r="DW105" s="165">
        <v>800.00000000000011</v>
      </c>
      <c r="DX105" s="519">
        <f t="shared" si="100"/>
        <v>800</v>
      </c>
      <c r="DY105" s="520"/>
      <c r="DZ105" s="521">
        <f t="shared" si="101"/>
        <v>800</v>
      </c>
      <c r="EB105" s="255"/>
      <c r="EC105" s="256"/>
      <c r="ED105" s="257"/>
      <c r="EE105" s="256"/>
      <c r="EF105" s="258"/>
      <c r="EG105" s="164"/>
      <c r="EH105" s="732" t="s">
        <v>3183</v>
      </c>
      <c r="EI105" s="165">
        <v>0</v>
      </c>
      <c r="EJ105" s="519">
        <f t="shared" si="109"/>
        <v>0</v>
      </c>
      <c r="EK105" s="520"/>
      <c r="EL105" s="521">
        <f t="shared" si="110"/>
        <v>0</v>
      </c>
    </row>
    <row r="106" spans="2:142" ht="12.75" customHeight="1" x14ac:dyDescent="0.2">
      <c r="B106" s="30"/>
      <c r="C106" s="816"/>
      <c r="D106" s="414"/>
      <c r="E106" s="29"/>
      <c r="L106" s="57" t="s">
        <v>1291</v>
      </c>
      <c r="M106" s="47" t="s">
        <v>1571</v>
      </c>
      <c r="N106" s="93" t="s">
        <v>1947</v>
      </c>
      <c r="O106" s="422" t="s">
        <v>691</v>
      </c>
      <c r="Q106" s="57" t="s">
        <v>1291</v>
      </c>
      <c r="R106" s="97" t="s">
        <v>197</v>
      </c>
      <c r="S106" s="93" t="s">
        <v>702</v>
      </c>
      <c r="U106" s="801"/>
      <c r="V106" s="802"/>
      <c r="W106" s="795"/>
      <c r="AK106" s="771" t="s">
        <v>5741</v>
      </c>
      <c r="AL106" s="475" t="s">
        <v>6063</v>
      </c>
      <c r="AM106" s="581" t="s">
        <v>5743</v>
      </c>
      <c r="AO106" s="772" t="s">
        <v>4523</v>
      </c>
      <c r="AP106" s="151" t="s">
        <v>170</v>
      </c>
      <c r="AQ106" s="583" t="s">
        <v>2187</v>
      </c>
      <c r="AU106" s="249" t="s">
        <v>2333</v>
      </c>
      <c r="AV106" s="150" t="s">
        <v>1313</v>
      </c>
      <c r="AW106" s="137" t="str">
        <f t="shared" si="98"/>
        <v>ДП Ніка.1/6</v>
      </c>
      <c r="AY106" s="233" t="s">
        <v>2276</v>
      </c>
      <c r="AZ106" s="136" t="s">
        <v>1594</v>
      </c>
      <c r="BA106" s="137" t="str">
        <f t="shared" si="96"/>
        <v>ДП Ідея.4/2.фальц</v>
      </c>
      <c r="BK106" s="734" t="s">
        <v>2591</v>
      </c>
      <c r="BL106" s="136" t="s">
        <v>1768</v>
      </c>
      <c r="BM106" s="137" t="str">
        <f>CONCATENATE(BK106,".",BL106)</f>
        <v>ДП Єва.Uni-Mat.</v>
      </c>
      <c r="BS106" s="57" t="s">
        <v>1266</v>
      </c>
      <c r="BT106" s="40" t="s">
        <v>3851</v>
      </c>
      <c r="BU106" s="69" t="str">
        <f t="shared" ref="BU106:BU116" si="116">CONCATENATE(BS106,".",BT106)</f>
        <v>ДП ЛАДА A.2А/0.Масив</v>
      </c>
      <c r="BW106" s="164"/>
      <c r="BX106" s="764"/>
      <c r="BY106" s="137"/>
      <c r="CA106" s="736" t="s">
        <v>2957</v>
      </c>
      <c r="CB106" s="136" t="s">
        <v>4067</v>
      </c>
      <c r="CC106" s="137" t="str">
        <f>CONCATENATE(CA106,".",CB106)</f>
        <v>ДП КУПАВА.фальц.робоча.Soft ст +3завіс</v>
      </c>
      <c r="CE106" s="423" t="s">
        <v>3036</v>
      </c>
      <c r="CF106" s="61" t="s">
        <v>697</v>
      </c>
      <c r="CG106" s="138" t="str">
        <f t="shared" si="115"/>
        <v>ДП ЛАДА C.фальц..робоча..ВП</v>
      </c>
      <c r="CI106" s="146" t="s">
        <v>6272</v>
      </c>
      <c r="CJ106" s="61" t="s">
        <v>4506</v>
      </c>
      <c r="CK106" s="138" t="str">
        <f>CONCATENATE(CI106,".",CJ106)</f>
        <v>Пл Soft (чор.) +2завіс.Права</v>
      </c>
      <c r="CM106" s="85" t="s">
        <v>3039</v>
      </c>
      <c r="CN106" s="55" t="s">
        <v>799</v>
      </c>
      <c r="CO106" s="69" t="str">
        <f t="shared" si="113"/>
        <v>ДП ЛАДА C.купе..робоча..Verto-FIT</v>
      </c>
      <c r="CQ106" s="212"/>
      <c r="CR106" s="212"/>
      <c r="CW106" s="120"/>
      <c r="CY106" s="56" t="s">
        <v>3871</v>
      </c>
      <c r="CZ106" s="55" t="s">
        <v>3871</v>
      </c>
      <c r="DA106" s="69" t="s">
        <v>816</v>
      </c>
      <c r="DD106" s="732" t="s">
        <v>4603</v>
      </c>
      <c r="DE106" s="165">
        <v>4170</v>
      </c>
      <c r="DF106" s="525">
        <f t="shared" si="111"/>
        <v>4170</v>
      </c>
      <c r="DG106" s="520"/>
      <c r="DH106" s="527">
        <f t="shared" si="70"/>
        <v>4170</v>
      </c>
      <c r="DP106" s="161" t="s">
        <v>2249</v>
      </c>
      <c r="DQ106" s="162">
        <v>0</v>
      </c>
      <c r="DR106" s="525">
        <f t="shared" si="89"/>
        <v>0</v>
      </c>
      <c r="DS106" s="526"/>
      <c r="DT106" s="527">
        <f t="shared" si="108"/>
        <v>0</v>
      </c>
      <c r="DU106" s="165"/>
      <c r="DV106" s="732" t="s">
        <v>4134</v>
      </c>
      <c r="DW106" s="165">
        <v>800.00000000000011</v>
      </c>
      <c r="DX106" s="519">
        <f t="shared" si="100"/>
        <v>800</v>
      </c>
      <c r="DY106" s="520"/>
      <c r="DZ106" s="521">
        <f t="shared" si="101"/>
        <v>800</v>
      </c>
      <c r="EB106" s="733" t="s">
        <v>2790</v>
      </c>
      <c r="EC106" s="163">
        <v>0</v>
      </c>
      <c r="ED106" s="528">
        <f>ROUND(((EC106-(EC106/6))/$DD$3)*$DE$3,2)</f>
        <v>0</v>
      </c>
      <c r="EE106" s="523"/>
      <c r="EF106" s="527">
        <f>IF(EE106="",ED106,
IF(AND($EC$10&gt;=VLOOKUP(EE106,$EB$5:$EF$9,2,0),$EC$10&lt;=VLOOKUP(EE106,$EB$5:$EF$9,3,0)),
(ED106*(1-VLOOKUP(EE106,$EB$5:$EF$9,4,0))),
ED106))</f>
        <v>0</v>
      </c>
      <c r="EG106" s="164"/>
      <c r="EH106" s="733" t="s">
        <v>3185</v>
      </c>
      <c r="EI106" s="163">
        <v>1650</v>
      </c>
      <c r="EJ106" s="528">
        <f t="shared" si="109"/>
        <v>1650</v>
      </c>
      <c r="EK106" s="523"/>
      <c r="EL106" s="524">
        <f t="shared" si="110"/>
        <v>1650</v>
      </c>
    </row>
    <row r="107" spans="2:142" x14ac:dyDescent="0.2">
      <c r="B107" s="30"/>
      <c r="C107" s="409" t="s">
        <v>1938</v>
      </c>
      <c r="D107" s="414" t="s">
        <v>691</v>
      </c>
      <c r="E107" s="29"/>
      <c r="L107" s="57" t="s">
        <v>1292</v>
      </c>
      <c r="M107" s="47" t="s">
        <v>1571</v>
      </c>
      <c r="N107" s="93" t="s">
        <v>1947</v>
      </c>
      <c r="O107" s="422" t="s">
        <v>691</v>
      </c>
      <c r="Q107" s="57" t="s">
        <v>1292</v>
      </c>
      <c r="R107" s="97" t="s">
        <v>1243</v>
      </c>
      <c r="S107" s="93" t="s">
        <v>1246</v>
      </c>
      <c r="U107" s="757" t="s">
        <v>7003</v>
      </c>
      <c r="V107" s="100" t="s">
        <v>232</v>
      </c>
      <c r="W107" s="99" t="s">
        <v>2043</v>
      </c>
      <c r="AK107" s="588"/>
      <c r="AL107" s="472"/>
      <c r="AM107" s="589"/>
      <c r="AO107" s="771" t="s">
        <v>5283</v>
      </c>
      <c r="AP107" s="150" t="s">
        <v>5143</v>
      </c>
      <c r="AQ107" s="581" t="s">
        <v>2184</v>
      </c>
      <c r="AU107" s="249" t="s">
        <v>2333</v>
      </c>
      <c r="AV107" s="150" t="s">
        <v>1314</v>
      </c>
      <c r="AW107" s="137" t="str">
        <f t="shared" si="98"/>
        <v>ДП Ніка.1/7</v>
      </c>
      <c r="AY107" s="233" t="s">
        <v>2276</v>
      </c>
      <c r="AZ107" s="136" t="s">
        <v>1596</v>
      </c>
      <c r="BA107" s="137" t="str">
        <f t="shared" si="96"/>
        <v>ДП Ідея.4/2.б/з фальц</v>
      </c>
      <c r="BK107" s="734" t="s">
        <v>2591</v>
      </c>
      <c r="BL107" s="136" t="s">
        <v>7178</v>
      </c>
      <c r="BM107" s="137" t="str">
        <f t="shared" si="94"/>
        <v>ДП Єва.Резист.</v>
      </c>
      <c r="BS107" s="57" t="s">
        <v>1267</v>
      </c>
      <c r="BT107" s="40" t="s">
        <v>3851</v>
      </c>
      <c r="BU107" s="69" t="str">
        <f t="shared" si="116"/>
        <v>ДП ЛАДА A.2А/1.Масив</v>
      </c>
      <c r="BW107" s="164" t="s">
        <v>2273</v>
      </c>
      <c r="BX107" s="764" t="s">
        <v>3617</v>
      </c>
      <c r="BY107" s="137" t="str">
        <f>CONCATENATE(BW107,".",BX107)</f>
        <v>ДП Ідея.3/3.Графіт</v>
      </c>
      <c r="CA107" s="736" t="s">
        <v>2957</v>
      </c>
      <c r="CB107" s="136"/>
      <c r="CC107" s="137"/>
      <c r="CE107" s="740" t="s">
        <v>3037</v>
      </c>
      <c r="CF107" s="136"/>
      <c r="CG107" s="137" t="str">
        <f t="shared" si="115"/>
        <v>ДП ЛАДА C.фальц..неробоча..</v>
      </c>
      <c r="CI107" s="144" t="s">
        <v>4090</v>
      </c>
      <c r="CJ107" s="133" t="s">
        <v>4476</v>
      </c>
      <c r="CK107" s="134" t="str">
        <f t="shared" si="114"/>
        <v>Пл Soft +2завіс.Ліва</v>
      </c>
      <c r="CM107" s="431"/>
      <c r="CN107" s="426"/>
      <c r="CO107" s="427"/>
      <c r="CQ107" s="212"/>
      <c r="CR107" s="212"/>
      <c r="CW107" s="120"/>
      <c r="CY107" s="144" t="s">
        <v>5396</v>
      </c>
      <c r="CZ107" s="133" t="s">
        <v>4083</v>
      </c>
      <c r="DA107" s="134" t="s">
        <v>816</v>
      </c>
      <c r="DD107" s="733" t="s">
        <v>4604</v>
      </c>
      <c r="DE107" s="165">
        <v>4170</v>
      </c>
      <c r="DF107" s="525">
        <f t="shared" si="111"/>
        <v>4170</v>
      </c>
      <c r="DG107" s="523"/>
      <c r="DH107" s="527">
        <f t="shared" si="70"/>
        <v>4170</v>
      </c>
      <c r="DP107" s="164" t="s">
        <v>2250</v>
      </c>
      <c r="DQ107" s="165">
        <v>340</v>
      </c>
      <c r="DR107" s="519">
        <f>ROUND(((DQ107-(DQ107/6))/$DD$3)*$DE$3,2)</f>
        <v>340</v>
      </c>
      <c r="DS107" s="520"/>
      <c r="DT107" s="521">
        <f>IF(DS107="",DR107,
IF(AND($DQ$10&gt;=VLOOKUP(DS107,$DP$5:$DT$9,2,0),$DQ$10&lt;=VLOOKUP(DS107,$DP$5:$DT$9,3,0)),
(DR107*(1-VLOOKUP(DS107,$DP$5:$DT$9,4,0))),
DR107))</f>
        <v>340</v>
      </c>
      <c r="DU107" s="165"/>
      <c r="DV107" s="732" t="s">
        <v>5864</v>
      </c>
      <c r="DW107" s="165">
        <v>1000</v>
      </c>
      <c r="DX107" s="519">
        <f t="shared" si="100"/>
        <v>1000</v>
      </c>
      <c r="DY107" s="520"/>
      <c r="DZ107" s="521">
        <f t="shared" si="101"/>
        <v>1000</v>
      </c>
      <c r="EB107" s="733" t="s">
        <v>2791</v>
      </c>
      <c r="EC107" s="163">
        <v>0</v>
      </c>
      <c r="ED107" s="528">
        <f>ROUND(((EC107-(EC107/6))/$DD$3)*$DE$3,2)</f>
        <v>0</v>
      </c>
      <c r="EE107" s="523"/>
      <c r="EF107" s="527">
        <f>IF(EE107="",ED107,
IF(AND($EC$10&gt;=VLOOKUP(EE107,$EB$5:$EF$9,2,0),$EC$10&lt;=VLOOKUP(EE107,$EB$5:$EF$9,3,0)),
(ED107*(1-VLOOKUP(EE107,$EB$5:$EF$9,4,0))),
ED107))</f>
        <v>0</v>
      </c>
      <c r="EG107" s="164"/>
      <c r="EH107" s="732" t="s">
        <v>4728</v>
      </c>
      <c r="EI107" s="165">
        <v>0</v>
      </c>
      <c r="EJ107" s="519">
        <f>ROUND(((EI107-(EI107/6))/$DD$3)*$DE$3,2)</f>
        <v>0</v>
      </c>
      <c r="EK107" s="520"/>
      <c r="EL107" s="521">
        <f>IF(EK107="",EJ107,
IF(AND($EI$10&gt;=VLOOKUP(EK107,$EH$5:$EL$9,2,0),$EI$10&lt;=VLOOKUP(EK107,$EH$5:$EL$9,3,0)),
(EJ107*(1-VLOOKUP(EK107,$EH$5:$EL$9,4,0))),
EJ107))</f>
        <v>0</v>
      </c>
    </row>
    <row r="108" spans="2:142" x14ac:dyDescent="0.2">
      <c r="B108" s="30"/>
      <c r="C108" s="409" t="s">
        <v>1939</v>
      </c>
      <c r="D108" s="414" t="s">
        <v>691</v>
      </c>
      <c r="E108" s="29"/>
      <c r="L108" s="57"/>
      <c r="M108" s="47"/>
      <c r="N108" s="93"/>
      <c r="O108" s="422"/>
      <c r="Q108" s="57"/>
      <c r="R108" s="97"/>
      <c r="S108" s="93"/>
      <c r="U108" s="758" t="s">
        <v>7004</v>
      </c>
      <c r="V108" s="150" t="s">
        <v>233</v>
      </c>
      <c r="W108" s="158" t="s">
        <v>2044</v>
      </c>
      <c r="AK108" s="580"/>
      <c r="AL108" s="475"/>
      <c r="AM108" s="581"/>
      <c r="AO108" s="772" t="s">
        <v>5284</v>
      </c>
      <c r="AP108" s="151" t="s">
        <v>170</v>
      </c>
      <c r="AQ108" s="583" t="s">
        <v>2187</v>
      </c>
      <c r="AU108" s="249" t="s">
        <v>2333</v>
      </c>
      <c r="AV108" s="150" t="s">
        <v>1315</v>
      </c>
      <c r="AW108" s="137" t="str">
        <f t="shared" si="98"/>
        <v>ДП Ніка.1/8</v>
      </c>
      <c r="AY108" s="223" t="s">
        <v>2276</v>
      </c>
      <c r="AZ108" s="61" t="s">
        <v>1595</v>
      </c>
      <c r="BA108" s="138" t="str">
        <f t="shared" si="96"/>
        <v>ДП Ідея.4/2.купе</v>
      </c>
      <c r="BK108" s="734" t="s">
        <v>2591</v>
      </c>
      <c r="BL108" s="136" t="s">
        <v>55</v>
      </c>
      <c r="BM108" s="137" t="str">
        <f t="shared" si="94"/>
        <v>ДП Єва.LINE-3D</v>
      </c>
      <c r="BS108" s="57" t="s">
        <v>1274</v>
      </c>
      <c r="BT108" s="40" t="s">
        <v>3851</v>
      </c>
      <c r="BU108" s="69" t="str">
        <f t="shared" si="116"/>
        <v>ДП ЛАДА A.3А/0.Масив</v>
      </c>
      <c r="BW108" s="107" t="s">
        <v>2273</v>
      </c>
      <c r="BX108" s="247" t="s">
        <v>790</v>
      </c>
      <c r="BY108" s="138" t="str">
        <f>CONCATENATE(BW108,".",BX108)</f>
        <v>ДП Ідея.3/3.Бронза</v>
      </c>
      <c r="CA108" s="736" t="s">
        <v>2957</v>
      </c>
      <c r="CB108" s="136" t="s">
        <v>4060</v>
      </c>
      <c r="CC108" s="137" t="str">
        <f>CONCATENATE(CA108,".",CB108)</f>
        <v>ДП КУПАВА.фальц.робоча.Magnet цл +2завіс</v>
      </c>
      <c r="CE108" s="736" t="s">
        <v>3037</v>
      </c>
      <c r="CF108" s="136" t="s">
        <v>4021</v>
      </c>
      <c r="CG108" s="137" t="str">
        <f t="shared" si="115"/>
        <v>ДП ЛАДА C.фальц..неробоча..ВВ</v>
      </c>
      <c r="CI108" s="146" t="s">
        <v>4090</v>
      </c>
      <c r="CJ108" s="61" t="s">
        <v>4506</v>
      </c>
      <c r="CK108" s="138" t="str">
        <f t="shared" si="114"/>
        <v>Пл Soft +2завіс.Права</v>
      </c>
      <c r="CM108" s="736" t="s">
        <v>3040</v>
      </c>
      <c r="CN108" s="136" t="s">
        <v>933</v>
      </c>
      <c r="CO108" s="137" t="str">
        <f t="shared" ref="CO108:CO114" si="117">CONCATENATE(CM108,".",CN108)</f>
        <v>ДП ЛАДА D.фальц..робоча..Standard-MDF</v>
      </c>
      <c r="CW108" s="120"/>
      <c r="CY108" s="144" t="s">
        <v>5397</v>
      </c>
      <c r="CZ108" s="133" t="s">
        <v>4083</v>
      </c>
      <c r="DA108" s="134" t="s">
        <v>816</v>
      </c>
      <c r="DD108" s="164" t="s">
        <v>6478</v>
      </c>
      <c r="DE108" s="162">
        <v>2490</v>
      </c>
      <c r="DF108" s="525">
        <f t="shared" si="111"/>
        <v>2490</v>
      </c>
      <c r="DG108" s="520"/>
      <c r="DH108" s="527">
        <f t="shared" si="70"/>
        <v>2490</v>
      </c>
      <c r="DP108" s="732" t="s">
        <v>3966</v>
      </c>
      <c r="DQ108" s="165">
        <v>340</v>
      </c>
      <c r="DR108" s="519">
        <f>ROUND(((DQ108-(DQ108/6))/$DD$3)*$DE$3,2)</f>
        <v>340</v>
      </c>
      <c r="DS108" s="520"/>
      <c r="DT108" s="521">
        <f>IF(DS108="",DR108,
IF(AND($DQ$10&gt;=VLOOKUP(DS108,$DP$5:$DT$9,2,0),$DQ$10&lt;=VLOOKUP(DS108,$DP$5:$DT$9,3,0)),
(DR108*(1-VLOOKUP(DS108,$DP$5:$DT$9,4,0))),
DR108))</f>
        <v>340</v>
      </c>
      <c r="DU108" s="165"/>
      <c r="DV108" s="732" t="s">
        <v>5865</v>
      </c>
      <c r="DW108" s="165">
        <v>1000</v>
      </c>
      <c r="DX108" s="519">
        <f t="shared" si="100"/>
        <v>1000</v>
      </c>
      <c r="DY108" s="520"/>
      <c r="DZ108" s="521">
        <f t="shared" si="101"/>
        <v>1000</v>
      </c>
      <c r="EB108" s="255"/>
      <c r="EC108" s="256"/>
      <c r="ED108" s="257"/>
      <c r="EE108" s="256"/>
      <c r="EF108" s="258"/>
      <c r="EG108" s="164"/>
      <c r="EH108" s="733" t="s">
        <v>4729</v>
      </c>
      <c r="EI108" s="163">
        <v>1760</v>
      </c>
      <c r="EJ108" s="528">
        <f>ROUND(((EI108-(EI108/6))/$DD$3)*$DE$3,2)</f>
        <v>1760</v>
      </c>
      <c r="EK108" s="523"/>
      <c r="EL108" s="524">
        <f>IF(EK108="",EJ108,
IF(AND($EI$10&gt;=VLOOKUP(EK108,$EH$5:$EL$9,2,0),$EI$10&lt;=VLOOKUP(EK108,$EH$5:$EL$9,3,0)),
(EJ108*(1-VLOOKUP(EK108,$EH$5:$EL$9,4,0))),
EJ108))</f>
        <v>1760</v>
      </c>
    </row>
    <row r="109" spans="2:142" x14ac:dyDescent="0.2">
      <c r="B109" s="30"/>
      <c r="C109" s="409" t="s">
        <v>1940</v>
      </c>
      <c r="D109" s="414" t="s">
        <v>691</v>
      </c>
      <c r="E109" s="29"/>
      <c r="L109" s="57" t="s">
        <v>1293</v>
      </c>
      <c r="M109" s="47" t="s">
        <v>1571</v>
      </c>
      <c r="N109" s="93" t="s">
        <v>1947</v>
      </c>
      <c r="O109" s="422" t="s">
        <v>691</v>
      </c>
      <c r="Q109" s="57" t="s">
        <v>1293</v>
      </c>
      <c r="R109" s="97" t="s">
        <v>198</v>
      </c>
      <c r="S109" s="93" t="s">
        <v>962</v>
      </c>
      <c r="U109" s="758" t="s">
        <v>7005</v>
      </c>
      <c r="V109" s="150" t="s">
        <v>234</v>
      </c>
      <c r="W109" s="158" t="s">
        <v>2045</v>
      </c>
      <c r="AK109" s="590"/>
      <c r="AL109" s="574"/>
      <c r="AM109" s="591"/>
      <c r="AO109" s="772" t="s">
        <v>5285</v>
      </c>
      <c r="AP109" s="150" t="s">
        <v>5143</v>
      </c>
      <c r="AQ109" s="581" t="s">
        <v>2184</v>
      </c>
      <c r="AU109" s="249" t="s">
        <v>2333</v>
      </c>
      <c r="AV109" s="150" t="s">
        <v>190</v>
      </c>
      <c r="AW109" s="137" t="str">
        <f t="shared" si="98"/>
        <v>ДП Ніка.2/1</v>
      </c>
      <c r="AY109" s="233" t="s">
        <v>2277</v>
      </c>
      <c r="AZ109" s="136" t="s">
        <v>1594</v>
      </c>
      <c r="BA109" s="137" t="str">
        <f t="shared" si="96"/>
        <v>ДП Ідея.4/3.фальц</v>
      </c>
      <c r="BK109" s="735" t="s">
        <v>2591</v>
      </c>
      <c r="BL109" s="61" t="s">
        <v>4720</v>
      </c>
      <c r="BM109" s="138" t="str">
        <f t="shared" si="94"/>
        <v>ДП Єва.Е-шпон</v>
      </c>
      <c r="BS109" s="57" t="s">
        <v>1275</v>
      </c>
      <c r="BT109" s="40" t="s">
        <v>3851</v>
      </c>
      <c r="BU109" s="69" t="str">
        <f t="shared" si="116"/>
        <v>ДП ЛАДА A.3А/1.Масив</v>
      </c>
      <c r="BW109" s="59" t="s">
        <v>2274</v>
      </c>
      <c r="BX109" s="774" t="s">
        <v>3871</v>
      </c>
      <c r="BY109" s="69" t="str">
        <f>CONCATENATE(BW109,".",BX109)</f>
        <v>ДП Ідея.4/0.(ні)</v>
      </c>
      <c r="CA109" s="736" t="s">
        <v>2957</v>
      </c>
      <c r="CB109" s="136" t="s">
        <v>4065</v>
      </c>
      <c r="CC109" s="137" t="str">
        <f>CONCATENATE(CA109,".",CB109)</f>
        <v>ДП КУПАВА.фальц.робоча.Magnet ст +2завіс</v>
      </c>
      <c r="CE109" s="423" t="s">
        <v>3037</v>
      </c>
      <c r="CF109" s="61" t="s">
        <v>697</v>
      </c>
      <c r="CG109" s="138" t="str">
        <f t="shared" si="115"/>
        <v>ДП ЛАДА C.фальц..неробоча..ВП</v>
      </c>
      <c r="CI109" s="144" t="s">
        <v>4095</v>
      </c>
      <c r="CJ109" s="133" t="s">
        <v>4476</v>
      </c>
      <c r="CK109" s="134" t="str">
        <f>CONCATENATE(CI109,".",CJ109)</f>
        <v>Пл Magnet +2завіс.Ліва</v>
      </c>
      <c r="CM109" s="736" t="s">
        <v>3040</v>
      </c>
      <c r="CN109" s="136" t="s">
        <v>798</v>
      </c>
      <c r="CO109" s="137" t="str">
        <f t="shared" si="117"/>
        <v>ДП ЛАДА D.фальц..робоча..Standard</v>
      </c>
      <c r="CQ109" s="219"/>
      <c r="CR109" s="219"/>
      <c r="CW109" s="120"/>
      <c r="CY109" s="145" t="s">
        <v>5398</v>
      </c>
      <c r="CZ109" s="136" t="s">
        <v>4083</v>
      </c>
      <c r="DA109" s="137" t="s">
        <v>816</v>
      </c>
      <c r="DD109" s="164" t="s">
        <v>6479</v>
      </c>
      <c r="DE109" s="165">
        <v>4790</v>
      </c>
      <c r="DF109" s="525">
        <f t="shared" si="111"/>
        <v>4790</v>
      </c>
      <c r="DG109" s="520"/>
      <c r="DH109" s="527">
        <f t="shared" si="70"/>
        <v>4790</v>
      </c>
      <c r="DP109" s="732" t="s">
        <v>3637</v>
      </c>
      <c r="DQ109" s="165">
        <v>550</v>
      </c>
      <c r="DR109" s="519">
        <f t="shared" si="89"/>
        <v>550</v>
      </c>
      <c r="DS109" s="520"/>
      <c r="DT109" s="521">
        <f t="shared" si="108"/>
        <v>550</v>
      </c>
      <c r="DU109" s="165"/>
      <c r="DV109" s="732" t="s">
        <v>4135</v>
      </c>
      <c r="DW109" s="165">
        <v>800.00000000000011</v>
      </c>
      <c r="DX109" s="519">
        <f t="shared" si="100"/>
        <v>800</v>
      </c>
      <c r="DY109" s="520"/>
      <c r="DZ109" s="521">
        <f t="shared" si="101"/>
        <v>800</v>
      </c>
      <c r="EB109" s="59"/>
      <c r="EC109" s="104"/>
      <c r="ED109" s="118"/>
      <c r="EE109" s="102"/>
      <c r="EF109" s="106"/>
      <c r="EG109" s="164"/>
      <c r="EH109" s="732" t="s">
        <v>3189</v>
      </c>
      <c r="EI109" s="165">
        <v>0</v>
      </c>
      <c r="EJ109" s="519">
        <f t="shared" si="109"/>
        <v>0</v>
      </c>
      <c r="EK109" s="520"/>
      <c r="EL109" s="521">
        <f t="shared" si="110"/>
        <v>0</v>
      </c>
    </row>
    <row r="110" spans="2:142" x14ac:dyDescent="0.2">
      <c r="B110" s="30"/>
      <c r="C110" s="409" t="s">
        <v>1941</v>
      </c>
      <c r="D110" s="414" t="s">
        <v>691</v>
      </c>
      <c r="E110" s="29"/>
      <c r="L110" s="57" t="s">
        <v>1294</v>
      </c>
      <c r="M110" s="47" t="s">
        <v>1571</v>
      </c>
      <c r="N110" s="93" t="s">
        <v>1947</v>
      </c>
      <c r="O110" s="422" t="s">
        <v>691</v>
      </c>
      <c r="Q110" s="57" t="s">
        <v>1294</v>
      </c>
      <c r="R110" s="97" t="s">
        <v>199</v>
      </c>
      <c r="S110" s="93" t="s">
        <v>963</v>
      </c>
      <c r="U110" s="758" t="s">
        <v>7006</v>
      </c>
      <c r="V110" s="150" t="s">
        <v>235</v>
      </c>
      <c r="W110" s="158" t="s">
        <v>2046</v>
      </c>
      <c r="AK110" s="580"/>
      <c r="AL110" s="475"/>
      <c r="AM110" s="581"/>
      <c r="AO110" s="772" t="s">
        <v>5286</v>
      </c>
      <c r="AP110" s="151" t="s">
        <v>170</v>
      </c>
      <c r="AQ110" s="583" t="s">
        <v>2187</v>
      </c>
      <c r="AU110" s="249" t="s">
        <v>2333</v>
      </c>
      <c r="AV110" s="150" t="s">
        <v>191</v>
      </c>
      <c r="AW110" s="137" t="str">
        <f t="shared" si="98"/>
        <v>ДП Ніка.2/2</v>
      </c>
      <c r="AY110" s="233" t="s">
        <v>2277</v>
      </c>
      <c r="AZ110" s="136" t="s">
        <v>1596</v>
      </c>
      <c r="BA110" s="137" t="str">
        <f t="shared" si="96"/>
        <v>ДП Ідея.4/3.б/з фальц</v>
      </c>
      <c r="BK110" s="250" t="s">
        <v>1129</v>
      </c>
      <c r="BL110" s="133" t="s">
        <v>393</v>
      </c>
      <c r="BM110" s="134" t="str">
        <f t="shared" si="94"/>
        <v>ДП ТРЕНД.Verto-Cell</v>
      </c>
      <c r="BS110" s="57" t="s">
        <v>1276</v>
      </c>
      <c r="BT110" s="40" t="s">
        <v>3851</v>
      </c>
      <c r="BU110" s="69" t="str">
        <f t="shared" si="116"/>
        <v>ДП ЛАДА A.3А/2.Масив</v>
      </c>
      <c r="BW110" s="161" t="s">
        <v>2275</v>
      </c>
      <c r="BX110" s="245" t="s">
        <v>430</v>
      </c>
      <c r="BY110" s="134" t="str">
        <f>CONCATENATE(BW110,".",BX110)</f>
        <v>ДП Ідея.4/1.Сатин</v>
      </c>
      <c r="CA110" s="736" t="s">
        <v>2957</v>
      </c>
      <c r="CB110" s="762" t="s">
        <v>5831</v>
      </c>
      <c r="CC110" s="137" t="str">
        <f>CONCATENATE(CA110,".",CB110)</f>
        <v>ДП КУПАВА.фальц.робоча.Magnet цл (чор.) +2завіс</v>
      </c>
      <c r="CE110" s="145" t="s">
        <v>3038</v>
      </c>
      <c r="CF110" s="136"/>
      <c r="CG110" s="137" t="str">
        <f t="shared" si="115"/>
        <v>ДП ЛАДА C.б/з фальц..робоча..</v>
      </c>
      <c r="CI110" s="146" t="s">
        <v>4095</v>
      </c>
      <c r="CJ110" s="61" t="s">
        <v>4506</v>
      </c>
      <c r="CK110" s="138" t="str">
        <f>CONCATENATE(CI110,".",CJ110)</f>
        <v>Пл Magnet +2завіс.Права</v>
      </c>
      <c r="CM110" s="736" t="s">
        <v>3040</v>
      </c>
      <c r="CN110" s="136" t="s">
        <v>799</v>
      </c>
      <c r="CO110" s="137" t="str">
        <f t="shared" si="117"/>
        <v>ДП ЛАДА D.фальц..робоча..Verto-FIT</v>
      </c>
      <c r="CQ110" s="219"/>
      <c r="CR110" s="219"/>
      <c r="CS110" s="212"/>
      <c r="CW110" s="120"/>
      <c r="CY110" s="145" t="s">
        <v>5399</v>
      </c>
      <c r="CZ110" s="136" t="s">
        <v>4083</v>
      </c>
      <c r="DA110" s="137" t="s">
        <v>816</v>
      </c>
      <c r="DD110" s="164" t="s">
        <v>6480</v>
      </c>
      <c r="DE110" s="165">
        <v>4790</v>
      </c>
      <c r="DF110" s="525">
        <f t="shared" si="111"/>
        <v>4790</v>
      </c>
      <c r="DG110" s="520"/>
      <c r="DH110" s="527">
        <f t="shared" si="70"/>
        <v>4790</v>
      </c>
      <c r="DP110" s="107" t="s">
        <v>2251</v>
      </c>
      <c r="DQ110" s="165">
        <v>550</v>
      </c>
      <c r="DR110" s="522">
        <f t="shared" si="89"/>
        <v>550</v>
      </c>
      <c r="DS110" s="523"/>
      <c r="DT110" s="524">
        <f t="shared" si="108"/>
        <v>550</v>
      </c>
      <c r="DU110" s="165"/>
      <c r="DV110" s="732" t="s">
        <v>4136</v>
      </c>
      <c r="DW110" s="165">
        <v>800.00000000000011</v>
      </c>
      <c r="DX110" s="519">
        <f t="shared" si="100"/>
        <v>800</v>
      </c>
      <c r="DY110" s="520"/>
      <c r="DZ110" s="521">
        <f t="shared" si="101"/>
        <v>800</v>
      </c>
      <c r="EB110" s="59"/>
      <c r="EC110" s="104"/>
      <c r="ED110" s="118"/>
      <c r="EE110" s="102"/>
      <c r="EF110" s="106"/>
      <c r="EG110" s="164"/>
      <c r="EH110" s="733" t="s">
        <v>3191</v>
      </c>
      <c r="EI110" s="163">
        <v>1760</v>
      </c>
      <c r="EJ110" s="528">
        <f t="shared" si="109"/>
        <v>1760</v>
      </c>
      <c r="EK110" s="523"/>
      <c r="EL110" s="524">
        <f t="shared" si="110"/>
        <v>1760</v>
      </c>
    </row>
    <row r="111" spans="2:142" x14ac:dyDescent="0.2">
      <c r="B111" s="30"/>
      <c r="C111" s="409" t="s">
        <v>1942</v>
      </c>
      <c r="D111" s="414" t="s">
        <v>691</v>
      </c>
      <c r="E111" s="29"/>
      <c r="L111" s="57" t="s">
        <v>1295</v>
      </c>
      <c r="M111" s="47" t="s">
        <v>1571</v>
      </c>
      <c r="N111" s="93" t="s">
        <v>1947</v>
      </c>
      <c r="O111" s="422" t="s">
        <v>691</v>
      </c>
      <c r="Q111" s="57" t="s">
        <v>1295</v>
      </c>
      <c r="R111" s="97" t="s">
        <v>1247</v>
      </c>
      <c r="S111" s="93" t="s">
        <v>1249</v>
      </c>
      <c r="U111" s="801"/>
      <c r="V111" s="802"/>
      <c r="W111" s="795"/>
      <c r="AK111" s="771" t="s">
        <v>5744</v>
      </c>
      <c r="AL111" s="150" t="s">
        <v>6064</v>
      </c>
      <c r="AM111" s="581" t="s">
        <v>5746</v>
      </c>
      <c r="AO111" s="588"/>
      <c r="AP111" s="472"/>
      <c r="AQ111" s="589"/>
      <c r="AU111" s="249" t="s">
        <v>2333</v>
      </c>
      <c r="AV111" s="150" t="s">
        <v>1321</v>
      </c>
      <c r="AW111" s="137" t="str">
        <f t="shared" si="98"/>
        <v>ДП Ніка.2/3</v>
      </c>
      <c r="AY111" s="223" t="s">
        <v>2277</v>
      </c>
      <c r="AZ111" s="61" t="s">
        <v>1595</v>
      </c>
      <c r="BA111" s="138" t="str">
        <f t="shared" si="96"/>
        <v>ДП Ідея.4/3.купе</v>
      </c>
      <c r="BK111" s="249" t="s">
        <v>1129</v>
      </c>
      <c r="BL111" s="136"/>
      <c r="BM111" s="137" t="str">
        <f t="shared" ref="BM111:BM119" si="118">CONCATENATE(BK111,".",BL111)</f>
        <v>ДП ТРЕНД.</v>
      </c>
      <c r="BS111" s="57" t="s">
        <v>1301</v>
      </c>
      <c r="BT111" s="40" t="s">
        <v>3851</v>
      </c>
      <c r="BU111" s="69" t="str">
        <f t="shared" si="116"/>
        <v>ДП ЛАДА A.8/0.Масив</v>
      </c>
      <c r="BW111" s="164"/>
      <c r="BX111" s="764"/>
      <c r="BY111" s="137"/>
      <c r="CA111" s="736" t="s">
        <v>2957</v>
      </c>
      <c r="CB111" s="762" t="s">
        <v>5832</v>
      </c>
      <c r="CC111" s="137" t="str">
        <f>CONCATENATE(CA111,".",CB111)</f>
        <v>ДП КУПАВА.фальц.робоча.Magnet ст (чор.) +2завіс</v>
      </c>
      <c r="CE111" s="145" t="s">
        <v>3038</v>
      </c>
      <c r="CF111" s="136" t="s">
        <v>4021</v>
      </c>
      <c r="CG111" s="137" t="str">
        <f t="shared" si="115"/>
        <v>ДП ЛАДА C.б/з фальц..робоча..ВВ</v>
      </c>
      <c r="CI111" s="144" t="s">
        <v>5790</v>
      </c>
      <c r="CJ111" s="133" t="s">
        <v>4476</v>
      </c>
      <c r="CK111" s="134" t="str">
        <f t="shared" si="114"/>
        <v>Пл Magnet (чор.) +2завіс.Ліва</v>
      </c>
      <c r="CM111" s="423" t="s">
        <v>3040</v>
      </c>
      <c r="CN111" s="61" t="s">
        <v>355</v>
      </c>
      <c r="CO111" s="138" t="str">
        <f t="shared" si="117"/>
        <v>ДП ЛАДА D.фальц..робоча..Verto-FIT Plus</v>
      </c>
      <c r="CQ111" s="219"/>
      <c r="CR111" s="219"/>
      <c r="CS111" s="212"/>
      <c r="CW111" s="120"/>
      <c r="CY111" s="145" t="s">
        <v>5400</v>
      </c>
      <c r="CZ111" s="136" t="s">
        <v>4083</v>
      </c>
      <c r="DA111" s="137" t="s">
        <v>816</v>
      </c>
      <c r="DD111" s="164" t="s">
        <v>6481</v>
      </c>
      <c r="DE111" s="165">
        <v>4790</v>
      </c>
      <c r="DF111" s="525">
        <f t="shared" si="111"/>
        <v>4790</v>
      </c>
      <c r="DG111" s="520"/>
      <c r="DH111" s="527">
        <f t="shared" si="70"/>
        <v>4790</v>
      </c>
      <c r="DP111" s="730" t="s">
        <v>3891</v>
      </c>
      <c r="DQ111" s="104">
        <v>0</v>
      </c>
      <c r="DR111" s="402">
        <f t="shared" ref="DR111:DR122" si="119">ROUND(((DQ111-(DQ111/6))/$DD$3)*$DE$3,2)</f>
        <v>0</v>
      </c>
      <c r="DS111" s="511"/>
      <c r="DT111" s="508">
        <f t="shared" si="108"/>
        <v>0</v>
      </c>
      <c r="DU111" s="165"/>
      <c r="DV111" s="732" t="s">
        <v>4137</v>
      </c>
      <c r="DW111" s="165">
        <v>800.00000000000011</v>
      </c>
      <c r="DX111" s="519">
        <f t="shared" si="100"/>
        <v>800</v>
      </c>
      <c r="DY111" s="520"/>
      <c r="DZ111" s="521">
        <f t="shared" si="101"/>
        <v>800</v>
      </c>
      <c r="EB111" s="47"/>
      <c r="EC111" s="47"/>
      <c r="ED111" s="119"/>
      <c r="EE111" s="47"/>
      <c r="EF111" s="47"/>
      <c r="EG111" s="164"/>
      <c r="EH111" s="535"/>
      <c r="EI111" s="536"/>
      <c r="EJ111" s="647"/>
      <c r="EK111" s="648"/>
      <c r="EL111" s="649"/>
    </row>
    <row r="112" spans="2:142" x14ac:dyDescent="0.2">
      <c r="B112" s="30"/>
      <c r="C112" s="409" t="s">
        <v>1943</v>
      </c>
      <c r="D112" s="414" t="s">
        <v>691</v>
      </c>
      <c r="E112" s="29"/>
      <c r="L112" s="57" t="s">
        <v>1296</v>
      </c>
      <c r="M112" s="47" t="s">
        <v>1571</v>
      </c>
      <c r="N112" s="93" t="s">
        <v>1947</v>
      </c>
      <c r="O112" s="422" t="s">
        <v>691</v>
      </c>
      <c r="Q112" s="57" t="s">
        <v>1296</v>
      </c>
      <c r="R112" s="97" t="s">
        <v>200</v>
      </c>
      <c r="S112" s="93" t="s">
        <v>964</v>
      </c>
      <c r="U112" s="757" t="s">
        <v>3200</v>
      </c>
      <c r="V112" s="100" t="s">
        <v>232</v>
      </c>
      <c r="W112" s="99" t="s">
        <v>2048</v>
      </c>
      <c r="AK112" s="772" t="s">
        <v>5745</v>
      </c>
      <c r="AL112" s="151" t="s">
        <v>6065</v>
      </c>
      <c r="AM112" s="583" t="s">
        <v>5747</v>
      </c>
      <c r="AO112" s="580"/>
      <c r="AP112" s="475"/>
      <c r="AQ112" s="581"/>
      <c r="AU112" s="248" t="s">
        <v>2333</v>
      </c>
      <c r="AV112" s="151" t="s">
        <v>1324</v>
      </c>
      <c r="AW112" s="138" t="str">
        <f t="shared" si="98"/>
        <v>ДП Ніка.2/4</v>
      </c>
      <c r="AY112" s="233" t="s">
        <v>2278</v>
      </c>
      <c r="AZ112" s="136" t="s">
        <v>1594</v>
      </c>
      <c r="BA112" s="137" t="str">
        <f t="shared" si="96"/>
        <v>ДП Ідея.4/4.фальц</v>
      </c>
      <c r="BK112" s="249" t="s">
        <v>1129</v>
      </c>
      <c r="BL112" s="136" t="s">
        <v>1768</v>
      </c>
      <c r="BM112" s="137" t="str">
        <f t="shared" si="118"/>
        <v>ДП ТРЕНД.Uni-Mat.</v>
      </c>
      <c r="BS112" s="57" t="s">
        <v>1302</v>
      </c>
      <c r="BT112" s="40" t="s">
        <v>3851</v>
      </c>
      <c r="BU112" s="69" t="str">
        <f t="shared" si="116"/>
        <v>ДП ЛАДА A.8/1.Масив</v>
      </c>
      <c r="BW112" s="164" t="s">
        <v>2275</v>
      </c>
      <c r="BX112" s="764" t="s">
        <v>3617</v>
      </c>
      <c r="BY112" s="137" t="str">
        <f>CONCATENATE(BW112,".",BX112)</f>
        <v>ДП Ідея.4/1.Графіт</v>
      </c>
      <c r="CA112" s="736" t="s">
        <v>2957</v>
      </c>
      <c r="CB112" s="136"/>
      <c r="CC112" s="137"/>
      <c r="CE112" s="146" t="s">
        <v>3038</v>
      </c>
      <c r="CF112" s="61" t="s">
        <v>697</v>
      </c>
      <c r="CG112" s="138" t="str">
        <f t="shared" si="115"/>
        <v>ДП ЛАДА C.б/з фальц..робоча..ВП</v>
      </c>
      <c r="CI112" s="146" t="s">
        <v>5790</v>
      </c>
      <c r="CJ112" s="61" t="s">
        <v>4506</v>
      </c>
      <c r="CK112" s="138" t="str">
        <f t="shared" si="114"/>
        <v>Пл Magnet (чор.) +2завіс.Права</v>
      </c>
      <c r="CM112" s="423" t="s">
        <v>3041</v>
      </c>
      <c r="CN112" s="61" t="s">
        <v>3871</v>
      </c>
      <c r="CO112" s="69" t="str">
        <f t="shared" si="117"/>
        <v>ДП ЛАДА D.фальц..неробоча..(ні)</v>
      </c>
      <c r="CQ112" s="219"/>
      <c r="CR112" s="219"/>
      <c r="CS112" s="212"/>
      <c r="CW112" s="120"/>
      <c r="CY112" s="145" t="s">
        <v>5401</v>
      </c>
      <c r="CZ112" s="136" t="s">
        <v>4083</v>
      </c>
      <c r="DA112" s="137" t="s">
        <v>816</v>
      </c>
      <c r="DD112" s="164" t="s">
        <v>6482</v>
      </c>
      <c r="DE112" s="165">
        <v>4790</v>
      </c>
      <c r="DF112" s="525">
        <f t="shared" si="111"/>
        <v>4790</v>
      </c>
      <c r="DG112" s="520"/>
      <c r="DH112" s="527">
        <f t="shared" si="70"/>
        <v>4790</v>
      </c>
      <c r="DP112" s="161" t="s">
        <v>2252</v>
      </c>
      <c r="DQ112" s="162">
        <v>0</v>
      </c>
      <c r="DR112" s="525">
        <f t="shared" si="119"/>
        <v>0</v>
      </c>
      <c r="DS112" s="526"/>
      <c r="DT112" s="527">
        <f t="shared" si="108"/>
        <v>0</v>
      </c>
      <c r="DU112" s="165"/>
      <c r="DV112" s="733" t="s">
        <v>4138</v>
      </c>
      <c r="DW112" s="163">
        <v>800.00000000000011</v>
      </c>
      <c r="DX112" s="522">
        <f t="shared" si="100"/>
        <v>800</v>
      </c>
      <c r="DY112" s="523"/>
      <c r="DZ112" s="524">
        <f t="shared" si="101"/>
        <v>800</v>
      </c>
      <c r="EB112" s="47"/>
      <c r="EC112" s="47"/>
      <c r="ED112" s="119"/>
      <c r="EE112" s="47"/>
      <c r="EF112" s="47"/>
      <c r="EG112" s="164"/>
      <c r="EH112" s="731" t="s">
        <v>4594</v>
      </c>
      <c r="EI112" s="162">
        <v>0</v>
      </c>
      <c r="EJ112" s="534">
        <f t="shared" ref="EJ112:EJ132" si="120">ROUND(((EI112-(EI112/6))/$DD$3)*$DE$3,2)</f>
        <v>0</v>
      </c>
      <c r="EK112" s="526"/>
      <c r="EL112" s="527">
        <f t="shared" ref="EL112:EL146" si="121">IF(EK112="",EJ112,
IF(AND($EI$10&gt;=VLOOKUP(EK112,$EH$5:$EL$9,2,0),$EI$10&lt;=VLOOKUP(EK112,$EH$5:$EL$9,3,0)),
(EJ112*(1-VLOOKUP(EK112,$EH$5:$EL$9,4,0))),
EJ112))</f>
        <v>0</v>
      </c>
    </row>
    <row r="113" spans="2:142" x14ac:dyDescent="0.2">
      <c r="B113" s="30"/>
      <c r="C113" s="739" t="s">
        <v>2905</v>
      </c>
      <c r="D113" s="414" t="s">
        <v>691</v>
      </c>
      <c r="E113" s="29"/>
      <c r="L113" s="57" t="s">
        <v>1297</v>
      </c>
      <c r="M113" s="47" t="s">
        <v>1571</v>
      </c>
      <c r="N113" s="93" t="s">
        <v>1947</v>
      </c>
      <c r="O113" s="422" t="s">
        <v>691</v>
      </c>
      <c r="Q113" s="57" t="s">
        <v>1297</v>
      </c>
      <c r="R113" s="97" t="s">
        <v>1248</v>
      </c>
      <c r="S113" s="93" t="s">
        <v>1250</v>
      </c>
      <c r="U113" s="758" t="s">
        <v>3202</v>
      </c>
      <c r="V113" s="150" t="s">
        <v>233</v>
      </c>
      <c r="W113" s="158" t="s">
        <v>2049</v>
      </c>
      <c r="AK113" s="771" t="s">
        <v>4139</v>
      </c>
      <c r="AL113" s="150" t="s">
        <v>937</v>
      </c>
      <c r="AM113" s="581" t="s">
        <v>2159</v>
      </c>
      <c r="AO113" s="590"/>
      <c r="AP113" s="574"/>
      <c r="AQ113" s="591"/>
      <c r="AU113" s="249" t="s">
        <v>2415</v>
      </c>
      <c r="AV113" s="150" t="s">
        <v>189</v>
      </c>
      <c r="AW113" s="137" t="str">
        <f t="shared" si="98"/>
        <v>ДП Ліса.2/0</v>
      </c>
      <c r="AY113" s="233" t="s">
        <v>2278</v>
      </c>
      <c r="AZ113" s="136" t="s">
        <v>1596</v>
      </c>
      <c r="BA113" s="137" t="str">
        <f t="shared" si="96"/>
        <v>ДП Ідея.4/4.б/з фальц</v>
      </c>
      <c r="BK113" s="249" t="s">
        <v>1129</v>
      </c>
      <c r="BL113" s="136" t="s">
        <v>7178</v>
      </c>
      <c r="BM113" s="137" t="str">
        <f t="shared" si="118"/>
        <v>ДП ТРЕНД.Резист.</v>
      </c>
      <c r="BS113" s="57" t="s">
        <v>1303</v>
      </c>
      <c r="BT113" s="40" t="s">
        <v>3851</v>
      </c>
      <c r="BU113" s="69" t="str">
        <f t="shared" si="116"/>
        <v>ДП ЛАДА A.8/2.Масив</v>
      </c>
      <c r="BW113" s="107" t="s">
        <v>2275</v>
      </c>
      <c r="BX113" s="247" t="s">
        <v>790</v>
      </c>
      <c r="BY113" s="138" t="str">
        <f>CONCATENATE(BW113,".",BX113)</f>
        <v>ДП Ідея.4/1.Бронза</v>
      </c>
      <c r="CA113" s="736" t="s">
        <v>2957</v>
      </c>
      <c r="CB113" s="136" t="s">
        <v>4076</v>
      </c>
      <c r="CC113" s="137" t="str">
        <f>CONCATENATE(CA113,".",CB113)</f>
        <v>ДП КУПАВА.фальц.робоча.Magnet цл +3завіс</v>
      </c>
      <c r="CE113" s="736" t="s">
        <v>3039</v>
      </c>
      <c r="CF113" s="136"/>
      <c r="CG113" s="137" t="str">
        <f t="shared" si="115"/>
        <v>ДП ЛАДА C.купе..робоча..</v>
      </c>
      <c r="CI113" s="144" t="s">
        <v>4085</v>
      </c>
      <c r="CJ113" s="133" t="s">
        <v>4476</v>
      </c>
      <c r="CK113" s="134" t="str">
        <f t="shared" si="114"/>
        <v>Пл Stand +3завіс.Ліва</v>
      </c>
      <c r="CM113" s="85" t="s">
        <v>3042</v>
      </c>
      <c r="CN113" s="55" t="s">
        <v>899</v>
      </c>
      <c r="CO113" s="69" t="str">
        <f t="shared" si="117"/>
        <v>ДП ЛАДА D.б/з фальц..робоча..Verto-FIT Comfort</v>
      </c>
      <c r="CS113" s="212"/>
      <c r="CW113" s="120"/>
      <c r="CY113" s="145" t="s">
        <v>6270</v>
      </c>
      <c r="CZ113" s="852" t="s">
        <v>6272</v>
      </c>
      <c r="DA113" s="137" t="s">
        <v>816</v>
      </c>
      <c r="DD113" s="164" t="s">
        <v>6483</v>
      </c>
      <c r="DE113" s="165">
        <v>4990.0000000000009</v>
      </c>
      <c r="DF113" s="525">
        <f t="shared" si="111"/>
        <v>4990</v>
      </c>
      <c r="DG113" s="520"/>
      <c r="DH113" s="527">
        <f t="shared" si="70"/>
        <v>4990</v>
      </c>
      <c r="DP113" s="164" t="s">
        <v>2253</v>
      </c>
      <c r="DQ113" s="165">
        <v>340</v>
      </c>
      <c r="DR113" s="519">
        <f>ROUND(((DQ113-(DQ113/6))/$DD$3)*$DE$3,2)</f>
        <v>340</v>
      </c>
      <c r="DS113" s="520"/>
      <c r="DT113" s="521">
        <f>IF(DS113="",DR113,
IF(AND($DQ$10&gt;=VLOOKUP(DS113,$DP$5:$DT$9,2,0),$DQ$10&lt;=VLOOKUP(DS113,$DP$5:$DT$9,3,0)),
(DR113*(1-VLOOKUP(DS113,$DP$5:$DT$9,4,0))),
DR113))</f>
        <v>340</v>
      </c>
      <c r="DU113" s="165"/>
      <c r="DV113" s="732" t="s">
        <v>5878</v>
      </c>
      <c r="DW113" s="165">
        <v>1000</v>
      </c>
      <c r="DX113" s="519">
        <f t="shared" si="100"/>
        <v>1000</v>
      </c>
      <c r="DY113" s="520"/>
      <c r="DZ113" s="521">
        <f t="shared" si="101"/>
        <v>1000</v>
      </c>
      <c r="EB113" s="47"/>
      <c r="EC113" s="47"/>
      <c r="ED113" s="119"/>
      <c r="EE113" s="47"/>
      <c r="EF113" s="47"/>
      <c r="EG113" s="164"/>
      <c r="EH113" s="733" t="s">
        <v>4596</v>
      </c>
      <c r="EI113" s="163">
        <v>1350</v>
      </c>
      <c r="EJ113" s="528">
        <f t="shared" si="120"/>
        <v>1350</v>
      </c>
      <c r="EK113" s="523"/>
      <c r="EL113" s="524">
        <f t="shared" si="121"/>
        <v>1350</v>
      </c>
    </row>
    <row r="114" spans="2:142" x14ac:dyDescent="0.2">
      <c r="B114" s="30"/>
      <c r="C114" s="739" t="s">
        <v>2906</v>
      </c>
      <c r="D114" s="414" t="s">
        <v>691</v>
      </c>
      <c r="E114" s="29"/>
      <c r="L114" s="57" t="s">
        <v>1298</v>
      </c>
      <c r="M114" s="47" t="s">
        <v>1571</v>
      </c>
      <c r="N114" s="93" t="s">
        <v>1947</v>
      </c>
      <c r="O114" s="422" t="s">
        <v>691</v>
      </c>
      <c r="Q114" s="57" t="s">
        <v>1298</v>
      </c>
      <c r="R114" s="97" t="s">
        <v>609</v>
      </c>
      <c r="S114" s="93" t="s">
        <v>610</v>
      </c>
      <c r="U114" s="758" t="s">
        <v>3204</v>
      </c>
      <c r="V114" s="150" t="s">
        <v>234</v>
      </c>
      <c r="W114" s="158" t="s">
        <v>2050</v>
      </c>
      <c r="AK114" s="772" t="s">
        <v>4140</v>
      </c>
      <c r="AL114" s="151" t="s">
        <v>938</v>
      </c>
      <c r="AM114" s="583" t="s">
        <v>2160</v>
      </c>
      <c r="AO114" s="580"/>
      <c r="AP114" s="475"/>
      <c r="AQ114" s="581"/>
      <c r="AU114" s="249" t="s">
        <v>2415</v>
      </c>
      <c r="AV114" s="150" t="s">
        <v>190</v>
      </c>
      <c r="AW114" s="137" t="str">
        <f t="shared" si="98"/>
        <v>ДП Ліса.2/1</v>
      </c>
      <c r="AY114" s="223" t="s">
        <v>2278</v>
      </c>
      <c r="AZ114" s="61" t="s">
        <v>1595</v>
      </c>
      <c r="BA114" s="138" t="str">
        <f t="shared" si="96"/>
        <v>ДП Ідея.4/4.купе</v>
      </c>
      <c r="BK114" s="249" t="s">
        <v>1129</v>
      </c>
      <c r="BL114" s="136" t="s">
        <v>55</v>
      </c>
      <c r="BM114" s="137" t="str">
        <f t="shared" si="118"/>
        <v>ДП ТРЕНД.LINE-3D</v>
      </c>
      <c r="BS114" s="57" t="s">
        <v>1304</v>
      </c>
      <c r="BT114" s="40" t="s">
        <v>3851</v>
      </c>
      <c r="BU114" s="69" t="str">
        <f t="shared" si="116"/>
        <v>ДП ЛАДА A.8/3.Масив</v>
      </c>
      <c r="BW114" s="161" t="s">
        <v>2276</v>
      </c>
      <c r="BX114" s="245" t="s">
        <v>430</v>
      </c>
      <c r="BY114" s="134" t="str">
        <f>CONCATENATE(BW114,".",BX114)</f>
        <v>ДП Ідея.4/2.Сатин</v>
      </c>
      <c r="CA114" s="423" t="s">
        <v>2957</v>
      </c>
      <c r="CB114" s="61" t="s">
        <v>4079</v>
      </c>
      <c r="CC114" s="138" t="str">
        <f>CONCATENATE(CA114,".",CB114)</f>
        <v>ДП КУПАВА.фальц.робоча.Magnet ст +3завіс</v>
      </c>
      <c r="CE114" s="423" t="s">
        <v>3039</v>
      </c>
      <c r="CF114" s="61" t="s">
        <v>4021</v>
      </c>
      <c r="CG114" s="138" t="str">
        <f t="shared" si="115"/>
        <v>ДП ЛАДА C.купе..робоча..ВВ</v>
      </c>
      <c r="CI114" s="146" t="s">
        <v>4085</v>
      </c>
      <c r="CJ114" s="61" t="s">
        <v>4506</v>
      </c>
      <c r="CK114" s="138" t="str">
        <f t="shared" si="114"/>
        <v>Пл Stand +3завіс.Права</v>
      </c>
      <c r="CM114" s="85" t="s">
        <v>3043</v>
      </c>
      <c r="CN114" s="55" t="s">
        <v>799</v>
      </c>
      <c r="CO114" s="69" t="str">
        <f t="shared" si="117"/>
        <v>ДП ЛАДА D.купе..робоча..Verto-FIT</v>
      </c>
      <c r="CW114" s="120"/>
      <c r="CY114" s="145" t="s">
        <v>6202</v>
      </c>
      <c r="CZ114" s="852" t="s">
        <v>6272</v>
      </c>
      <c r="DA114" s="137" t="s">
        <v>816</v>
      </c>
      <c r="DD114" s="164" t="s">
        <v>6484</v>
      </c>
      <c r="DE114" s="165">
        <v>4990.0000000000009</v>
      </c>
      <c r="DF114" s="525">
        <f t="shared" si="111"/>
        <v>4990</v>
      </c>
      <c r="DG114" s="520"/>
      <c r="DH114" s="527">
        <f t="shared" si="70"/>
        <v>4990</v>
      </c>
      <c r="DP114" s="732" t="s">
        <v>3967</v>
      </c>
      <c r="DQ114" s="165">
        <v>340</v>
      </c>
      <c r="DR114" s="519">
        <f>ROUND(((DQ114-(DQ114/6))/$DD$3)*$DE$3,2)</f>
        <v>340</v>
      </c>
      <c r="DS114" s="520"/>
      <c r="DT114" s="521">
        <f>IF(DS114="",DR114,
IF(AND($DQ$10&gt;=VLOOKUP(DS114,$DP$5:$DT$9,2,0),$DQ$10&lt;=VLOOKUP(DS114,$DP$5:$DT$9,3,0)),
(DR114*(1-VLOOKUP(DS114,$DP$5:$DT$9,4,0))),
DR114))</f>
        <v>340</v>
      </c>
      <c r="DU114" s="165"/>
      <c r="DV114" s="732" t="s">
        <v>5879</v>
      </c>
      <c r="DW114" s="165">
        <v>1000</v>
      </c>
      <c r="DX114" s="519">
        <f t="shared" si="100"/>
        <v>1000</v>
      </c>
      <c r="DY114" s="520"/>
      <c r="DZ114" s="521">
        <f t="shared" si="101"/>
        <v>1000</v>
      </c>
      <c r="EB114" s="551"/>
      <c r="EC114" s="551"/>
      <c r="ED114" s="650"/>
      <c r="EE114" s="551"/>
      <c r="EF114" s="551"/>
      <c r="EG114" s="164"/>
      <c r="EH114" s="732" t="s">
        <v>3196</v>
      </c>
      <c r="EI114" s="165">
        <v>0</v>
      </c>
      <c r="EJ114" s="519">
        <f t="shared" si="120"/>
        <v>0</v>
      </c>
      <c r="EK114" s="520"/>
      <c r="EL114" s="521">
        <f t="shared" si="121"/>
        <v>0</v>
      </c>
    </row>
    <row r="115" spans="2:142" x14ac:dyDescent="0.2">
      <c r="B115" s="30"/>
      <c r="C115" s="409"/>
      <c r="E115" s="29"/>
      <c r="L115" s="57" t="s">
        <v>1299</v>
      </c>
      <c r="M115" s="47" t="s">
        <v>1571</v>
      </c>
      <c r="N115" s="93" t="s">
        <v>1947</v>
      </c>
      <c r="O115" s="422" t="s">
        <v>691</v>
      </c>
      <c r="Q115" s="57" t="s">
        <v>1299</v>
      </c>
      <c r="R115" s="97" t="s">
        <v>611</v>
      </c>
      <c r="S115" s="93" t="s">
        <v>612</v>
      </c>
      <c r="U115" s="758" t="s">
        <v>3206</v>
      </c>
      <c r="V115" s="150" t="s">
        <v>235</v>
      </c>
      <c r="W115" s="158" t="s">
        <v>2051</v>
      </c>
      <c r="AK115" s="771" t="s">
        <v>4141</v>
      </c>
      <c r="AL115" s="150" t="s">
        <v>153</v>
      </c>
      <c r="AM115" s="754" t="s">
        <v>5102</v>
      </c>
      <c r="AO115" s="783" t="s">
        <v>4494</v>
      </c>
      <c r="AP115" s="100" t="s">
        <v>5143</v>
      </c>
      <c r="AQ115" s="586" t="s">
        <v>2184</v>
      </c>
      <c r="AU115" s="249" t="s">
        <v>2415</v>
      </c>
      <c r="AV115" s="150" t="s">
        <v>191</v>
      </c>
      <c r="AW115" s="137" t="str">
        <f t="shared" si="98"/>
        <v>ДП Ліса.2/2</v>
      </c>
      <c r="AY115" s="233" t="s">
        <v>2279</v>
      </c>
      <c r="AZ115" s="136" t="s">
        <v>1594</v>
      </c>
      <c r="BA115" s="137" t="str">
        <f t="shared" si="96"/>
        <v>ДП Ідея.6/0.фальц</v>
      </c>
      <c r="BK115" s="248" t="s">
        <v>1129</v>
      </c>
      <c r="BL115" s="61" t="s">
        <v>4720</v>
      </c>
      <c r="BM115" s="138" t="str">
        <f t="shared" si="118"/>
        <v>ДП ТРЕНД.Е-шпон</v>
      </c>
      <c r="BS115" s="57" t="s">
        <v>1305</v>
      </c>
      <c r="BT115" s="40" t="s">
        <v>3851</v>
      </c>
      <c r="BU115" s="69" t="str">
        <f t="shared" si="116"/>
        <v>ДП ЛАДА A.8/4.Масив</v>
      </c>
      <c r="BW115" s="164"/>
      <c r="BX115" s="764"/>
      <c r="BY115" s="137"/>
      <c r="CA115" s="736" t="s">
        <v>2957</v>
      </c>
      <c r="CB115" s="762" t="s">
        <v>5833</v>
      </c>
      <c r="CC115" s="137" t="str">
        <f>CONCATENATE(CA115,".",CB115)</f>
        <v>ДП КУПАВА.фальц.робоча.Magnet цл (чор.) +3завіс</v>
      </c>
      <c r="CE115" s="227"/>
      <c r="CF115" s="221"/>
      <c r="CG115" s="222"/>
      <c r="CI115" s="144" t="s">
        <v>6273</v>
      </c>
      <c r="CJ115" s="133" t="s">
        <v>4476</v>
      </c>
      <c r="CK115" s="134" t="str">
        <f>CONCATENATE(CI115,".",CJ115)</f>
        <v>Пл Soft (чор.) +3завіс.Ліва</v>
      </c>
      <c r="CM115" s="431"/>
      <c r="CN115" s="426"/>
      <c r="CO115" s="427"/>
      <c r="CW115" s="120"/>
      <c r="CY115" s="145" t="s">
        <v>4054</v>
      </c>
      <c r="CZ115" s="136" t="s">
        <v>4090</v>
      </c>
      <c r="DA115" s="137" t="s">
        <v>816</v>
      </c>
      <c r="DD115" s="164" t="s">
        <v>6485</v>
      </c>
      <c r="DE115" s="165">
        <v>4990.0000000000009</v>
      </c>
      <c r="DF115" s="525">
        <f t="shared" si="111"/>
        <v>4990</v>
      </c>
      <c r="DG115" s="520"/>
      <c r="DH115" s="527">
        <f t="shared" si="70"/>
        <v>4990</v>
      </c>
      <c r="DP115" s="732" t="s">
        <v>3638</v>
      </c>
      <c r="DQ115" s="165">
        <v>550</v>
      </c>
      <c r="DR115" s="519">
        <f t="shared" si="119"/>
        <v>550</v>
      </c>
      <c r="DS115" s="520"/>
      <c r="DT115" s="521">
        <f t="shared" si="108"/>
        <v>550</v>
      </c>
      <c r="DU115" s="165"/>
      <c r="DV115" s="732" t="s">
        <v>5880</v>
      </c>
      <c r="DW115" s="165">
        <v>1000</v>
      </c>
      <c r="DX115" s="519">
        <f t="shared" si="100"/>
        <v>1000</v>
      </c>
      <c r="DY115" s="520"/>
      <c r="DZ115" s="521">
        <f t="shared" si="101"/>
        <v>1000</v>
      </c>
      <c r="EG115" s="164"/>
      <c r="EH115" s="733" t="s">
        <v>3198</v>
      </c>
      <c r="EI115" s="163">
        <v>1350</v>
      </c>
      <c r="EJ115" s="528">
        <f t="shared" si="120"/>
        <v>1350</v>
      </c>
      <c r="EK115" s="523"/>
      <c r="EL115" s="524">
        <f t="shared" si="121"/>
        <v>1350</v>
      </c>
    </row>
    <row r="116" spans="2:142" x14ac:dyDescent="0.2">
      <c r="B116" s="30"/>
      <c r="C116" s="739" t="s">
        <v>2925</v>
      </c>
      <c r="D116" s="414" t="s">
        <v>691</v>
      </c>
      <c r="E116" s="29"/>
      <c r="L116" s="57" t="s">
        <v>1300</v>
      </c>
      <c r="M116" s="47" t="s">
        <v>1571</v>
      </c>
      <c r="N116" s="93" t="s">
        <v>1947</v>
      </c>
      <c r="O116" s="422" t="s">
        <v>691</v>
      </c>
      <c r="P116" s="96"/>
      <c r="Q116" s="57" t="s">
        <v>1300</v>
      </c>
      <c r="R116" s="97" t="s">
        <v>618</v>
      </c>
      <c r="S116" s="93" t="s">
        <v>619</v>
      </c>
      <c r="U116" s="758" t="s">
        <v>3208</v>
      </c>
      <c r="V116" s="150" t="s">
        <v>236</v>
      </c>
      <c r="W116" s="158" t="s">
        <v>2052</v>
      </c>
      <c r="AK116" s="772" t="s">
        <v>4142</v>
      </c>
      <c r="AL116" s="151" t="s">
        <v>939</v>
      </c>
      <c r="AM116" s="755" t="s">
        <v>5103</v>
      </c>
      <c r="AO116" s="772" t="s">
        <v>4524</v>
      </c>
      <c r="AP116" s="151" t="s">
        <v>170</v>
      </c>
      <c r="AQ116" s="583" t="s">
        <v>2187</v>
      </c>
      <c r="AU116" s="249" t="s">
        <v>2415</v>
      </c>
      <c r="AV116" s="150" t="s">
        <v>178</v>
      </c>
      <c r="AW116" s="137" t="str">
        <f t="shared" si="98"/>
        <v>ДП Ліса.3/0</v>
      </c>
      <c r="AY116" s="233" t="s">
        <v>2279</v>
      </c>
      <c r="AZ116" s="136" t="s">
        <v>1596</v>
      </c>
      <c r="BA116" s="137" t="str">
        <f t="shared" si="96"/>
        <v>ДП Ідея.6/0.б/з фальц</v>
      </c>
      <c r="BK116" s="250" t="s">
        <v>1134</v>
      </c>
      <c r="BL116" s="133" t="s">
        <v>393</v>
      </c>
      <c r="BM116" s="134" t="str">
        <f t="shared" si="118"/>
        <v>ДП МОДЕРН.Verto-Cell</v>
      </c>
      <c r="BS116" s="57" t="s">
        <v>1306</v>
      </c>
      <c r="BT116" s="40" t="s">
        <v>3851</v>
      </c>
      <c r="BU116" s="69" t="str">
        <f t="shared" si="116"/>
        <v>ДП ЛАДА A.8/5.Масив</v>
      </c>
      <c r="BW116" s="164" t="s">
        <v>2276</v>
      </c>
      <c r="BX116" s="764" t="s">
        <v>3617</v>
      </c>
      <c r="BY116" s="137" t="str">
        <f>CONCATENATE(BW116,".",BX116)</f>
        <v>ДП Ідея.4/2.Графіт</v>
      </c>
      <c r="CA116" s="423" t="s">
        <v>2957</v>
      </c>
      <c r="CB116" s="762" t="s">
        <v>5834</v>
      </c>
      <c r="CC116" s="138" t="str">
        <f>CONCATENATE(CA116,".",CB116)</f>
        <v>ДП КУПАВА.фальц.робоча.Magnet ст (чор.) +3завіс</v>
      </c>
      <c r="CE116" s="736" t="s">
        <v>3040</v>
      </c>
      <c r="CF116" s="136"/>
      <c r="CG116" s="137" t="str">
        <f t="shared" ref="CG116:CG126" si="122">CONCATENATE(CE116,".",CF116)</f>
        <v>ДП ЛАДА D.фальц..робоча..</v>
      </c>
      <c r="CI116" s="146" t="s">
        <v>6273</v>
      </c>
      <c r="CJ116" s="61" t="s">
        <v>4506</v>
      </c>
      <c r="CK116" s="138" t="str">
        <f>CONCATENATE(CI116,".",CJ116)</f>
        <v>Пл Soft (чор.) +3завіс.Права</v>
      </c>
      <c r="CM116" s="736" t="s">
        <v>3044</v>
      </c>
      <c r="CN116" s="136" t="s">
        <v>933</v>
      </c>
      <c r="CO116" s="137" t="str">
        <f t="shared" ref="CO116:CO122" si="123">CONCATENATE(CM116,".",CN116)</f>
        <v>ДП Ніка.фальц..робоча..Standard-MDF</v>
      </c>
      <c r="CW116" s="120"/>
      <c r="CY116" s="145" t="s">
        <v>4057</v>
      </c>
      <c r="CZ116" s="136" t="s">
        <v>4090</v>
      </c>
      <c r="DA116" s="137" t="s">
        <v>816</v>
      </c>
      <c r="DD116" s="164" t="s">
        <v>6486</v>
      </c>
      <c r="DE116" s="165">
        <v>4990.0000000000009</v>
      </c>
      <c r="DF116" s="525">
        <f t="shared" si="111"/>
        <v>4990</v>
      </c>
      <c r="DG116" s="520"/>
      <c r="DH116" s="527">
        <f t="shared" si="70"/>
        <v>4990</v>
      </c>
      <c r="DP116" s="107" t="s">
        <v>2254</v>
      </c>
      <c r="DQ116" s="165">
        <v>550</v>
      </c>
      <c r="DR116" s="522">
        <f t="shared" si="119"/>
        <v>550</v>
      </c>
      <c r="DS116" s="523"/>
      <c r="DT116" s="524">
        <f t="shared" si="108"/>
        <v>550</v>
      </c>
      <c r="DU116" s="165"/>
      <c r="DV116" s="733" t="s">
        <v>5881</v>
      </c>
      <c r="DW116" s="163">
        <v>1000</v>
      </c>
      <c r="DX116" s="522">
        <f t="shared" si="100"/>
        <v>1000</v>
      </c>
      <c r="DY116" s="523"/>
      <c r="DZ116" s="524">
        <f t="shared" si="101"/>
        <v>1000</v>
      </c>
      <c r="EG116" s="164"/>
      <c r="EH116" s="732" t="s">
        <v>3199</v>
      </c>
      <c r="EI116" s="165">
        <v>0</v>
      </c>
      <c r="EJ116" s="519">
        <f>ROUND(((EI116-(EI116/6))/$DD$3)*$DE$3,2)</f>
        <v>0</v>
      </c>
      <c r="EK116" s="520"/>
      <c r="EL116" s="521">
        <f>IF(EK116="",EJ116,
IF(AND($EI$10&gt;=VLOOKUP(EK116,$EH$5:$EL$9,2,0),$EI$10&lt;=VLOOKUP(EK116,$EH$5:$EL$9,3,0)),
(EJ116*(1-VLOOKUP(EK116,$EH$5:$EL$9,4,0))),
EJ116))</f>
        <v>0</v>
      </c>
    </row>
    <row r="117" spans="2:142" x14ac:dyDescent="0.2">
      <c r="B117" s="30"/>
      <c r="C117" s="409"/>
      <c r="E117" s="29"/>
      <c r="L117" s="143"/>
      <c r="M117" s="47"/>
      <c r="N117" s="93"/>
      <c r="O117" s="422"/>
      <c r="Q117" s="143"/>
      <c r="R117" s="97"/>
      <c r="S117" s="93"/>
      <c r="U117" s="758" t="s">
        <v>3210</v>
      </c>
      <c r="V117" s="150" t="s">
        <v>78</v>
      </c>
      <c r="W117" s="432" t="s">
        <v>5083</v>
      </c>
      <c r="AK117" s="771" t="s">
        <v>5759</v>
      </c>
      <c r="AL117" s="150" t="s">
        <v>6052</v>
      </c>
      <c r="AM117" s="754" t="s">
        <v>5752</v>
      </c>
      <c r="AO117" s="783" t="s">
        <v>4495</v>
      </c>
      <c r="AP117" s="100" t="s">
        <v>5143</v>
      </c>
      <c r="AQ117" s="586" t="s">
        <v>2184</v>
      </c>
      <c r="AU117" s="249" t="s">
        <v>2415</v>
      </c>
      <c r="AV117" s="150" t="s">
        <v>179</v>
      </c>
      <c r="AW117" s="137" t="str">
        <f t="shared" si="98"/>
        <v>ДП Ліса.3/1</v>
      </c>
      <c r="AY117" s="223" t="s">
        <v>2279</v>
      </c>
      <c r="AZ117" s="61" t="s">
        <v>1595</v>
      </c>
      <c r="BA117" s="138" t="str">
        <f t="shared" si="96"/>
        <v>ДП Ідея.6/0.купе</v>
      </c>
      <c r="BK117" s="249" t="s">
        <v>1134</v>
      </c>
      <c r="BL117" s="136" t="s">
        <v>1768</v>
      </c>
      <c r="BM117" s="137" t="str">
        <f t="shared" si="118"/>
        <v>ДП МОДЕРН.Uni-Mat.</v>
      </c>
      <c r="BS117" s="425"/>
      <c r="BT117" s="426"/>
      <c r="BU117" s="427"/>
      <c r="BW117" s="107" t="s">
        <v>2276</v>
      </c>
      <c r="BX117" s="247" t="s">
        <v>790</v>
      </c>
      <c r="BY117" s="138" t="str">
        <f>CONCATENATE(BW117,".",BX117)</f>
        <v>ДП Ідея.4/2.Бронза</v>
      </c>
      <c r="CA117" s="736" t="s">
        <v>2963</v>
      </c>
      <c r="CB117" s="136" t="s">
        <v>3871</v>
      </c>
      <c r="CC117" s="137" t="str">
        <f>CONCATENATE(CA117,".",CB117)</f>
        <v>ДП КУПАВА.фальц.неробоча.(ні)</v>
      </c>
      <c r="CE117" s="736" t="s">
        <v>3040</v>
      </c>
      <c r="CF117" s="136" t="s">
        <v>4021</v>
      </c>
      <c r="CG117" s="137" t="str">
        <f t="shared" si="122"/>
        <v>ДП ЛАДА D.фальц..робоча..ВВ</v>
      </c>
      <c r="CI117" s="144" t="s">
        <v>4093</v>
      </c>
      <c r="CJ117" s="133" t="s">
        <v>4476</v>
      </c>
      <c r="CK117" s="134" t="str">
        <f t="shared" si="114"/>
        <v>Пл Soft +3завіс.Ліва</v>
      </c>
      <c r="CM117" s="736" t="s">
        <v>3044</v>
      </c>
      <c r="CN117" s="136" t="s">
        <v>798</v>
      </c>
      <c r="CO117" s="137" t="str">
        <f t="shared" si="123"/>
        <v>ДП Ніка.фальц..робоча..Standard</v>
      </c>
      <c r="CW117" s="120"/>
      <c r="CY117" s="145" t="s">
        <v>4060</v>
      </c>
      <c r="CZ117" s="136" t="s">
        <v>4095</v>
      </c>
      <c r="DA117" s="137" t="s">
        <v>816</v>
      </c>
      <c r="DD117" s="164" t="s">
        <v>6487</v>
      </c>
      <c r="DE117" s="165">
        <v>4990.0000000000009</v>
      </c>
      <c r="DF117" s="525">
        <f t="shared" si="111"/>
        <v>4990</v>
      </c>
      <c r="DG117" s="520"/>
      <c r="DH117" s="527">
        <f t="shared" si="70"/>
        <v>4990</v>
      </c>
      <c r="DP117" s="730" t="s">
        <v>3892</v>
      </c>
      <c r="DQ117" s="104">
        <v>0</v>
      </c>
      <c r="DR117" s="402">
        <f t="shared" si="119"/>
        <v>0</v>
      </c>
      <c r="DS117" s="511"/>
      <c r="DT117" s="508">
        <f t="shared" si="108"/>
        <v>0</v>
      </c>
      <c r="DU117" s="165"/>
      <c r="DV117" s="164" t="s">
        <v>551</v>
      </c>
      <c r="DW117" s="165">
        <v>0</v>
      </c>
      <c r="DX117" s="519">
        <f t="shared" si="100"/>
        <v>0</v>
      </c>
      <c r="DY117" s="520"/>
      <c r="DZ117" s="521">
        <f t="shared" si="101"/>
        <v>0</v>
      </c>
      <c r="EG117" s="164"/>
      <c r="EH117" s="733" t="s">
        <v>3201</v>
      </c>
      <c r="EI117" s="163">
        <v>1350</v>
      </c>
      <c r="EJ117" s="528">
        <f>ROUND(((EI117-(EI117/6))/$DD$3)*$DE$3,2)</f>
        <v>1350</v>
      </c>
      <c r="EK117" s="523"/>
      <c r="EL117" s="524">
        <f>IF(EK117="",EJ117,
IF(AND($EI$10&gt;=VLOOKUP(EK117,$EH$5:$EL$9,2,0),$EI$10&lt;=VLOOKUP(EK117,$EH$5:$EL$9,3,0)),
(EJ117*(1-VLOOKUP(EK117,$EH$5:$EL$9,4,0))),
EJ117))</f>
        <v>1350</v>
      </c>
    </row>
    <row r="118" spans="2:142" x14ac:dyDescent="0.2">
      <c r="B118" s="30"/>
      <c r="C118" s="739" t="s">
        <v>2877</v>
      </c>
      <c r="D118" s="414" t="s">
        <v>691</v>
      </c>
      <c r="E118" s="29"/>
      <c r="L118" s="796"/>
      <c r="M118" s="797"/>
      <c r="N118" s="797"/>
      <c r="O118" s="796"/>
      <c r="Q118" s="796"/>
      <c r="R118" s="798"/>
      <c r="S118" s="797"/>
      <c r="U118" s="758" t="s">
        <v>3212</v>
      </c>
      <c r="V118" s="150" t="s">
        <v>79</v>
      </c>
      <c r="W118" s="432" t="s">
        <v>5084</v>
      </c>
      <c r="AK118" s="772" t="s">
        <v>6538</v>
      </c>
      <c r="AL118" s="151" t="s">
        <v>6053</v>
      </c>
      <c r="AM118" s="755" t="s">
        <v>5753</v>
      </c>
      <c r="AO118" s="772" t="s">
        <v>4525</v>
      </c>
      <c r="AP118" s="151" t="s">
        <v>170</v>
      </c>
      <c r="AQ118" s="583" t="s">
        <v>2187</v>
      </c>
      <c r="AU118" s="249" t="s">
        <v>2415</v>
      </c>
      <c r="AV118" s="150" t="s">
        <v>192</v>
      </c>
      <c r="AW118" s="137" t="str">
        <f t="shared" si="98"/>
        <v>ДП Ліса.3/2</v>
      </c>
      <c r="AY118" s="233" t="s">
        <v>2280</v>
      </c>
      <c r="AZ118" s="136" t="s">
        <v>1594</v>
      </c>
      <c r="BA118" s="137" t="str">
        <f t="shared" si="96"/>
        <v>ДП Ідея.6/6.фальц</v>
      </c>
      <c r="BK118" s="249" t="s">
        <v>1134</v>
      </c>
      <c r="BL118" s="136" t="s">
        <v>7178</v>
      </c>
      <c r="BM118" s="137" t="str">
        <f t="shared" si="118"/>
        <v>ДП МОДЕРН.Резист.</v>
      </c>
      <c r="BS118" s="57" t="s">
        <v>1259</v>
      </c>
      <c r="BT118" s="55" t="s">
        <v>3851</v>
      </c>
      <c r="BU118" s="538" t="str">
        <f t="shared" ref="BU118:BU130" si="124">CONCATENATE(BS118,".",BT118)</f>
        <v>ДП ЛАДА B.1/0.Масив</v>
      </c>
      <c r="BW118" s="161" t="s">
        <v>2277</v>
      </c>
      <c r="BX118" s="245" t="s">
        <v>430</v>
      </c>
      <c r="BY118" s="134" t="str">
        <f>CONCATENATE(BW118,".",BX118)</f>
        <v>ДП Ідея.4/3.Сатин</v>
      </c>
      <c r="CA118" s="736" t="s">
        <v>2963</v>
      </c>
      <c r="CB118" s="136"/>
      <c r="CC118" s="21"/>
      <c r="CE118" s="423" t="s">
        <v>3040</v>
      </c>
      <c r="CF118" s="61" t="s">
        <v>697</v>
      </c>
      <c r="CG118" s="138" t="str">
        <f t="shared" si="122"/>
        <v>ДП ЛАДА D.фальц..робоча..ВП</v>
      </c>
      <c r="CI118" s="146" t="s">
        <v>4093</v>
      </c>
      <c r="CJ118" s="61" t="s">
        <v>4506</v>
      </c>
      <c r="CK118" s="138" t="str">
        <f t="shared" si="114"/>
        <v>Пл Soft +3завіс.Права</v>
      </c>
      <c r="CM118" s="736" t="s">
        <v>3044</v>
      </c>
      <c r="CN118" s="136" t="s">
        <v>799</v>
      </c>
      <c r="CO118" s="137" t="str">
        <f t="shared" si="123"/>
        <v>ДП Ніка.фальц..робоча..Verto-FIT</v>
      </c>
      <c r="CW118" s="120"/>
      <c r="CY118" s="145" t="s">
        <v>4065</v>
      </c>
      <c r="CZ118" s="136" t="s">
        <v>4095</v>
      </c>
      <c r="DA118" s="137" t="s">
        <v>816</v>
      </c>
      <c r="DD118" s="164" t="s">
        <v>6488</v>
      </c>
      <c r="DE118" s="165">
        <v>5450</v>
      </c>
      <c r="DF118" s="525">
        <f t="shared" si="111"/>
        <v>5450</v>
      </c>
      <c r="DG118" s="520"/>
      <c r="DH118" s="527">
        <f t="shared" ref="DH118:DH148" si="125">IF(DG118="",DF118,
IF(AND($DE$10&gt;=VLOOKUP(DG118,$DD$5:$DH$9,2,0),$DE$10&lt;=VLOOKUP(DG118,$DD$5:$DH$9,3,0)),
(DF118*(1-VLOOKUP(DG118,$DD$5:$DH$9,4,0))),
DF118))</f>
        <v>5450</v>
      </c>
      <c r="DP118" s="161" t="s">
        <v>2255</v>
      </c>
      <c r="DQ118" s="162">
        <v>0</v>
      </c>
      <c r="DR118" s="525">
        <f t="shared" si="119"/>
        <v>0</v>
      </c>
      <c r="DS118" s="526"/>
      <c r="DT118" s="527">
        <f t="shared" si="108"/>
        <v>0</v>
      </c>
      <c r="DU118" s="165"/>
      <c r="DV118" s="107" t="s">
        <v>552</v>
      </c>
      <c r="DW118" s="163">
        <v>560</v>
      </c>
      <c r="DX118" s="522">
        <f t="shared" si="100"/>
        <v>560</v>
      </c>
      <c r="DY118" s="523"/>
      <c r="DZ118" s="524">
        <f t="shared" si="101"/>
        <v>560</v>
      </c>
      <c r="EG118" s="164"/>
      <c r="EH118" s="732" t="s">
        <v>3203</v>
      </c>
      <c r="EI118" s="165">
        <v>0</v>
      </c>
      <c r="EJ118" s="519">
        <f>ROUND(((EI118-(EI118/6))/$DD$3)*$DE$3,2)</f>
        <v>0</v>
      </c>
      <c r="EK118" s="520"/>
      <c r="EL118" s="521">
        <f>IF(EK118="",EJ118,
IF(AND($EI$10&gt;=VLOOKUP(EK118,$EH$5:$EL$9,2,0),$EI$10&lt;=VLOOKUP(EK118,$EH$5:$EL$9,3,0)),
(EJ118*(1-VLOOKUP(EK118,$EH$5:$EL$9,4,0))),
EJ118))</f>
        <v>0</v>
      </c>
    </row>
    <row r="119" spans="2:142" x14ac:dyDescent="0.2">
      <c r="B119" s="30"/>
      <c r="C119" s="739" t="s">
        <v>5129</v>
      </c>
      <c r="D119" s="414" t="s">
        <v>691</v>
      </c>
      <c r="E119" s="29"/>
      <c r="L119" s="143"/>
      <c r="M119" s="47"/>
      <c r="N119" s="93"/>
      <c r="O119" s="422"/>
      <c r="Q119" s="143"/>
      <c r="R119" s="97"/>
      <c r="S119" s="93"/>
      <c r="U119" s="758" t="s">
        <v>3214</v>
      </c>
      <c r="V119" s="150" t="s">
        <v>80</v>
      </c>
      <c r="W119" s="432" t="s">
        <v>5085</v>
      </c>
      <c r="AK119" s="771" t="s">
        <v>6687</v>
      </c>
      <c r="AL119" s="150" t="s">
        <v>6052</v>
      </c>
      <c r="AM119" s="754" t="s">
        <v>6801</v>
      </c>
      <c r="AO119" s="588"/>
      <c r="AP119" s="472"/>
      <c r="AQ119" s="589"/>
      <c r="AU119" s="249" t="s">
        <v>2415</v>
      </c>
      <c r="AV119" s="150" t="s">
        <v>193</v>
      </c>
      <c r="AW119" s="137" t="str">
        <f t="shared" si="98"/>
        <v>ДП Ліса.3/3</v>
      </c>
      <c r="AY119" s="233" t="s">
        <v>2280</v>
      </c>
      <c r="AZ119" s="136" t="s">
        <v>1596</v>
      </c>
      <c r="BA119" s="137" t="str">
        <f t="shared" si="96"/>
        <v>ДП Ідея.6/6.б/з фальц</v>
      </c>
      <c r="BK119" s="249" t="s">
        <v>1134</v>
      </c>
      <c r="BL119" s="136" t="s">
        <v>55</v>
      </c>
      <c r="BM119" s="137" t="str">
        <f t="shared" si="118"/>
        <v>ДП МОДЕРН.LINE-3D</v>
      </c>
      <c r="BS119" s="57" t="s">
        <v>1260</v>
      </c>
      <c r="BT119" s="55" t="s">
        <v>3851</v>
      </c>
      <c r="BU119" s="538" t="str">
        <f t="shared" si="124"/>
        <v>ДП ЛАДА B.1/1.Масив</v>
      </c>
      <c r="BW119" s="164"/>
      <c r="BX119" s="764"/>
      <c r="BY119" s="137"/>
      <c r="CA119" s="736" t="s">
        <v>2963</v>
      </c>
      <c r="CB119" s="136" t="s">
        <v>4083</v>
      </c>
      <c r="CC119" s="137" t="str">
        <f>CONCATENATE(CA119,".",CB119)</f>
        <v>ДП КУПАВА.фальц.неробоча.Пл Stand +2завіс</v>
      </c>
      <c r="CE119" s="740" t="s">
        <v>3041</v>
      </c>
      <c r="CF119" s="136"/>
      <c r="CG119" s="137" t="str">
        <f t="shared" si="122"/>
        <v>ДП ЛАДА D.фальц..неробоча..</v>
      </c>
      <c r="CI119" s="144" t="s">
        <v>4096</v>
      </c>
      <c r="CJ119" s="133" t="s">
        <v>4476</v>
      </c>
      <c r="CK119" s="134" t="str">
        <f>CONCATENATE(CI119,".",CJ119)</f>
        <v>Пл Magnet +3завіс.Ліва</v>
      </c>
      <c r="CM119" s="423" t="s">
        <v>3044</v>
      </c>
      <c r="CN119" s="61" t="s">
        <v>355</v>
      </c>
      <c r="CO119" s="138" t="str">
        <f t="shared" si="123"/>
        <v>ДП Ніка.фальц..робоча..Verto-FIT Plus</v>
      </c>
      <c r="CW119" s="120"/>
      <c r="CY119" s="145" t="s">
        <v>5831</v>
      </c>
      <c r="CZ119" s="136" t="s">
        <v>5790</v>
      </c>
      <c r="DA119" s="137" t="s">
        <v>816</v>
      </c>
      <c r="DD119" s="164" t="s">
        <v>6489</v>
      </c>
      <c r="DE119" s="165">
        <v>5450</v>
      </c>
      <c r="DF119" s="525">
        <f t="shared" si="111"/>
        <v>5450</v>
      </c>
      <c r="DG119" s="520"/>
      <c r="DH119" s="527">
        <f t="shared" si="125"/>
        <v>5450</v>
      </c>
      <c r="DP119" s="164" t="s">
        <v>2256</v>
      </c>
      <c r="DQ119" s="165">
        <v>340</v>
      </c>
      <c r="DR119" s="519">
        <f>ROUND(((DQ119-(DQ119/6))/$DD$3)*$DE$3,2)</f>
        <v>340</v>
      </c>
      <c r="DS119" s="520"/>
      <c r="DT119" s="521">
        <f>IF(DS119="",DR119,
IF(AND($DQ$10&gt;=VLOOKUP(DS119,$DP$5:$DT$9,2,0),$DQ$10&lt;=VLOOKUP(DS119,$DP$5:$DT$9,3,0)),
(DR119*(1-VLOOKUP(DS119,$DP$5:$DT$9,4,0))),
DR119))</f>
        <v>340</v>
      </c>
      <c r="DU119" s="165"/>
      <c r="DV119" s="644"/>
      <c r="DW119" s="645"/>
      <c r="DX119" s="651"/>
      <c r="DY119" s="652"/>
      <c r="DZ119" s="653"/>
      <c r="EG119" s="164"/>
      <c r="EH119" s="733" t="s">
        <v>3205</v>
      </c>
      <c r="EI119" s="163">
        <v>1550</v>
      </c>
      <c r="EJ119" s="528">
        <f>ROUND(((EI119-(EI119/6))/$DD$3)*$DE$3,2)</f>
        <v>1550</v>
      </c>
      <c r="EK119" s="523"/>
      <c r="EL119" s="524">
        <f>IF(EK119="",EJ119,
IF(AND($EI$10&gt;=VLOOKUP(EK119,$EH$5:$EL$9,2,0),$EI$10&lt;=VLOOKUP(EK119,$EH$5:$EL$9,3,0)),
(EJ119*(1-VLOOKUP(EK119,$EH$5:$EL$9,4,0))),
EJ119))</f>
        <v>1550</v>
      </c>
    </row>
    <row r="120" spans="2:142" x14ac:dyDescent="0.2">
      <c r="B120" s="30"/>
      <c r="C120" s="409"/>
      <c r="D120" s="414"/>
      <c r="E120" s="29"/>
      <c r="L120" s="57" t="s">
        <v>2336</v>
      </c>
      <c r="M120" s="47" t="s">
        <v>2333</v>
      </c>
      <c r="N120" s="93" t="s">
        <v>1959</v>
      </c>
      <c r="O120" s="422" t="s">
        <v>691</v>
      </c>
      <c r="Q120" s="57" t="s">
        <v>2336</v>
      </c>
      <c r="R120" s="97" t="s">
        <v>187</v>
      </c>
      <c r="S120" s="93" t="s">
        <v>131</v>
      </c>
      <c r="U120" s="758" t="s">
        <v>3215</v>
      </c>
      <c r="V120" s="150" t="s">
        <v>81</v>
      </c>
      <c r="W120" s="432" t="s">
        <v>5086</v>
      </c>
      <c r="AK120" s="772" t="s">
        <v>6688</v>
      </c>
      <c r="AL120" s="151" t="s">
        <v>6053</v>
      </c>
      <c r="AM120" s="755" t="s">
        <v>6802</v>
      </c>
      <c r="AO120" s="580"/>
      <c r="AP120" s="475"/>
      <c r="AQ120" s="581"/>
      <c r="AU120" s="248" t="s">
        <v>2415</v>
      </c>
      <c r="AV120" s="151" t="s">
        <v>504</v>
      </c>
      <c r="AW120" s="138" t="str">
        <f t="shared" si="98"/>
        <v>ДП Ліса.3/4</v>
      </c>
      <c r="AY120" s="223" t="s">
        <v>2280</v>
      </c>
      <c r="AZ120" s="61" t="s">
        <v>1595</v>
      </c>
      <c r="BA120" s="138" t="str">
        <f t="shared" si="96"/>
        <v>ДП Ідея.6/6.купе</v>
      </c>
      <c r="BK120" s="248" t="s">
        <v>1134</v>
      </c>
      <c r="BL120" s="61" t="s">
        <v>4720</v>
      </c>
      <c r="BM120" s="138" t="str">
        <f t="shared" ref="BM120:BM125" si="126">CONCATENATE(BK120,".",BL120)</f>
        <v>ДП МОДЕРН.Е-шпон</v>
      </c>
      <c r="BS120" s="57" t="s">
        <v>1261</v>
      </c>
      <c r="BT120" s="55" t="s">
        <v>3851</v>
      </c>
      <c r="BU120" s="538" t="str">
        <f t="shared" si="124"/>
        <v>ДП ЛАДА B.1/2.Масив</v>
      </c>
      <c r="BW120" s="164" t="s">
        <v>2277</v>
      </c>
      <c r="BX120" s="764" t="s">
        <v>3617</v>
      </c>
      <c r="BY120" s="137" t="str">
        <f>CONCATENATE(BW120,".",BX120)</f>
        <v>ДП Ідея.4/3.Графіт</v>
      </c>
      <c r="CA120" s="736" t="s">
        <v>2963</v>
      </c>
      <c r="CB120" s="136" t="s">
        <v>4085</v>
      </c>
      <c r="CC120" s="137" t="str">
        <f>CONCATENATE(CA120,".",CB120)</f>
        <v>ДП КУПАВА.фальц.неробоча.Пл Stand +3завіс</v>
      </c>
      <c r="CE120" s="736" t="s">
        <v>3041</v>
      </c>
      <c r="CF120" s="136" t="s">
        <v>4021</v>
      </c>
      <c r="CG120" s="137" t="str">
        <f t="shared" si="122"/>
        <v>ДП ЛАДА D.фальц..неробоча..ВВ</v>
      </c>
      <c r="CI120" s="146" t="s">
        <v>4096</v>
      </c>
      <c r="CJ120" s="61" t="s">
        <v>4506</v>
      </c>
      <c r="CK120" s="138" t="str">
        <f>CONCATENATE(CI120,".",CJ120)</f>
        <v>Пл Magnet +3завіс.Права</v>
      </c>
      <c r="CM120" s="423" t="s">
        <v>3045</v>
      </c>
      <c r="CN120" s="61" t="s">
        <v>3871</v>
      </c>
      <c r="CO120" s="69" t="str">
        <f t="shared" si="123"/>
        <v>ДП Ніка.фальц..неробоча..(ні)</v>
      </c>
      <c r="CW120" s="120"/>
      <c r="CY120" s="145" t="s">
        <v>5832</v>
      </c>
      <c r="CZ120" s="136" t="s">
        <v>5790</v>
      </c>
      <c r="DA120" s="137" t="s">
        <v>816</v>
      </c>
      <c r="DD120" s="164" t="s">
        <v>6490</v>
      </c>
      <c r="DE120" s="165">
        <v>4170</v>
      </c>
      <c r="DF120" s="525">
        <f t="shared" si="111"/>
        <v>4170</v>
      </c>
      <c r="DG120" s="520"/>
      <c r="DH120" s="527">
        <f t="shared" si="125"/>
        <v>4170</v>
      </c>
      <c r="DP120" s="732" t="s">
        <v>3968</v>
      </c>
      <c r="DQ120" s="165">
        <v>340</v>
      </c>
      <c r="DR120" s="519">
        <f>ROUND(((DQ120-(DQ120/6))/$DD$3)*$DE$3,2)</f>
        <v>340</v>
      </c>
      <c r="DS120" s="520"/>
      <c r="DT120" s="521">
        <f>IF(DS120="",DR120,
IF(AND($DQ$10&gt;=VLOOKUP(DS120,$DP$5:$DT$9,2,0),$DQ$10&lt;=VLOOKUP(DS120,$DP$5:$DT$9,3,0)),
(DR120*(1-VLOOKUP(DS120,$DP$5:$DT$9,4,0))),
DR120))</f>
        <v>340</v>
      </c>
      <c r="DU120" s="165"/>
      <c r="DV120" s="730" t="s">
        <v>3896</v>
      </c>
      <c r="DW120" s="104">
        <v>0</v>
      </c>
      <c r="DX120" s="402">
        <f t="shared" ref="DX120:DX126" si="127">ROUND(((DW120-(DW120/6))/$DD$3)*$DE$3,2)</f>
        <v>0</v>
      </c>
      <c r="DY120" s="511"/>
      <c r="DZ120" s="508">
        <f t="shared" ref="DZ120:DZ126" si="128">IF(DY120="",DX120,
IF(AND($DW$10&gt;=VLOOKUP(DY120,$DV$5:$DZ$9,2,0),$DW$10&lt;=VLOOKUP(DY120,$DV$5:$DZ$9,3,0)),
(DX120*(1-VLOOKUP(DY120,$DV$5:$DZ$9,4,0))),
DX120))</f>
        <v>0</v>
      </c>
      <c r="EG120" s="164"/>
      <c r="EH120" s="732" t="s">
        <v>3207</v>
      </c>
      <c r="EI120" s="165">
        <v>0</v>
      </c>
      <c r="EJ120" s="519">
        <f t="shared" si="120"/>
        <v>0</v>
      </c>
      <c r="EK120" s="520"/>
      <c r="EL120" s="521">
        <f t="shared" si="121"/>
        <v>0</v>
      </c>
    </row>
    <row r="121" spans="2:142" x14ac:dyDescent="0.2">
      <c r="B121" s="30"/>
      <c r="C121" s="739" t="s">
        <v>2926</v>
      </c>
      <c r="D121" s="414" t="s">
        <v>691</v>
      </c>
      <c r="E121" s="29"/>
      <c r="L121" s="57" t="s">
        <v>2337</v>
      </c>
      <c r="M121" s="47" t="s">
        <v>2333</v>
      </c>
      <c r="N121" s="93" t="s">
        <v>1959</v>
      </c>
      <c r="O121" s="422" t="s">
        <v>691</v>
      </c>
      <c r="Q121" s="57" t="s">
        <v>2337</v>
      </c>
      <c r="R121" s="97" t="s">
        <v>188</v>
      </c>
      <c r="S121" s="93" t="s">
        <v>132</v>
      </c>
      <c r="U121" s="758" t="s">
        <v>3216</v>
      </c>
      <c r="V121" s="150" t="s">
        <v>82</v>
      </c>
      <c r="W121" s="432" t="s">
        <v>5087</v>
      </c>
      <c r="AK121" s="771" t="s">
        <v>4143</v>
      </c>
      <c r="AL121" s="150" t="s">
        <v>254</v>
      </c>
      <c r="AM121" s="754" t="s">
        <v>5104</v>
      </c>
      <c r="AO121" s="590"/>
      <c r="AP121" s="574"/>
      <c r="AQ121" s="591"/>
      <c r="AU121" s="230" t="s">
        <v>580</v>
      </c>
      <c r="AV121" s="100" t="s">
        <v>189</v>
      </c>
      <c r="AW121" s="134" t="str">
        <f t="shared" si="98"/>
        <v>ДП ЛАДА-КОНЦЕПТ.2/0</v>
      </c>
      <c r="AY121" s="233" t="s">
        <v>2281</v>
      </c>
      <c r="AZ121" s="136" t="s">
        <v>1594</v>
      </c>
      <c r="BA121" s="137" t="str">
        <f t="shared" si="96"/>
        <v>ДП Ідея.7/0.фальц</v>
      </c>
      <c r="BK121" s="250" t="s">
        <v>606</v>
      </c>
      <c r="BL121" s="133" t="s">
        <v>393</v>
      </c>
      <c r="BM121" s="134" t="str">
        <f t="shared" si="126"/>
        <v>ДП ПОЛЛО.Verto-Cell</v>
      </c>
      <c r="BS121" s="57" t="s">
        <v>1262</v>
      </c>
      <c r="BT121" s="55" t="s">
        <v>3851</v>
      </c>
      <c r="BU121" s="538" t="str">
        <f t="shared" si="124"/>
        <v>ДП ЛАДА B.1/3.Масив</v>
      </c>
      <c r="BW121" s="107" t="s">
        <v>2277</v>
      </c>
      <c r="BX121" s="247" t="s">
        <v>790</v>
      </c>
      <c r="BY121" s="138" t="str">
        <f>CONCATENATE(BW121,".",BX121)</f>
        <v>ДП Ідея.4/3.Бронза</v>
      </c>
      <c r="CA121" s="736" t="s">
        <v>2963</v>
      </c>
      <c r="CB121" s="136"/>
      <c r="CC121" s="137"/>
      <c r="CE121" s="423" t="s">
        <v>3041</v>
      </c>
      <c r="CF121" s="61" t="s">
        <v>697</v>
      </c>
      <c r="CG121" s="138" t="str">
        <f t="shared" si="122"/>
        <v>ДП ЛАДА D.фальц..неробоча..ВП</v>
      </c>
      <c r="CI121" s="144" t="s">
        <v>5792</v>
      </c>
      <c r="CJ121" s="133" t="s">
        <v>4476</v>
      </c>
      <c r="CK121" s="134" t="str">
        <f t="shared" si="114"/>
        <v>Пл Magnet (чор.) +3завіс.Ліва</v>
      </c>
      <c r="CM121" s="85" t="s">
        <v>3046</v>
      </c>
      <c r="CN121" s="55" t="s">
        <v>899</v>
      </c>
      <c r="CO121" s="69" t="str">
        <f t="shared" si="123"/>
        <v>ДП Ніка.б/з фальц..робоча..Verto-FIT Comfort</v>
      </c>
      <c r="CW121" s="120"/>
      <c r="CY121" s="144" t="s">
        <v>5402</v>
      </c>
      <c r="CZ121" s="133" t="s">
        <v>4085</v>
      </c>
      <c r="DA121" s="134" t="s">
        <v>816</v>
      </c>
      <c r="DD121" s="107" t="s">
        <v>6491</v>
      </c>
      <c r="DE121" s="165">
        <v>4170</v>
      </c>
      <c r="DF121" s="525">
        <f t="shared" si="111"/>
        <v>4170</v>
      </c>
      <c r="DG121" s="523"/>
      <c r="DH121" s="527">
        <f t="shared" si="125"/>
        <v>4170</v>
      </c>
      <c r="DP121" s="732" t="s">
        <v>3639</v>
      </c>
      <c r="DQ121" s="165">
        <v>550</v>
      </c>
      <c r="DR121" s="519">
        <f t="shared" si="119"/>
        <v>550</v>
      </c>
      <c r="DS121" s="520"/>
      <c r="DT121" s="521">
        <f t="shared" si="108"/>
        <v>550</v>
      </c>
      <c r="DU121" s="165"/>
      <c r="DV121" s="731" t="s">
        <v>5432</v>
      </c>
      <c r="DW121" s="162">
        <v>0</v>
      </c>
      <c r="DX121" s="525">
        <f t="shared" si="127"/>
        <v>0</v>
      </c>
      <c r="DY121" s="526"/>
      <c r="DZ121" s="527">
        <f t="shared" si="128"/>
        <v>0</v>
      </c>
      <c r="EG121" s="164"/>
      <c r="EH121" s="733" t="s">
        <v>3209</v>
      </c>
      <c r="EI121" s="163">
        <v>1610</v>
      </c>
      <c r="EJ121" s="528">
        <f t="shared" si="120"/>
        <v>1610</v>
      </c>
      <c r="EK121" s="523"/>
      <c r="EL121" s="524">
        <f t="shared" si="121"/>
        <v>1610</v>
      </c>
    </row>
    <row r="122" spans="2:142" x14ac:dyDescent="0.2">
      <c r="B122" s="30"/>
      <c r="C122" s="739" t="s">
        <v>2927</v>
      </c>
      <c r="D122" s="414" t="s">
        <v>691</v>
      </c>
      <c r="E122" s="29"/>
      <c r="L122" s="57" t="s">
        <v>2338</v>
      </c>
      <c r="M122" s="47" t="s">
        <v>2333</v>
      </c>
      <c r="N122" s="93" t="s">
        <v>1959</v>
      </c>
      <c r="O122" s="422" t="s">
        <v>691</v>
      </c>
      <c r="Q122" s="57" t="s">
        <v>2338</v>
      </c>
      <c r="R122" s="97" t="s">
        <v>503</v>
      </c>
      <c r="S122" s="93" t="s">
        <v>972</v>
      </c>
      <c r="U122" s="758" t="s">
        <v>3218</v>
      </c>
      <c r="V122" s="150" t="s">
        <v>83</v>
      </c>
      <c r="W122" s="432" t="s">
        <v>5088</v>
      </c>
      <c r="AK122" s="772" t="s">
        <v>4144</v>
      </c>
      <c r="AL122" s="151" t="s">
        <v>410</v>
      </c>
      <c r="AM122" s="755" t="s">
        <v>5105</v>
      </c>
      <c r="AO122" s="580"/>
      <c r="AP122" s="475"/>
      <c r="AQ122" s="581"/>
      <c r="AU122" s="233" t="s">
        <v>580</v>
      </c>
      <c r="AV122" s="147" t="s">
        <v>191</v>
      </c>
      <c r="AW122" s="137" t="str">
        <f t="shared" si="98"/>
        <v>ДП ЛАДА-КОНЦЕПТ.2/2</v>
      </c>
      <c r="AY122" s="233" t="s">
        <v>2281</v>
      </c>
      <c r="AZ122" s="136" t="s">
        <v>1596</v>
      </c>
      <c r="BA122" s="137" t="str">
        <f t="shared" si="96"/>
        <v>ДП Ідея.7/0.б/з фальц</v>
      </c>
      <c r="BK122" s="249" t="s">
        <v>606</v>
      </c>
      <c r="BL122" s="136"/>
      <c r="BM122" s="137" t="str">
        <f t="shared" si="126"/>
        <v>ДП ПОЛЛО.</v>
      </c>
      <c r="BS122" s="57" t="s">
        <v>1263</v>
      </c>
      <c r="BT122" s="55" t="s">
        <v>3851</v>
      </c>
      <c r="BU122" s="538" t="str">
        <f t="shared" si="124"/>
        <v>ДП ЛАДА B.2/0.Масив</v>
      </c>
      <c r="BW122" s="161" t="s">
        <v>2278</v>
      </c>
      <c r="BX122" s="245" t="s">
        <v>430</v>
      </c>
      <c r="BY122" s="134" t="str">
        <f>CONCATENATE(BW122,".",BX122)</f>
        <v>ДП Ідея.4/4.Сатин</v>
      </c>
      <c r="CA122" s="736" t="s">
        <v>2963</v>
      </c>
      <c r="CB122" s="136" t="s">
        <v>6272</v>
      </c>
      <c r="CC122" s="137" t="str">
        <f>CONCATENATE(CA122,".",CB122)</f>
        <v>ДП КУПАВА.фальц.неробоча.Пл Soft (чор.) +2завіс</v>
      </c>
      <c r="CE122" s="145" t="s">
        <v>3042</v>
      </c>
      <c r="CF122" s="136"/>
      <c r="CG122" s="137" t="str">
        <f t="shared" si="122"/>
        <v>ДП ЛАДА D.б/з фальц..робоча..</v>
      </c>
      <c r="CI122" s="146" t="s">
        <v>5792</v>
      </c>
      <c r="CJ122" s="61" t="s">
        <v>4506</v>
      </c>
      <c r="CK122" s="138" t="str">
        <f t="shared" si="114"/>
        <v>Пл Magnet (чор.) +3завіс.Права</v>
      </c>
      <c r="CM122" s="85" t="s">
        <v>3047</v>
      </c>
      <c r="CN122" s="55" t="s">
        <v>799</v>
      </c>
      <c r="CO122" s="69" t="str">
        <f t="shared" si="123"/>
        <v>ДП Ніка.купе..робоча..Verto-FIT</v>
      </c>
      <c r="CW122" s="120"/>
      <c r="CY122" s="144" t="s">
        <v>5403</v>
      </c>
      <c r="CZ122" s="133" t="s">
        <v>4085</v>
      </c>
      <c r="DA122" s="134" t="s">
        <v>816</v>
      </c>
      <c r="DD122" s="164" t="s">
        <v>2284</v>
      </c>
      <c r="DE122" s="165">
        <v>2860</v>
      </c>
      <c r="DF122" s="525">
        <f t="shared" si="111"/>
        <v>2860</v>
      </c>
      <c r="DG122" s="520"/>
      <c r="DH122" s="527">
        <f t="shared" si="125"/>
        <v>2860</v>
      </c>
      <c r="DP122" s="107" t="s">
        <v>2257</v>
      </c>
      <c r="DQ122" s="165">
        <v>550</v>
      </c>
      <c r="DR122" s="522">
        <f t="shared" si="119"/>
        <v>550</v>
      </c>
      <c r="DS122" s="523"/>
      <c r="DT122" s="524">
        <f t="shared" si="108"/>
        <v>550</v>
      </c>
      <c r="DU122" s="165"/>
      <c r="DV122" s="731" t="s">
        <v>5433</v>
      </c>
      <c r="DW122" s="162">
        <v>0</v>
      </c>
      <c r="DX122" s="525">
        <f t="shared" si="127"/>
        <v>0</v>
      </c>
      <c r="DY122" s="526"/>
      <c r="DZ122" s="527">
        <f t="shared" si="128"/>
        <v>0</v>
      </c>
      <c r="EG122" s="164"/>
      <c r="EH122" s="732" t="s">
        <v>7385</v>
      </c>
      <c r="EI122" s="165">
        <v>0</v>
      </c>
      <c r="EJ122" s="519">
        <f>ROUND(((EI122-(EI122/6))/$DD$3)*$DE$3,2)</f>
        <v>0</v>
      </c>
      <c r="EK122" s="520"/>
      <c r="EL122" s="521">
        <f>IF(EK122="",EJ122,
IF(AND($EI$10&gt;=VLOOKUP(EK122,$EH$5:$EL$9,2,0),$EI$10&lt;=VLOOKUP(EK122,$EH$5:$EL$9,3,0)),
(EJ122*(1-VLOOKUP(EK122,$EH$5:$EL$9,4,0))),
EJ122))</f>
        <v>0</v>
      </c>
    </row>
    <row r="123" spans="2:142" x14ac:dyDescent="0.2">
      <c r="B123" s="30"/>
      <c r="C123" s="739" t="s">
        <v>2928</v>
      </c>
      <c r="D123" s="414" t="s">
        <v>691</v>
      </c>
      <c r="E123" s="29"/>
      <c r="L123" s="57" t="s">
        <v>2339</v>
      </c>
      <c r="M123" s="47" t="s">
        <v>2333</v>
      </c>
      <c r="N123" s="93" t="s">
        <v>1959</v>
      </c>
      <c r="O123" s="422" t="s">
        <v>691</v>
      </c>
      <c r="Q123" s="57" t="s">
        <v>2339</v>
      </c>
      <c r="R123" s="97" t="s">
        <v>1237</v>
      </c>
      <c r="S123" s="93" t="s">
        <v>1238</v>
      </c>
      <c r="U123" s="758" t="s">
        <v>3220</v>
      </c>
      <c r="V123" s="150" t="s">
        <v>84</v>
      </c>
      <c r="W123" s="432" t="s">
        <v>5089</v>
      </c>
      <c r="AK123" s="771" t="s">
        <v>5760</v>
      </c>
      <c r="AL123" s="150" t="s">
        <v>6058</v>
      </c>
      <c r="AM123" s="754" t="s">
        <v>5754</v>
      </c>
      <c r="AO123" s="783" t="s">
        <v>4496</v>
      </c>
      <c r="AP123" s="100" t="s">
        <v>5143</v>
      </c>
      <c r="AQ123" s="586" t="s">
        <v>2184</v>
      </c>
      <c r="AU123" s="233" t="s">
        <v>580</v>
      </c>
      <c r="AV123" s="147" t="s">
        <v>178</v>
      </c>
      <c r="AW123" s="137" t="str">
        <f t="shared" si="98"/>
        <v>ДП ЛАДА-КОНЦЕПТ.3/0</v>
      </c>
      <c r="AY123" s="223" t="s">
        <v>2281</v>
      </c>
      <c r="AZ123" s="61" t="s">
        <v>1595</v>
      </c>
      <c r="BA123" s="138" t="str">
        <f t="shared" si="96"/>
        <v>ДП Ідея.7/0.купе</v>
      </c>
      <c r="BK123" s="249" t="s">
        <v>606</v>
      </c>
      <c r="BL123" s="136" t="s">
        <v>1768</v>
      </c>
      <c r="BM123" s="137" t="str">
        <f>CONCATENATE(BK123,".",BL123)</f>
        <v>ДП ПОЛЛО.Uni-Mat.</v>
      </c>
      <c r="BS123" s="57" t="s">
        <v>1264</v>
      </c>
      <c r="BT123" s="55" t="s">
        <v>3851</v>
      </c>
      <c r="BU123" s="538" t="str">
        <f t="shared" si="124"/>
        <v>ДП ЛАДА B.2/1.Масив</v>
      </c>
      <c r="BW123" s="164"/>
      <c r="BX123" s="764"/>
      <c r="BY123" s="137"/>
      <c r="CA123" s="736" t="s">
        <v>2963</v>
      </c>
      <c r="CB123" s="136" t="s">
        <v>6273</v>
      </c>
      <c r="CC123" s="137" t="str">
        <f>CONCATENATE(CA123,".",CB123)</f>
        <v>ДП КУПАВА.фальц.неробоча.Пл Soft (чор.) +3завіс</v>
      </c>
      <c r="CE123" s="145" t="s">
        <v>3042</v>
      </c>
      <c r="CF123" s="136" t="s">
        <v>4021</v>
      </c>
      <c r="CG123" s="137" t="str">
        <f t="shared" si="122"/>
        <v>ДП ЛАДА D.б/з фальц..робоча..ВВ</v>
      </c>
      <c r="CI123" s="227"/>
      <c r="CJ123" s="221"/>
      <c r="CK123" s="222"/>
      <c r="CM123" s="431"/>
      <c r="CN123" s="426"/>
      <c r="CO123" s="427"/>
      <c r="CW123" s="120"/>
      <c r="CY123" s="145" t="s">
        <v>5404</v>
      </c>
      <c r="CZ123" s="136" t="s">
        <v>4085</v>
      </c>
      <c r="DA123" s="137" t="s">
        <v>816</v>
      </c>
      <c r="DD123" s="164" t="s">
        <v>2285</v>
      </c>
      <c r="DE123" s="165">
        <v>5510</v>
      </c>
      <c r="DF123" s="525">
        <f>ROUND(((DE123-(DE123/6))/$DD$3)*$DE$3,2)</f>
        <v>5510</v>
      </c>
      <c r="DG123" s="520"/>
      <c r="DH123" s="527">
        <f t="shared" si="125"/>
        <v>5510</v>
      </c>
      <c r="DP123" s="255"/>
      <c r="DQ123" s="256"/>
      <c r="DR123" s="514"/>
      <c r="DS123" s="529"/>
      <c r="DT123" s="258"/>
      <c r="DU123" s="165"/>
      <c r="DV123" s="732" t="s">
        <v>5434</v>
      </c>
      <c r="DW123" s="165">
        <v>0</v>
      </c>
      <c r="DX123" s="519">
        <f t="shared" si="127"/>
        <v>0</v>
      </c>
      <c r="DY123" s="520"/>
      <c r="DZ123" s="521">
        <f t="shared" si="128"/>
        <v>0</v>
      </c>
      <c r="EG123" s="164"/>
      <c r="EH123" s="733" t="s">
        <v>7386</v>
      </c>
      <c r="EI123" s="163">
        <v>1610</v>
      </c>
      <c r="EJ123" s="528">
        <f>ROUND(((EI123-(EI123/6))/$DD$3)*$DE$3,2)</f>
        <v>1610</v>
      </c>
      <c r="EK123" s="523"/>
      <c r="EL123" s="524">
        <f>IF(EK123="",EJ123,
IF(AND($EI$10&gt;=VLOOKUP(EK123,$EH$5:$EL$9,2,0),$EI$10&lt;=VLOOKUP(EK123,$EH$5:$EL$9,3,0)),
(EJ123*(1-VLOOKUP(EK123,$EH$5:$EL$9,4,0))),
EJ123))</f>
        <v>1610</v>
      </c>
    </row>
    <row r="124" spans="2:142" x14ac:dyDescent="0.2">
      <c r="B124" s="30"/>
      <c r="C124" s="739" t="s">
        <v>2929</v>
      </c>
      <c r="D124" s="414" t="s">
        <v>691</v>
      </c>
      <c r="E124" s="29"/>
      <c r="L124" s="57" t="s">
        <v>2340</v>
      </c>
      <c r="M124" s="47" t="s">
        <v>2333</v>
      </c>
      <c r="N124" s="93" t="s">
        <v>1959</v>
      </c>
      <c r="O124" s="422" t="s">
        <v>691</v>
      </c>
      <c r="Q124" s="57" t="s">
        <v>2340</v>
      </c>
      <c r="R124" s="97" t="s">
        <v>1311</v>
      </c>
      <c r="S124" s="93" t="s">
        <v>1316</v>
      </c>
      <c r="U124" s="758" t="s">
        <v>3221</v>
      </c>
      <c r="V124" s="150" t="s">
        <v>85</v>
      </c>
      <c r="W124" s="432" t="s">
        <v>5090</v>
      </c>
      <c r="AK124" s="772" t="s">
        <v>5761</v>
      </c>
      <c r="AL124" s="151" t="s">
        <v>6059</v>
      </c>
      <c r="AM124" s="755" t="s">
        <v>5755</v>
      </c>
      <c r="AO124" s="772" t="s">
        <v>4526</v>
      </c>
      <c r="AP124" s="151" t="s">
        <v>170</v>
      </c>
      <c r="AQ124" s="583" t="s">
        <v>2187</v>
      </c>
      <c r="AU124" s="135" t="s">
        <v>580</v>
      </c>
      <c r="AV124" s="147" t="s">
        <v>193</v>
      </c>
      <c r="AW124" s="137" t="str">
        <f t="shared" si="98"/>
        <v>ДП ЛАДА-КОНЦЕПТ.3/3</v>
      </c>
      <c r="AY124" s="233" t="s">
        <v>2282</v>
      </c>
      <c r="AZ124" s="136" t="s">
        <v>1594</v>
      </c>
      <c r="BA124" s="137" t="str">
        <f>CONCATENATE(AY124,".",AZ124)</f>
        <v>ДП Ідея.7/1.фальц</v>
      </c>
      <c r="BK124" s="249" t="s">
        <v>606</v>
      </c>
      <c r="BL124" s="136" t="s">
        <v>7178</v>
      </c>
      <c r="BM124" s="137" t="str">
        <f t="shared" si="126"/>
        <v>ДП ПОЛЛО.Резист.</v>
      </c>
      <c r="BS124" s="57" t="s">
        <v>1265</v>
      </c>
      <c r="BT124" s="55" t="s">
        <v>3851</v>
      </c>
      <c r="BU124" s="538" t="str">
        <f t="shared" si="124"/>
        <v>ДП ЛАДА B.2/2.Масив</v>
      </c>
      <c r="BW124" s="164" t="s">
        <v>2278</v>
      </c>
      <c r="BX124" s="764" t="s">
        <v>3617</v>
      </c>
      <c r="BY124" s="137" t="str">
        <f>CONCATENATE(BW124,".",BX124)</f>
        <v>ДП Ідея.4/4.Графіт</v>
      </c>
      <c r="CA124" s="736" t="s">
        <v>2963</v>
      </c>
      <c r="CB124" s="136" t="s">
        <v>4090</v>
      </c>
      <c r="CC124" s="137" t="str">
        <f>CONCATENATE(CA124,".",CB124)</f>
        <v>ДП КУПАВА.фальц.неробоча.Пл Soft +2завіс</v>
      </c>
      <c r="CE124" s="146" t="s">
        <v>3042</v>
      </c>
      <c r="CF124" s="61" t="s">
        <v>697</v>
      </c>
      <c r="CG124" s="138" t="str">
        <f t="shared" si="122"/>
        <v>ДП ЛАДА D.б/з фальц..робоча..ВП</v>
      </c>
      <c r="CI124" s="144" t="s">
        <v>434</v>
      </c>
      <c r="CJ124" s="133" t="s">
        <v>4476</v>
      </c>
      <c r="CK124" s="134" t="str">
        <f>CONCATENATE(CI124,".",CJ124)</f>
        <v>Ручка-Захват.Ліва</v>
      </c>
      <c r="CM124" s="736" t="s">
        <v>3048</v>
      </c>
      <c r="CN124" s="136" t="s">
        <v>933</v>
      </c>
      <c r="CO124" s="137" t="str">
        <f t="shared" ref="CO124:CO130" si="129">CONCATENATE(CM124,".",CN124)</f>
        <v>ДП Ліса.фальц..робоча..Standard-MDF</v>
      </c>
      <c r="CW124" s="120"/>
      <c r="CY124" s="145" t="s">
        <v>5405</v>
      </c>
      <c r="CZ124" s="136" t="s">
        <v>4085</v>
      </c>
      <c r="DA124" s="137" t="s">
        <v>816</v>
      </c>
      <c r="DD124" s="164" t="s">
        <v>2286</v>
      </c>
      <c r="DE124" s="165">
        <v>5510</v>
      </c>
      <c r="DF124" s="525">
        <f t="shared" si="111"/>
        <v>5510</v>
      </c>
      <c r="DG124" s="520"/>
      <c r="DH124" s="527">
        <f t="shared" si="125"/>
        <v>5510</v>
      </c>
      <c r="DP124" s="789" t="s">
        <v>3894</v>
      </c>
      <c r="DQ124" s="790">
        <v>0</v>
      </c>
      <c r="DR124" s="402">
        <f t="shared" ref="DR124:DR184" si="130">ROUND(((DQ124-(DQ124/6))/$DD$3)*$DE$3,2)</f>
        <v>0</v>
      </c>
      <c r="DS124" s="511"/>
      <c r="DT124" s="508">
        <f t="shared" si="108"/>
        <v>0</v>
      </c>
      <c r="DU124" s="165"/>
      <c r="DV124" s="732" t="s">
        <v>5435</v>
      </c>
      <c r="DW124" s="165">
        <v>0</v>
      </c>
      <c r="DX124" s="519">
        <f t="shared" si="127"/>
        <v>0</v>
      </c>
      <c r="DY124" s="520"/>
      <c r="DZ124" s="521">
        <f t="shared" si="128"/>
        <v>0</v>
      </c>
      <c r="EG124" s="164"/>
      <c r="EH124" s="732" t="s">
        <v>3211</v>
      </c>
      <c r="EI124" s="165">
        <v>0</v>
      </c>
      <c r="EJ124" s="519">
        <f t="shared" si="120"/>
        <v>0</v>
      </c>
      <c r="EK124" s="520"/>
      <c r="EL124" s="521">
        <f t="shared" si="121"/>
        <v>0</v>
      </c>
    </row>
    <row r="125" spans="2:142" x14ac:dyDescent="0.2">
      <c r="B125" s="30"/>
      <c r="C125" s="739" t="s">
        <v>2930</v>
      </c>
      <c r="D125" s="414" t="s">
        <v>691</v>
      </c>
      <c r="E125" s="29"/>
      <c r="L125" s="57" t="s">
        <v>2341</v>
      </c>
      <c r="M125" s="47" t="s">
        <v>2333</v>
      </c>
      <c r="N125" s="93" t="s">
        <v>1959</v>
      </c>
      <c r="O125" s="422" t="s">
        <v>691</v>
      </c>
      <c r="Q125" s="57" t="s">
        <v>2341</v>
      </c>
      <c r="R125" s="97" t="s">
        <v>1312</v>
      </c>
      <c r="S125" s="93" t="s">
        <v>1317</v>
      </c>
      <c r="U125" s="759" t="s">
        <v>3222</v>
      </c>
      <c r="V125" s="151" t="s">
        <v>86</v>
      </c>
      <c r="W125" s="596" t="s">
        <v>5091</v>
      </c>
      <c r="AK125" s="771" t="s">
        <v>6689</v>
      </c>
      <c r="AL125" s="150" t="s">
        <v>6058</v>
      </c>
      <c r="AM125" s="754" t="s">
        <v>6803</v>
      </c>
      <c r="AO125" s="771" t="s">
        <v>6240</v>
      </c>
      <c r="AP125" s="150" t="s">
        <v>5143</v>
      </c>
      <c r="AQ125" s="581" t="s">
        <v>2184</v>
      </c>
      <c r="AU125" s="135" t="s">
        <v>580</v>
      </c>
      <c r="AV125" s="147" t="s">
        <v>180</v>
      </c>
      <c r="AW125" s="137" t="str">
        <f t="shared" si="98"/>
        <v>ДП ЛАДА-КОНЦЕПТ.4/0</v>
      </c>
      <c r="AY125" s="233" t="s">
        <v>2282</v>
      </c>
      <c r="AZ125" s="136" t="s">
        <v>1596</v>
      </c>
      <c r="BA125" s="137" t="str">
        <f>CONCATENATE(AY125,".",AZ125)</f>
        <v>ДП Ідея.7/1.б/з фальц</v>
      </c>
      <c r="BK125" s="249" t="s">
        <v>606</v>
      </c>
      <c r="BL125" s="136" t="s">
        <v>55</v>
      </c>
      <c r="BM125" s="137" t="str">
        <f t="shared" si="126"/>
        <v>ДП ПОЛЛО.LINE-3D</v>
      </c>
      <c r="BS125" s="57" t="s">
        <v>1268</v>
      </c>
      <c r="BT125" s="55" t="s">
        <v>3851</v>
      </c>
      <c r="BU125" s="538" t="str">
        <f t="shared" si="124"/>
        <v>ДП ЛАДА B.3/0.Масив</v>
      </c>
      <c r="BW125" s="107" t="s">
        <v>2278</v>
      </c>
      <c r="BX125" s="247" t="s">
        <v>790</v>
      </c>
      <c r="BY125" s="138" t="str">
        <f>CONCATENATE(BW125,".",BX125)</f>
        <v>ДП Ідея.4/4.Бронза</v>
      </c>
      <c r="CA125" s="736" t="s">
        <v>2963</v>
      </c>
      <c r="CB125" s="136" t="s">
        <v>4093</v>
      </c>
      <c r="CC125" s="137" t="str">
        <f>CONCATENATE(CA125,".",CB125)</f>
        <v>ДП КУПАВА.фальц.неробоча.Пл Soft +3завіс</v>
      </c>
      <c r="CE125" s="736" t="s">
        <v>3043</v>
      </c>
      <c r="CF125" s="136"/>
      <c r="CG125" s="137" t="str">
        <f t="shared" si="122"/>
        <v>ДП ЛАДА D.купе..робоча..</v>
      </c>
      <c r="CI125" s="146" t="s">
        <v>434</v>
      </c>
      <c r="CJ125" s="61" t="s">
        <v>4506</v>
      </c>
      <c r="CK125" s="138" t="str">
        <f>CONCATENATE(CI125,".",CJ125)</f>
        <v>Ручка-Захват.Права</v>
      </c>
      <c r="CM125" s="736" t="s">
        <v>3048</v>
      </c>
      <c r="CN125" s="136" t="s">
        <v>798</v>
      </c>
      <c r="CO125" s="137" t="str">
        <f t="shared" si="129"/>
        <v>ДП Ліса.фальц..робоча..Standard</v>
      </c>
      <c r="CW125" s="120"/>
      <c r="CY125" s="145" t="s">
        <v>5406</v>
      </c>
      <c r="CZ125" s="136" t="s">
        <v>4085</v>
      </c>
      <c r="DA125" s="137" t="s">
        <v>816</v>
      </c>
      <c r="DD125" s="164" t="s">
        <v>2287</v>
      </c>
      <c r="DE125" s="165">
        <v>5510</v>
      </c>
      <c r="DF125" s="525">
        <f t="shared" si="111"/>
        <v>5510</v>
      </c>
      <c r="DG125" s="520"/>
      <c r="DH125" s="527">
        <f t="shared" si="125"/>
        <v>5510</v>
      </c>
      <c r="DP125" s="791" t="s">
        <v>328</v>
      </c>
      <c r="DQ125" s="722">
        <v>0</v>
      </c>
      <c r="DR125" s="525">
        <f t="shared" si="130"/>
        <v>0</v>
      </c>
      <c r="DS125" s="526"/>
      <c r="DT125" s="527">
        <f t="shared" si="108"/>
        <v>0</v>
      </c>
      <c r="DU125" s="165"/>
      <c r="DV125" s="732" t="s">
        <v>5436</v>
      </c>
      <c r="DW125" s="165">
        <v>0</v>
      </c>
      <c r="DX125" s="519">
        <f t="shared" si="127"/>
        <v>0</v>
      </c>
      <c r="DY125" s="520"/>
      <c r="DZ125" s="521">
        <f t="shared" si="128"/>
        <v>0</v>
      </c>
      <c r="EG125" s="164"/>
      <c r="EH125" s="733" t="s">
        <v>3213</v>
      </c>
      <c r="EI125" s="163">
        <v>1700</v>
      </c>
      <c r="EJ125" s="528">
        <f t="shared" si="120"/>
        <v>1700</v>
      </c>
      <c r="EK125" s="523"/>
      <c r="EL125" s="524">
        <f t="shared" si="121"/>
        <v>1700</v>
      </c>
    </row>
    <row r="126" spans="2:142" x14ac:dyDescent="0.2">
      <c r="B126" s="30"/>
      <c r="C126" s="739" t="s">
        <v>2931</v>
      </c>
      <c r="D126" s="414" t="s">
        <v>691</v>
      </c>
      <c r="E126" s="29"/>
      <c r="L126" s="57" t="s">
        <v>2342</v>
      </c>
      <c r="M126" s="47" t="s">
        <v>2333</v>
      </c>
      <c r="N126" s="93" t="s">
        <v>1959</v>
      </c>
      <c r="O126" s="422" t="s">
        <v>691</v>
      </c>
      <c r="Q126" s="57" t="s">
        <v>2342</v>
      </c>
      <c r="R126" s="97" t="s">
        <v>1313</v>
      </c>
      <c r="S126" s="93" t="s">
        <v>1318</v>
      </c>
      <c r="U126" s="757" t="s">
        <v>4537</v>
      </c>
      <c r="V126" s="100" t="s">
        <v>1608</v>
      </c>
      <c r="W126" s="99" t="s">
        <v>2092</v>
      </c>
      <c r="AK126" s="772" t="s">
        <v>6690</v>
      </c>
      <c r="AL126" s="151" t="s">
        <v>6059</v>
      </c>
      <c r="AM126" s="755" t="s">
        <v>6804</v>
      </c>
      <c r="AO126" s="772" t="s">
        <v>6241</v>
      </c>
      <c r="AP126" s="151" t="s">
        <v>170</v>
      </c>
      <c r="AQ126" s="583" t="s">
        <v>2187</v>
      </c>
      <c r="AU126" s="135" t="s">
        <v>580</v>
      </c>
      <c r="AV126" s="147" t="s">
        <v>195</v>
      </c>
      <c r="AW126" s="137" t="str">
        <f t="shared" si="98"/>
        <v>ДП ЛАДА-КОНЦЕПТ.4/4</v>
      </c>
      <c r="AY126" s="233" t="s">
        <v>2282</v>
      </c>
      <c r="AZ126" s="136" t="s">
        <v>1595</v>
      </c>
      <c r="BA126" s="137" t="str">
        <f>CONCATENATE(AY126,".",AZ126)</f>
        <v>ДП Ідея.7/1.купе</v>
      </c>
      <c r="BK126" s="249" t="s">
        <v>606</v>
      </c>
      <c r="BL126" s="136" t="s">
        <v>4720</v>
      </c>
      <c r="BM126" s="137" t="str">
        <f t="shared" ref="BM126:BM132" si="131">CONCATENATE(BK126,".",BL126)</f>
        <v>ДП ПОЛЛО.Е-шпон</v>
      </c>
      <c r="BS126" s="57" t="s">
        <v>1269</v>
      </c>
      <c r="BT126" s="55" t="s">
        <v>3851</v>
      </c>
      <c r="BU126" s="538" t="str">
        <f t="shared" si="124"/>
        <v>ДП ЛАДА B.3/1.Масив</v>
      </c>
      <c r="BW126" s="54" t="s">
        <v>2279</v>
      </c>
      <c r="BX126" s="774" t="s">
        <v>3871</v>
      </c>
      <c r="BY126" s="69" t="str">
        <f>CONCATENATE(BW126,".",BX126)</f>
        <v>ДП Ідея.6/0.(ні)</v>
      </c>
      <c r="CA126" s="736" t="s">
        <v>2963</v>
      </c>
      <c r="CB126" s="136"/>
      <c r="CC126" s="137"/>
      <c r="CE126" s="423" t="s">
        <v>3043</v>
      </c>
      <c r="CF126" s="61" t="s">
        <v>4021</v>
      </c>
      <c r="CG126" s="138" t="str">
        <f t="shared" si="122"/>
        <v>ДП ЛАДА D.купе..робоча..ВВ</v>
      </c>
      <c r="CI126" s="144" t="s">
        <v>647</v>
      </c>
      <c r="CJ126" s="133" t="s">
        <v>4476</v>
      </c>
      <c r="CK126" s="134" t="str">
        <f>CONCATENATE(CI126,".",CJ126)</f>
        <v>Ручка-Замок.Ліва</v>
      </c>
      <c r="CM126" s="736" t="s">
        <v>3048</v>
      </c>
      <c r="CN126" s="136" t="s">
        <v>799</v>
      </c>
      <c r="CO126" s="137" t="str">
        <f t="shared" si="129"/>
        <v>ДП Ліса.фальц..робоча..Verto-FIT</v>
      </c>
      <c r="CY126" s="145" t="s">
        <v>5407</v>
      </c>
      <c r="CZ126" s="136" t="s">
        <v>4085</v>
      </c>
      <c r="DA126" s="137" t="s">
        <v>816</v>
      </c>
      <c r="DD126" s="164" t="s">
        <v>2288</v>
      </c>
      <c r="DE126" s="165">
        <v>5510</v>
      </c>
      <c r="DF126" s="525">
        <f t="shared" si="111"/>
        <v>5510</v>
      </c>
      <c r="DG126" s="520"/>
      <c r="DH126" s="527">
        <f t="shared" si="125"/>
        <v>5510</v>
      </c>
      <c r="DP126" s="792" t="s">
        <v>329</v>
      </c>
      <c r="DQ126" s="720">
        <v>270</v>
      </c>
      <c r="DR126" s="519">
        <f>ROUND(((DQ126-(DQ126/6))/$DD$3)*$DE$3,2)</f>
        <v>270</v>
      </c>
      <c r="DS126" s="520"/>
      <c r="DT126" s="521">
        <f>IF(DS126="",DR126,
IF(AND($DQ$10&gt;=VLOOKUP(DS126,$DP$5:$DT$9,2,0),$DQ$10&lt;=VLOOKUP(DS126,$DP$5:$DT$9,3,0)),
(DR126*(1-VLOOKUP(DS126,$DP$5:$DT$9,4,0))),
DR126))</f>
        <v>270</v>
      </c>
      <c r="DU126" s="165"/>
      <c r="DV126" s="732" t="s">
        <v>5437</v>
      </c>
      <c r="DW126" s="165">
        <v>0</v>
      </c>
      <c r="DX126" s="519">
        <f t="shared" si="127"/>
        <v>0</v>
      </c>
      <c r="DY126" s="520"/>
      <c r="DZ126" s="521">
        <f t="shared" si="128"/>
        <v>0</v>
      </c>
      <c r="EG126" s="164"/>
      <c r="EH126" s="732" t="s">
        <v>4730</v>
      </c>
      <c r="EI126" s="165">
        <v>0</v>
      </c>
      <c r="EJ126" s="519">
        <f>ROUND(((EI126-(EI126/6))/$DD$3)*$DE$3,2)</f>
        <v>0</v>
      </c>
      <c r="EK126" s="520"/>
      <c r="EL126" s="521">
        <f>IF(EK126="",EJ126,
IF(AND($EI$10&gt;=VLOOKUP(EK126,$EH$5:$EL$9,2,0),$EI$10&lt;=VLOOKUP(EK126,$EH$5:$EL$9,3,0)),
(EJ126*(1-VLOOKUP(EK126,$EH$5:$EL$9,4,0))),
EJ126))</f>
        <v>0</v>
      </c>
    </row>
    <row r="127" spans="2:142" x14ac:dyDescent="0.2">
      <c r="B127" s="30"/>
      <c r="C127" s="739" t="s">
        <v>2932</v>
      </c>
      <c r="D127" s="414" t="s">
        <v>691</v>
      </c>
      <c r="E127" s="29"/>
      <c r="L127" s="57" t="s">
        <v>2343</v>
      </c>
      <c r="M127" s="47" t="s">
        <v>2333</v>
      </c>
      <c r="N127" s="93" t="s">
        <v>1959</v>
      </c>
      <c r="O127" s="422" t="s">
        <v>691</v>
      </c>
      <c r="Q127" s="57" t="s">
        <v>2343</v>
      </c>
      <c r="R127" s="97" t="s">
        <v>1314</v>
      </c>
      <c r="S127" s="93" t="s">
        <v>1319</v>
      </c>
      <c r="U127" s="758" t="s">
        <v>4538</v>
      </c>
      <c r="V127" s="150" t="s">
        <v>1609</v>
      </c>
      <c r="W127" s="158" t="s">
        <v>2093</v>
      </c>
      <c r="AK127" s="588"/>
      <c r="AL127" s="472"/>
      <c r="AM127" s="589"/>
      <c r="AO127" s="771" t="s">
        <v>4497</v>
      </c>
      <c r="AP127" s="150" t="s">
        <v>5143</v>
      </c>
      <c r="AQ127" s="581" t="s">
        <v>2184</v>
      </c>
      <c r="AU127" s="135" t="s">
        <v>580</v>
      </c>
      <c r="AV127" s="147" t="s">
        <v>184</v>
      </c>
      <c r="AW127" s="137" t="str">
        <f t="shared" si="98"/>
        <v>ДП ЛАДА-КОНЦЕПТ.5/1</v>
      </c>
      <c r="AY127" s="835"/>
      <c r="AZ127" s="827"/>
      <c r="BA127" s="828"/>
      <c r="BK127" s="141" t="s">
        <v>6136</v>
      </c>
      <c r="BL127" s="133" t="s">
        <v>1768</v>
      </c>
      <c r="BM127" s="134" t="str">
        <f t="shared" si="131"/>
        <v>ДП КЛАСІК.Uni-Mat.</v>
      </c>
      <c r="BS127" s="57" t="s">
        <v>1270</v>
      </c>
      <c r="BT127" s="55" t="s">
        <v>3851</v>
      </c>
      <c r="BU127" s="538" t="str">
        <f t="shared" si="124"/>
        <v>ДП ЛАДА B.3/2.Масив</v>
      </c>
      <c r="BW127" s="230" t="s">
        <v>2280</v>
      </c>
      <c r="BX127" s="245" t="s">
        <v>430</v>
      </c>
      <c r="BY127" s="134" t="str">
        <f>CONCATENATE(BW127,".",BX127)</f>
        <v>ДП Ідея.6/6.Сатин</v>
      </c>
      <c r="CA127" s="736" t="s">
        <v>2963</v>
      </c>
      <c r="CB127" s="136" t="s">
        <v>4095</v>
      </c>
      <c r="CC127" s="137" t="str">
        <f>CONCATENATE(CA127,".",CB127)</f>
        <v>ДП КУПАВА.фальц.неробоча.Пл Magnet +2завіс</v>
      </c>
      <c r="CE127" s="227"/>
      <c r="CF127" s="221"/>
      <c r="CG127" s="222"/>
      <c r="CI127" s="146" t="s">
        <v>647</v>
      </c>
      <c r="CJ127" s="61" t="s">
        <v>4506</v>
      </c>
      <c r="CK127" s="138" t="str">
        <f>CONCATENATE(CI127,".",CJ127)</f>
        <v>Ручка-Замок.Права</v>
      </c>
      <c r="CM127" s="423" t="s">
        <v>3048</v>
      </c>
      <c r="CN127" s="61" t="s">
        <v>355</v>
      </c>
      <c r="CO127" s="138" t="str">
        <f t="shared" si="129"/>
        <v>ДП Ліса.фальц..робоча..Verto-FIT Plus</v>
      </c>
      <c r="CY127" s="145" t="s">
        <v>6271</v>
      </c>
      <c r="CZ127" s="136" t="s">
        <v>6273</v>
      </c>
      <c r="DA127" s="137" t="s">
        <v>816</v>
      </c>
      <c r="DD127" s="164" t="s">
        <v>2289</v>
      </c>
      <c r="DE127" s="165">
        <v>5750</v>
      </c>
      <c r="DF127" s="525">
        <f t="shared" si="111"/>
        <v>5750</v>
      </c>
      <c r="DG127" s="520"/>
      <c r="DH127" s="527">
        <f t="shared" si="125"/>
        <v>5750</v>
      </c>
      <c r="DP127" s="793" t="s">
        <v>3640</v>
      </c>
      <c r="DQ127" s="720">
        <v>410</v>
      </c>
      <c r="DR127" s="519">
        <f t="shared" si="130"/>
        <v>410</v>
      </c>
      <c r="DS127" s="520"/>
      <c r="DT127" s="521">
        <f t="shared" si="108"/>
        <v>410</v>
      </c>
      <c r="DU127" s="165"/>
      <c r="DV127" s="732" t="s">
        <v>6283</v>
      </c>
      <c r="DW127" s="165">
        <v>680</v>
      </c>
      <c r="DX127" s="519">
        <f t="shared" ref="DX127:DX135" si="132">ROUND(((DW127-(DW127/6))/$DD$3)*$DE$3,2)</f>
        <v>680</v>
      </c>
      <c r="DY127" s="520"/>
      <c r="DZ127" s="521">
        <f t="shared" ref="DZ127:DZ135" si="133">IF(DY127="",DX127,
IF(AND($DW$10&gt;=VLOOKUP(DY127,$DV$5:$DZ$9,2,0),$DW$10&lt;=VLOOKUP(DY127,$DV$5:$DZ$9,3,0)),
(DX127*(1-VLOOKUP(DY127,$DV$5:$DZ$9,4,0))),
DX127))</f>
        <v>680</v>
      </c>
      <c r="EG127" s="164"/>
      <c r="EH127" s="733" t="s">
        <v>4731</v>
      </c>
      <c r="EI127" s="163">
        <v>1810</v>
      </c>
      <c r="EJ127" s="528">
        <f>ROUND(((EI127-(EI127/6))/$DD$3)*$DE$3,2)</f>
        <v>1810</v>
      </c>
      <c r="EK127" s="523"/>
      <c r="EL127" s="524">
        <f>IF(EK127="",EJ127,
IF(AND($EI$10&gt;=VLOOKUP(EK127,$EH$5:$EL$9,2,0),$EI$10&lt;=VLOOKUP(EK127,$EH$5:$EL$9,3,0)),
(EJ127*(1-VLOOKUP(EK127,$EH$5:$EL$9,4,0))),
EJ127))</f>
        <v>1810</v>
      </c>
    </row>
    <row r="128" spans="2:142" x14ac:dyDescent="0.2">
      <c r="B128" s="30"/>
      <c r="C128" s="739" t="s">
        <v>2933</v>
      </c>
      <c r="D128" s="414" t="s">
        <v>691</v>
      </c>
      <c r="E128" s="29"/>
      <c r="L128" s="57" t="s">
        <v>2344</v>
      </c>
      <c r="M128" s="47" t="s">
        <v>2333</v>
      </c>
      <c r="N128" s="93" t="s">
        <v>1959</v>
      </c>
      <c r="O128" s="422" t="s">
        <v>691</v>
      </c>
      <c r="Q128" s="57" t="s">
        <v>2344</v>
      </c>
      <c r="R128" s="97" t="s">
        <v>1315</v>
      </c>
      <c r="S128" s="93" t="s">
        <v>1320</v>
      </c>
      <c r="U128" s="758" t="s">
        <v>4539</v>
      </c>
      <c r="V128" s="150" t="s">
        <v>1610</v>
      </c>
      <c r="W128" s="158" t="s">
        <v>2094</v>
      </c>
      <c r="AK128" s="771" t="s">
        <v>4145</v>
      </c>
      <c r="AL128" s="150" t="s">
        <v>1655</v>
      </c>
      <c r="AM128" s="581" t="s">
        <v>2161</v>
      </c>
      <c r="AO128" s="772" t="s">
        <v>4527</v>
      </c>
      <c r="AP128" s="151" t="s">
        <v>170</v>
      </c>
      <c r="AQ128" s="583" t="s">
        <v>2187</v>
      </c>
      <c r="AU128" s="135" t="s">
        <v>580</v>
      </c>
      <c r="AV128" s="147" t="s">
        <v>185</v>
      </c>
      <c r="AW128" s="137" t="str">
        <f t="shared" si="98"/>
        <v>ДП ЛАДА-КОНЦЕПТ.5/2</v>
      </c>
      <c r="AY128" s="233" t="s">
        <v>6978</v>
      </c>
      <c r="AZ128" s="136" t="s">
        <v>1596</v>
      </c>
      <c r="BA128" s="137" t="str">
        <f>CONCATENATE(AY128,".",AZ128)</f>
        <v>ДП Ідея-Алюм.1.б/з фальц</v>
      </c>
      <c r="BK128" s="143" t="s">
        <v>6136</v>
      </c>
      <c r="BL128" s="61" t="s">
        <v>6143</v>
      </c>
      <c r="BM128" s="138" t="str">
        <f t="shared" si="131"/>
        <v>ДП КЛАСІК.Резист(к)</v>
      </c>
      <c r="BS128" s="57" t="s">
        <v>1271</v>
      </c>
      <c r="BT128" s="55" t="s">
        <v>3851</v>
      </c>
      <c r="BU128" s="538" t="str">
        <f t="shared" si="124"/>
        <v>ДП ЛАДА B.3/3.Масив</v>
      </c>
      <c r="BW128" s="233"/>
      <c r="BX128" s="764"/>
      <c r="BY128" s="137"/>
      <c r="CA128" s="423" t="s">
        <v>2963</v>
      </c>
      <c r="CB128" s="61" t="s">
        <v>4096</v>
      </c>
      <c r="CC128" s="138" t="str">
        <f>CONCATENATE(CA128,".",CB128)</f>
        <v>ДП КУПАВА.фальц.неробоча.Пл Magnet +3завіс</v>
      </c>
      <c r="CE128" s="144" t="s">
        <v>3044</v>
      </c>
      <c r="CF128" s="136"/>
      <c r="CG128" s="137" t="str">
        <f t="shared" ref="CG128:CG138" si="134">CONCATENATE(CE128,".",CF128)</f>
        <v>ДП Ніка.фальц..робоча..</v>
      </c>
      <c r="CI128" s="227"/>
      <c r="CJ128" s="221"/>
      <c r="CK128" s="222"/>
      <c r="CM128" s="423" t="s">
        <v>3049</v>
      </c>
      <c r="CN128" s="61" t="s">
        <v>3871</v>
      </c>
      <c r="CO128" s="69" t="str">
        <f t="shared" si="129"/>
        <v>ДП Ліса.фальц..неробоча..(ні)</v>
      </c>
      <c r="CY128" s="145" t="s">
        <v>6206</v>
      </c>
      <c r="CZ128" s="136" t="s">
        <v>6273</v>
      </c>
      <c r="DA128" s="137" t="s">
        <v>816</v>
      </c>
      <c r="DD128" s="164" t="s">
        <v>2290</v>
      </c>
      <c r="DE128" s="165">
        <v>5750</v>
      </c>
      <c r="DF128" s="525">
        <f t="shared" si="111"/>
        <v>5750</v>
      </c>
      <c r="DG128" s="520"/>
      <c r="DH128" s="527">
        <f t="shared" si="125"/>
        <v>5750</v>
      </c>
      <c r="DP128" s="794" t="s">
        <v>1702</v>
      </c>
      <c r="DQ128" s="721">
        <v>410</v>
      </c>
      <c r="DR128" s="522">
        <f t="shared" si="130"/>
        <v>410</v>
      </c>
      <c r="DS128" s="523"/>
      <c r="DT128" s="524">
        <f t="shared" si="108"/>
        <v>410</v>
      </c>
      <c r="DU128" s="165"/>
      <c r="DV128" s="732" t="s">
        <v>6217</v>
      </c>
      <c r="DW128" s="165">
        <v>680</v>
      </c>
      <c r="DX128" s="519">
        <f t="shared" si="132"/>
        <v>680</v>
      </c>
      <c r="DY128" s="520"/>
      <c r="DZ128" s="521">
        <f t="shared" si="133"/>
        <v>680</v>
      </c>
      <c r="EG128" s="164"/>
      <c r="EH128" s="732" t="s">
        <v>3217</v>
      </c>
      <c r="EI128" s="165">
        <v>0</v>
      </c>
      <c r="EJ128" s="519">
        <f t="shared" si="120"/>
        <v>0</v>
      </c>
      <c r="EK128" s="520"/>
      <c r="EL128" s="521">
        <f t="shared" si="121"/>
        <v>0</v>
      </c>
    </row>
    <row r="129" spans="2:142" x14ac:dyDescent="0.2">
      <c r="B129" s="30"/>
      <c r="C129" s="739" t="s">
        <v>2934</v>
      </c>
      <c r="D129" s="414" t="s">
        <v>691</v>
      </c>
      <c r="E129" s="29"/>
      <c r="L129" s="57" t="s">
        <v>2345</v>
      </c>
      <c r="M129" s="47" t="s">
        <v>2333</v>
      </c>
      <c r="N129" s="93" t="s">
        <v>1959</v>
      </c>
      <c r="O129" s="422" t="s">
        <v>691</v>
      </c>
      <c r="Q129" s="57" t="s">
        <v>2345</v>
      </c>
      <c r="R129" s="97" t="s">
        <v>190</v>
      </c>
      <c r="S129" s="93" t="s">
        <v>134</v>
      </c>
      <c r="U129" s="758" t="s">
        <v>4540</v>
      </c>
      <c r="V129" s="150" t="s">
        <v>1611</v>
      </c>
      <c r="W129" s="158" t="s">
        <v>2095</v>
      </c>
      <c r="AK129" s="772" t="s">
        <v>4146</v>
      </c>
      <c r="AL129" s="151" t="s">
        <v>1656</v>
      </c>
      <c r="AM129" s="583" t="s">
        <v>2162</v>
      </c>
      <c r="AO129" s="771" t="s">
        <v>4498</v>
      </c>
      <c r="AP129" s="150" t="s">
        <v>5143</v>
      </c>
      <c r="AQ129" s="581" t="s">
        <v>2184</v>
      </c>
      <c r="AU129" s="135" t="s">
        <v>580</v>
      </c>
      <c r="AV129" s="147" t="s">
        <v>186</v>
      </c>
      <c r="AW129" s="137" t="str">
        <f t="shared" si="98"/>
        <v>ДП ЛАДА-КОНЦЕПТ.5/3</v>
      </c>
      <c r="AY129" s="233" t="s">
        <v>6979</v>
      </c>
      <c r="AZ129" s="136" t="s">
        <v>1596</v>
      </c>
      <c r="BA129" s="137" t="str">
        <f>CONCATENATE(AY129,".",AZ129)</f>
        <v>ДП Ідея-Алюм.2.б/з фальц</v>
      </c>
      <c r="BK129" s="141" t="s">
        <v>6891</v>
      </c>
      <c r="BL129" s="133" t="s">
        <v>1768</v>
      </c>
      <c r="BM129" s="134" t="str">
        <f t="shared" si="131"/>
        <v>ДП Прованс.Uni-Mat.</v>
      </c>
      <c r="BS129" s="57" t="s">
        <v>1272</v>
      </c>
      <c r="BT129" s="55" t="s">
        <v>3851</v>
      </c>
      <c r="BU129" s="538" t="str">
        <f t="shared" si="124"/>
        <v>ДП ЛАДА B.3/4.Масив</v>
      </c>
      <c r="BW129" s="233" t="s">
        <v>2280</v>
      </c>
      <c r="BX129" s="764" t="s">
        <v>3617</v>
      </c>
      <c r="BY129" s="137" t="str">
        <f>CONCATENATE(BW129,".",BX129)</f>
        <v>ДП Ідея.6/6.Графіт</v>
      </c>
      <c r="CA129" s="736" t="s">
        <v>2963</v>
      </c>
      <c r="CB129" s="136" t="s">
        <v>5790</v>
      </c>
      <c r="CC129" s="137" t="str">
        <f>CONCATENATE(CA129,".",CB129)</f>
        <v>ДП КУПАВА.фальц.неробоча.Пл Magnet (чор.) +2завіс</v>
      </c>
      <c r="CE129" s="145" t="s">
        <v>3044</v>
      </c>
      <c r="CF129" s="136" t="s">
        <v>4021</v>
      </c>
      <c r="CG129" s="137" t="str">
        <f t="shared" si="134"/>
        <v>ДП Ніка.фальц..робоча..ВВ</v>
      </c>
      <c r="CI129" s="145"/>
      <c r="CJ129" s="136"/>
      <c r="CK129" s="238"/>
      <c r="CM129" s="85" t="s">
        <v>3050</v>
      </c>
      <c r="CN129" s="55" t="s">
        <v>899</v>
      </c>
      <c r="CO129" s="69" t="str">
        <f t="shared" si="129"/>
        <v>ДП Ліса.б/з фальц..робоча..Verto-FIT Comfort</v>
      </c>
      <c r="CY129" s="145" t="s">
        <v>4064</v>
      </c>
      <c r="CZ129" s="136" t="s">
        <v>4093</v>
      </c>
      <c r="DA129" s="137" t="s">
        <v>816</v>
      </c>
      <c r="DD129" s="164" t="s">
        <v>2291</v>
      </c>
      <c r="DE129" s="165">
        <v>5750</v>
      </c>
      <c r="DF129" s="525">
        <f t="shared" si="111"/>
        <v>5750</v>
      </c>
      <c r="DG129" s="520"/>
      <c r="DH129" s="527">
        <f t="shared" si="125"/>
        <v>5750</v>
      </c>
      <c r="DP129" s="789" t="s">
        <v>3895</v>
      </c>
      <c r="DQ129" s="790">
        <v>0</v>
      </c>
      <c r="DR129" s="402">
        <f t="shared" si="130"/>
        <v>0</v>
      </c>
      <c r="DS129" s="511"/>
      <c r="DT129" s="508">
        <f t="shared" si="108"/>
        <v>0</v>
      </c>
      <c r="DU129" s="165"/>
      <c r="DV129" s="732" t="s">
        <v>4181</v>
      </c>
      <c r="DW129" s="165">
        <v>550</v>
      </c>
      <c r="DX129" s="519">
        <f t="shared" si="132"/>
        <v>550</v>
      </c>
      <c r="DY129" s="520"/>
      <c r="DZ129" s="521">
        <f t="shared" si="133"/>
        <v>550</v>
      </c>
      <c r="EG129" s="164"/>
      <c r="EH129" s="733" t="s">
        <v>3219</v>
      </c>
      <c r="EI129" s="163">
        <v>1810</v>
      </c>
      <c r="EJ129" s="528">
        <f t="shared" si="120"/>
        <v>1810</v>
      </c>
      <c r="EK129" s="523"/>
      <c r="EL129" s="524">
        <f t="shared" si="121"/>
        <v>1810</v>
      </c>
    </row>
    <row r="130" spans="2:142" x14ac:dyDescent="0.2">
      <c r="B130" s="30"/>
      <c r="C130" s="739" t="s">
        <v>2935</v>
      </c>
      <c r="D130" s="414" t="s">
        <v>691</v>
      </c>
      <c r="E130" s="29"/>
      <c r="L130" s="57" t="s">
        <v>2346</v>
      </c>
      <c r="M130" s="47" t="s">
        <v>2333</v>
      </c>
      <c r="N130" s="93" t="s">
        <v>1959</v>
      </c>
      <c r="O130" s="422" t="s">
        <v>691</v>
      </c>
      <c r="P130" s="96"/>
      <c r="Q130" s="57" t="s">
        <v>2346</v>
      </c>
      <c r="R130" s="97" t="s">
        <v>191</v>
      </c>
      <c r="S130" s="93" t="s">
        <v>135</v>
      </c>
      <c r="U130" s="758" t="s">
        <v>4541</v>
      </c>
      <c r="V130" s="150" t="s">
        <v>1613</v>
      </c>
      <c r="W130" s="158" t="s">
        <v>2096</v>
      </c>
      <c r="AK130" s="771" t="s">
        <v>5748</v>
      </c>
      <c r="AL130" s="150" t="s">
        <v>6066</v>
      </c>
      <c r="AM130" s="581" t="s">
        <v>5749</v>
      </c>
      <c r="AO130" s="772" t="s">
        <v>4528</v>
      </c>
      <c r="AP130" s="151" t="s">
        <v>170</v>
      </c>
      <c r="AQ130" s="583" t="s">
        <v>2187</v>
      </c>
      <c r="AU130" s="132" t="s">
        <v>581</v>
      </c>
      <c r="AV130" s="100" t="s">
        <v>180</v>
      </c>
      <c r="AW130" s="134" t="str">
        <f t="shared" si="98"/>
        <v>ДП ЛАДА-НОВА.4/0</v>
      </c>
      <c r="AY130" s="425"/>
      <c r="AZ130" s="426"/>
      <c r="BA130" s="427"/>
      <c r="BK130" s="143" t="s">
        <v>6891</v>
      </c>
      <c r="BL130" s="61" t="s">
        <v>6143</v>
      </c>
      <c r="BM130" s="138" t="str">
        <f t="shared" si="131"/>
        <v>ДП Прованс.Резист(к)</v>
      </c>
      <c r="BS130" s="57" t="s">
        <v>1273</v>
      </c>
      <c r="BT130" s="55" t="s">
        <v>3851</v>
      </c>
      <c r="BU130" s="538" t="str">
        <f t="shared" si="124"/>
        <v>ДП ЛАДА B.3/5.Масив</v>
      </c>
      <c r="BW130" s="223" t="s">
        <v>2280</v>
      </c>
      <c r="BX130" s="247" t="s">
        <v>790</v>
      </c>
      <c r="BY130" s="138" t="str">
        <f>CONCATENATE(BW130,".",BX130)</f>
        <v>ДП Ідея.6/6.Бронза</v>
      </c>
      <c r="CA130" s="423" t="s">
        <v>2963</v>
      </c>
      <c r="CB130" s="136" t="s">
        <v>5792</v>
      </c>
      <c r="CC130" s="138" t="str">
        <f>CONCATENATE(CA130,".",CB130)</f>
        <v>ДП КУПАВА.фальц.неробоча.Пл Magnet (чор.) +3завіс</v>
      </c>
      <c r="CE130" s="146" t="s">
        <v>3044</v>
      </c>
      <c r="CF130" s="61" t="s">
        <v>697</v>
      </c>
      <c r="CG130" s="138" t="str">
        <f t="shared" si="134"/>
        <v>ДП Ніка.фальц..робоча..ВП</v>
      </c>
      <c r="CI130" s="567"/>
      <c r="CJ130" s="555"/>
      <c r="CK130" s="556"/>
      <c r="CM130" s="85" t="s">
        <v>3051</v>
      </c>
      <c r="CN130" s="55" t="s">
        <v>799</v>
      </c>
      <c r="CO130" s="69" t="str">
        <f t="shared" si="129"/>
        <v>ДП Ліса.купе..робоча..Verto-FIT</v>
      </c>
      <c r="CY130" s="145" t="s">
        <v>4067</v>
      </c>
      <c r="CZ130" s="136" t="s">
        <v>4093</v>
      </c>
      <c r="DA130" s="137" t="s">
        <v>816</v>
      </c>
      <c r="DD130" s="164" t="s">
        <v>2292</v>
      </c>
      <c r="DE130" s="165">
        <v>5750</v>
      </c>
      <c r="DF130" s="525">
        <f t="shared" si="111"/>
        <v>5750</v>
      </c>
      <c r="DG130" s="520"/>
      <c r="DH130" s="527">
        <f t="shared" si="125"/>
        <v>5750</v>
      </c>
      <c r="DP130" s="791" t="s">
        <v>330</v>
      </c>
      <c r="DQ130" s="722">
        <v>0</v>
      </c>
      <c r="DR130" s="525">
        <f t="shared" si="130"/>
        <v>0</v>
      </c>
      <c r="DS130" s="526"/>
      <c r="DT130" s="527">
        <f t="shared" si="108"/>
        <v>0</v>
      </c>
      <c r="DU130" s="165"/>
      <c r="DV130" s="732" t="s">
        <v>4182</v>
      </c>
      <c r="DW130" s="165">
        <v>550</v>
      </c>
      <c r="DX130" s="519">
        <f t="shared" si="132"/>
        <v>550</v>
      </c>
      <c r="DY130" s="520"/>
      <c r="DZ130" s="521">
        <f t="shared" si="133"/>
        <v>550</v>
      </c>
      <c r="EG130" s="164"/>
      <c r="EH130" s="535"/>
      <c r="EI130" s="536"/>
      <c r="EJ130" s="647"/>
      <c r="EK130" s="648"/>
      <c r="EL130" s="649"/>
    </row>
    <row r="131" spans="2:142" ht="12" thickBot="1" x14ac:dyDescent="0.25">
      <c r="B131" s="31"/>
      <c r="C131" s="739" t="s">
        <v>2936</v>
      </c>
      <c r="D131" s="414" t="s">
        <v>691</v>
      </c>
      <c r="E131" s="29"/>
      <c r="L131" s="57" t="s">
        <v>2347</v>
      </c>
      <c r="M131" s="47" t="s">
        <v>2333</v>
      </c>
      <c r="N131" s="93" t="s">
        <v>1959</v>
      </c>
      <c r="O131" s="422" t="s">
        <v>691</v>
      </c>
      <c r="Q131" s="57" t="s">
        <v>2347</v>
      </c>
      <c r="R131" s="97" t="s">
        <v>1321</v>
      </c>
      <c r="S131" s="93" t="s">
        <v>1322</v>
      </c>
      <c r="U131" s="758" t="s">
        <v>4542</v>
      </c>
      <c r="V131" s="150" t="s">
        <v>1615</v>
      </c>
      <c r="W131" s="432" t="s">
        <v>5092</v>
      </c>
      <c r="AK131" s="772" t="s">
        <v>5750</v>
      </c>
      <c r="AL131" s="151" t="s">
        <v>6067</v>
      </c>
      <c r="AM131" s="583" t="s">
        <v>5751</v>
      </c>
      <c r="AO131" s="771" t="s">
        <v>5820</v>
      </c>
      <c r="AP131" s="150" t="s">
        <v>5143</v>
      </c>
      <c r="AQ131" s="581" t="s">
        <v>2184</v>
      </c>
      <c r="AU131" s="135" t="s">
        <v>581</v>
      </c>
      <c r="AV131" s="150" t="s">
        <v>194</v>
      </c>
      <c r="AW131" s="137" t="str">
        <f t="shared" si="98"/>
        <v>ДП ЛАДА-НОВА.4/3</v>
      </c>
      <c r="AY131" s="233" t="s">
        <v>2283</v>
      </c>
      <c r="AZ131" s="136" t="s">
        <v>1594</v>
      </c>
      <c r="BA131" s="137" t="str">
        <f t="shared" si="96"/>
        <v>ДП Ідея-ЛОФТ.1.фальц</v>
      </c>
      <c r="BK131" s="141" t="s">
        <v>7098</v>
      </c>
      <c r="BL131" s="133" t="s">
        <v>1768</v>
      </c>
      <c r="BM131" s="134" t="str">
        <f t="shared" si="131"/>
        <v>ДП Модена.Uni-Mat.</v>
      </c>
      <c r="BS131" s="425"/>
      <c r="BT131" s="426"/>
      <c r="BU131" s="427"/>
      <c r="BW131" s="54" t="s">
        <v>2281</v>
      </c>
      <c r="BX131" s="774" t="s">
        <v>3871</v>
      </c>
      <c r="BY131" s="69" t="str">
        <f>CONCATENATE(BW131,".",BX131)</f>
        <v>ДП Ідея.7/0.(ні)</v>
      </c>
      <c r="CA131" s="145" t="s">
        <v>2965</v>
      </c>
      <c r="CB131" s="136" t="s">
        <v>3871</v>
      </c>
      <c r="CC131" s="238" t="str">
        <f>CONCATENATE(CA131,".",CB131)</f>
        <v>ДП КУПАВА.б/з фальц.робоча.(ні)</v>
      </c>
      <c r="CE131" s="144" t="s">
        <v>3045</v>
      </c>
      <c r="CF131" s="136"/>
      <c r="CG131" s="137" t="str">
        <f t="shared" si="134"/>
        <v>ДП Ніка.фальц..неробоча..</v>
      </c>
      <c r="CI131" s="145"/>
      <c r="CJ131" s="136"/>
      <c r="CK131" s="238"/>
      <c r="CM131" s="431"/>
      <c r="CN131" s="426"/>
      <c r="CO131" s="427"/>
      <c r="CY131" s="145" t="s">
        <v>4076</v>
      </c>
      <c r="CZ131" s="136" t="s">
        <v>4096</v>
      </c>
      <c r="DA131" s="137" t="s">
        <v>816</v>
      </c>
      <c r="DD131" s="164" t="s">
        <v>2293</v>
      </c>
      <c r="DE131" s="165">
        <v>5750</v>
      </c>
      <c r="DF131" s="525">
        <f t="shared" si="111"/>
        <v>5750</v>
      </c>
      <c r="DG131" s="520"/>
      <c r="DH131" s="527">
        <f t="shared" si="125"/>
        <v>5750</v>
      </c>
      <c r="DP131" s="792" t="s">
        <v>331</v>
      </c>
      <c r="DQ131" s="720">
        <v>270</v>
      </c>
      <c r="DR131" s="519">
        <f>ROUND(((DQ131-(DQ131/6))/$DD$3)*$DE$3,2)</f>
        <v>270</v>
      </c>
      <c r="DS131" s="520"/>
      <c r="DT131" s="521">
        <f>IF(DS131="",DR131,
IF(AND($DQ$10&gt;=VLOOKUP(DS131,$DP$5:$DT$9,2,0),$DQ$10&lt;=VLOOKUP(DS131,$DP$5:$DT$9,3,0)),
(DR131*(1-VLOOKUP(DS131,$DP$5:$DT$9,4,0))),
DR131))</f>
        <v>270</v>
      </c>
      <c r="DU131" s="165"/>
      <c r="DV131" s="732" t="s">
        <v>4183</v>
      </c>
      <c r="DW131" s="165">
        <v>800.00000000000011</v>
      </c>
      <c r="DX131" s="519">
        <f t="shared" si="132"/>
        <v>800</v>
      </c>
      <c r="DY131" s="520"/>
      <c r="DZ131" s="521">
        <f t="shared" si="133"/>
        <v>800</v>
      </c>
      <c r="EG131" s="164"/>
      <c r="EH131" s="731" t="s">
        <v>4605</v>
      </c>
      <c r="EI131" s="162">
        <v>0</v>
      </c>
      <c r="EJ131" s="534">
        <f t="shared" si="120"/>
        <v>0</v>
      </c>
      <c r="EK131" s="526"/>
      <c r="EL131" s="527">
        <f t="shared" si="121"/>
        <v>0</v>
      </c>
    </row>
    <row r="132" spans="2:142" ht="12" thickBot="1" x14ac:dyDescent="0.25">
      <c r="C132" s="739" t="s">
        <v>2937</v>
      </c>
      <c r="D132" s="416" t="s">
        <v>691</v>
      </c>
      <c r="E132" s="32"/>
      <c r="L132" s="57" t="s">
        <v>2348</v>
      </c>
      <c r="M132" s="47" t="s">
        <v>2333</v>
      </c>
      <c r="N132" s="93" t="s">
        <v>1959</v>
      </c>
      <c r="O132" s="422" t="s">
        <v>691</v>
      </c>
      <c r="P132" s="96"/>
      <c r="Q132" s="57" t="s">
        <v>2348</v>
      </c>
      <c r="R132" s="97" t="s">
        <v>1324</v>
      </c>
      <c r="S132" s="93" t="s">
        <v>1323</v>
      </c>
      <c r="U132" s="758" t="s">
        <v>4543</v>
      </c>
      <c r="V132" s="150" t="s">
        <v>1616</v>
      </c>
      <c r="W132" s="432" t="s">
        <v>5093</v>
      </c>
      <c r="AK132" s="771" t="s">
        <v>4147</v>
      </c>
      <c r="AL132" s="150" t="s">
        <v>1632</v>
      </c>
      <c r="AM132" s="754" t="s">
        <v>5106</v>
      </c>
      <c r="AO132" s="772" t="s">
        <v>5821</v>
      </c>
      <c r="AP132" s="151" t="s">
        <v>170</v>
      </c>
      <c r="AQ132" s="583" t="s">
        <v>2187</v>
      </c>
      <c r="AU132" s="135" t="s">
        <v>581</v>
      </c>
      <c r="AV132" s="150" t="s">
        <v>507</v>
      </c>
      <c r="AW132" s="137" t="str">
        <f t="shared" si="98"/>
        <v>ДП ЛАДА-НОВА.4/6</v>
      </c>
      <c r="AY132" s="233" t="s">
        <v>2283</v>
      </c>
      <c r="AZ132" s="136" t="s">
        <v>1596</v>
      </c>
      <c r="BA132" s="137" t="str">
        <f t="shared" si="96"/>
        <v>ДП Ідея-ЛОФТ.1.б/з фальц</v>
      </c>
      <c r="BK132" s="143" t="s">
        <v>7098</v>
      </c>
      <c r="BL132" s="61" t="s">
        <v>6143</v>
      </c>
      <c r="BM132" s="138" t="str">
        <f t="shared" si="131"/>
        <v>ДП Модена.Резист(к)</v>
      </c>
      <c r="BS132" s="57" t="s">
        <v>1277</v>
      </c>
      <c r="BT132" s="55" t="s">
        <v>3851</v>
      </c>
      <c r="BU132" s="538" t="str">
        <f t="shared" ref="BU132:BU147" si="135">CONCATENATE(BS132,".",BT132)</f>
        <v>ДП ЛАДА C.4/0.Масив</v>
      </c>
      <c r="BW132" s="230" t="s">
        <v>2282</v>
      </c>
      <c r="BX132" s="245" t="s">
        <v>430</v>
      </c>
      <c r="BY132" s="134" t="str">
        <f>CONCATENATE(BW132,".",BX132)</f>
        <v>ДП Ідея.7/1.Сатин</v>
      </c>
      <c r="CA132" s="145" t="s">
        <v>2965</v>
      </c>
      <c r="CB132" s="96"/>
      <c r="CC132" s="96"/>
      <c r="CE132" s="145" t="s">
        <v>3045</v>
      </c>
      <c r="CF132" s="136" t="s">
        <v>4021</v>
      </c>
      <c r="CG132" s="137" t="str">
        <f t="shared" si="134"/>
        <v>ДП Ніка.фальц..неробоча..ВВ</v>
      </c>
      <c r="CI132" s="758" t="s">
        <v>4156</v>
      </c>
      <c r="CJ132" s="136" t="s">
        <v>4476</v>
      </c>
      <c r="CK132" s="137" t="str">
        <f t="shared" ref="CK132:CK137" si="136">CONCATENATE(CI132,".",CJ132)</f>
        <v>Пл Magnet б/з завіс..Ліва</v>
      </c>
      <c r="CM132" s="736" t="s">
        <v>3052</v>
      </c>
      <c r="CN132" s="136" t="s">
        <v>933</v>
      </c>
      <c r="CO132" s="137" t="str">
        <f t="shared" ref="CO132:CO138" si="137">CONCATENATE(CM132,".",CN132)</f>
        <v>ДП ЛАДА-КОНЦЕПТ.фальц..робоча..Standard-MDF</v>
      </c>
      <c r="CY132" s="146" t="s">
        <v>4079</v>
      </c>
      <c r="CZ132" s="61" t="s">
        <v>4096</v>
      </c>
      <c r="DA132" s="138" t="s">
        <v>816</v>
      </c>
      <c r="DD132" s="164" t="s">
        <v>2294</v>
      </c>
      <c r="DE132" s="165">
        <v>6270</v>
      </c>
      <c r="DF132" s="525">
        <f t="shared" si="111"/>
        <v>6270</v>
      </c>
      <c r="DG132" s="520"/>
      <c r="DH132" s="527">
        <f t="shared" si="125"/>
        <v>6270</v>
      </c>
      <c r="DP132" s="793" t="s">
        <v>3641</v>
      </c>
      <c r="DQ132" s="720">
        <v>410</v>
      </c>
      <c r="DR132" s="519">
        <f t="shared" si="130"/>
        <v>410</v>
      </c>
      <c r="DS132" s="520"/>
      <c r="DT132" s="521">
        <f t="shared" si="108"/>
        <v>410</v>
      </c>
      <c r="DU132" s="165"/>
      <c r="DV132" s="733" t="s">
        <v>4184</v>
      </c>
      <c r="DW132" s="163">
        <v>800.00000000000011</v>
      </c>
      <c r="DX132" s="522">
        <f t="shared" si="132"/>
        <v>800</v>
      </c>
      <c r="DY132" s="523"/>
      <c r="DZ132" s="524">
        <f t="shared" si="133"/>
        <v>800</v>
      </c>
      <c r="EG132" s="164"/>
      <c r="EH132" s="733" t="s">
        <v>4606</v>
      </c>
      <c r="EI132" s="163">
        <v>1420</v>
      </c>
      <c r="EJ132" s="528">
        <f t="shared" si="120"/>
        <v>1420</v>
      </c>
      <c r="EK132" s="523"/>
      <c r="EL132" s="524">
        <f t="shared" si="121"/>
        <v>1420</v>
      </c>
    </row>
    <row r="133" spans="2:142" x14ac:dyDescent="0.2">
      <c r="C133" s="739" t="s">
        <v>2938</v>
      </c>
      <c r="D133" s="415" t="s">
        <v>691</v>
      </c>
      <c r="L133" s="143"/>
      <c r="M133" s="47"/>
      <c r="N133" s="93"/>
      <c r="O133" s="422"/>
      <c r="Q133" s="143"/>
      <c r="R133" s="97"/>
      <c r="S133" s="93"/>
      <c r="U133" s="758" t="s">
        <v>4544</v>
      </c>
      <c r="V133" s="150" t="s">
        <v>1617</v>
      </c>
      <c r="W133" s="432" t="s">
        <v>5094</v>
      </c>
      <c r="AK133" s="772" t="s">
        <v>4148</v>
      </c>
      <c r="AL133" s="151" t="s">
        <v>1633</v>
      </c>
      <c r="AM133" s="755" t="s">
        <v>5107</v>
      </c>
      <c r="AO133" s="595"/>
      <c r="AP133" s="596"/>
      <c r="AQ133" s="583"/>
      <c r="AU133" s="135" t="s">
        <v>581</v>
      </c>
      <c r="AV133" s="150" t="s">
        <v>508</v>
      </c>
      <c r="AW133" s="137" t="str">
        <f t="shared" si="98"/>
        <v>ДП ЛАДА-НОВА.4/9</v>
      </c>
      <c r="AY133" s="223" t="s">
        <v>2283</v>
      </c>
      <c r="AZ133" s="61" t="s">
        <v>1595</v>
      </c>
      <c r="BA133" s="138" t="str">
        <f t="shared" si="96"/>
        <v>ДП Ідея-ЛОФТ.1.купе</v>
      </c>
      <c r="BK133" s="250" t="s">
        <v>7489</v>
      </c>
      <c r="BL133" s="133" t="s">
        <v>393</v>
      </c>
      <c r="BM133" s="134" t="str">
        <f>CONCATENATE(BK133,".",BL133)</f>
        <v>ДП Оксфорд.Verto-Cell</v>
      </c>
      <c r="BS133" s="57" t="s">
        <v>1278</v>
      </c>
      <c r="BT133" s="55" t="s">
        <v>3851</v>
      </c>
      <c r="BU133" s="538" t="str">
        <f t="shared" si="135"/>
        <v>ДП ЛАДА C.4/1.Масив</v>
      </c>
      <c r="BW133" s="233"/>
      <c r="BX133" s="764"/>
      <c r="BY133" s="137"/>
      <c r="CA133" s="145" t="s">
        <v>2965</v>
      </c>
      <c r="CB133" s="475" t="s">
        <v>4097</v>
      </c>
      <c r="CC133" s="238" t="str">
        <f>CONCATENATE(CA133,".",CB133)</f>
        <v>ДП КУПАВА.б/з фальц.робоча.Magnet цл б/з завіс.</v>
      </c>
      <c r="CE133" s="146" t="s">
        <v>3045</v>
      </c>
      <c r="CF133" s="61" t="s">
        <v>697</v>
      </c>
      <c r="CG133" s="138" t="str">
        <f t="shared" si="134"/>
        <v>ДП Ніка.фальц..неробоча..ВП</v>
      </c>
      <c r="CI133" s="759" t="s">
        <v>4156</v>
      </c>
      <c r="CJ133" s="61" t="s">
        <v>4506</v>
      </c>
      <c r="CK133" s="138" t="str">
        <f t="shared" si="136"/>
        <v>Пл Magnet б/з завіс..Права</v>
      </c>
      <c r="CM133" s="736" t="s">
        <v>3052</v>
      </c>
      <c r="CN133" s="136" t="s">
        <v>798</v>
      </c>
      <c r="CO133" s="137" t="str">
        <f t="shared" si="137"/>
        <v>ДП ЛАДА-КОНЦЕПТ.фальц..робоча..Standard</v>
      </c>
      <c r="CY133" s="145" t="s">
        <v>5833</v>
      </c>
      <c r="CZ133" s="136" t="s">
        <v>5792</v>
      </c>
      <c r="DA133" s="137" t="s">
        <v>816</v>
      </c>
      <c r="DD133" s="164" t="s">
        <v>2295</v>
      </c>
      <c r="DE133" s="165">
        <v>6270</v>
      </c>
      <c r="DF133" s="525">
        <f t="shared" si="111"/>
        <v>6270</v>
      </c>
      <c r="DG133" s="520"/>
      <c r="DH133" s="527">
        <f t="shared" si="125"/>
        <v>6270</v>
      </c>
      <c r="DP133" s="794" t="s">
        <v>1703</v>
      </c>
      <c r="DQ133" s="721">
        <v>410</v>
      </c>
      <c r="DR133" s="522">
        <f t="shared" si="130"/>
        <v>410</v>
      </c>
      <c r="DS133" s="523"/>
      <c r="DT133" s="524">
        <f t="shared" si="108"/>
        <v>410</v>
      </c>
      <c r="DU133" s="165"/>
      <c r="DV133" s="732" t="s">
        <v>5866</v>
      </c>
      <c r="DW133" s="165">
        <v>1000</v>
      </c>
      <c r="DX133" s="519">
        <f t="shared" si="132"/>
        <v>1000</v>
      </c>
      <c r="DY133" s="520"/>
      <c r="DZ133" s="521">
        <f t="shared" si="133"/>
        <v>1000</v>
      </c>
      <c r="EG133" s="164"/>
      <c r="EH133" s="732" t="s">
        <v>3223</v>
      </c>
      <c r="EI133" s="165">
        <v>0</v>
      </c>
      <c r="EJ133" s="519">
        <f t="shared" ref="EJ133:EJ191" si="138">ROUND(((EI133-(EI133/6))/$DD$3)*$DE$3,2)</f>
        <v>0</v>
      </c>
      <c r="EK133" s="520"/>
      <c r="EL133" s="521">
        <f t="shared" si="121"/>
        <v>0</v>
      </c>
    </row>
    <row r="134" spans="2:142" ht="12" thickBot="1" x14ac:dyDescent="0.25">
      <c r="C134" s="742" t="s">
        <v>2939</v>
      </c>
      <c r="D134" s="415" t="s">
        <v>691</v>
      </c>
      <c r="L134" s="57" t="s">
        <v>2418</v>
      </c>
      <c r="M134" s="47" t="s">
        <v>2415</v>
      </c>
      <c r="N134" s="93" t="s">
        <v>1960</v>
      </c>
      <c r="O134" s="422" t="s">
        <v>691</v>
      </c>
      <c r="Q134" s="57" t="s">
        <v>2418</v>
      </c>
      <c r="R134" s="97" t="s">
        <v>189</v>
      </c>
      <c r="S134" s="93" t="s">
        <v>133</v>
      </c>
      <c r="U134" s="758" t="s">
        <v>4545</v>
      </c>
      <c r="V134" s="150" t="s">
        <v>1618</v>
      </c>
      <c r="W134" s="432" t="s">
        <v>5095</v>
      </c>
      <c r="AK134" s="771" t="s">
        <v>6699</v>
      </c>
      <c r="AL134" s="150" t="s">
        <v>5721</v>
      </c>
      <c r="AM134" s="754" t="s">
        <v>5757</v>
      </c>
      <c r="AO134" s="783" t="s">
        <v>4499</v>
      </c>
      <c r="AP134" s="100" t="s">
        <v>5143</v>
      </c>
      <c r="AQ134" s="586" t="s">
        <v>2184</v>
      </c>
      <c r="AU134" s="135" t="s">
        <v>581</v>
      </c>
      <c r="AV134" s="150" t="s">
        <v>7019</v>
      </c>
      <c r="AW134" s="137" t="str">
        <f t="shared" si="98"/>
        <v>ДП ЛАДА-НОВА.6А/0</v>
      </c>
      <c r="AY134" s="431"/>
      <c r="AZ134" s="221"/>
      <c r="BA134" s="222"/>
      <c r="BK134" s="249" t="s">
        <v>7489</v>
      </c>
      <c r="BL134" s="136"/>
      <c r="BM134" s="137" t="str">
        <f>CONCATENATE(BK134,".",BL134)</f>
        <v>ДП Оксфорд.</v>
      </c>
      <c r="BS134" s="57" t="s">
        <v>1279</v>
      </c>
      <c r="BT134" s="55" t="s">
        <v>3851</v>
      </c>
      <c r="BU134" s="538" t="str">
        <f t="shared" si="135"/>
        <v>ДП ЛАДА C.4/2.Масив</v>
      </c>
      <c r="BW134" s="233" t="s">
        <v>2282</v>
      </c>
      <c r="BX134" s="764" t="s">
        <v>3617</v>
      </c>
      <c r="BY134" s="137" t="str">
        <f>CONCATENATE(BW134,".",BX134)</f>
        <v>ДП Ідея.7/1.Графіт</v>
      </c>
      <c r="CA134" s="145" t="s">
        <v>2965</v>
      </c>
      <c r="CB134" s="475" t="s">
        <v>4099</v>
      </c>
      <c r="CC134" s="238" t="str">
        <f>CONCATENATE(CA134,".",CB134)</f>
        <v>ДП КУПАВА.б/з фальц.робоча.Magnet ст б/з завіс.</v>
      </c>
      <c r="CE134" s="144" t="s">
        <v>3046</v>
      </c>
      <c r="CF134" s="136"/>
      <c r="CG134" s="137" t="str">
        <f t="shared" si="134"/>
        <v>ДП Ніка.б/з фальц..робоча..</v>
      </c>
      <c r="CI134" s="145" t="s">
        <v>4158</v>
      </c>
      <c r="CJ134" s="136" t="s">
        <v>4476</v>
      </c>
      <c r="CK134" s="137" t="str">
        <f t="shared" si="136"/>
        <v>Пл Magnet +2завіс 3D.Ліва</v>
      </c>
      <c r="CM134" s="736" t="s">
        <v>3052</v>
      </c>
      <c r="CN134" s="136" t="s">
        <v>799</v>
      </c>
      <c r="CO134" s="137" t="str">
        <f t="shared" si="137"/>
        <v>ДП ЛАДА-КОНЦЕПТ.фальц..робоча..Verto-FIT</v>
      </c>
      <c r="CY134" s="146" t="s">
        <v>5834</v>
      </c>
      <c r="CZ134" s="61" t="s">
        <v>5792</v>
      </c>
      <c r="DA134" s="138" t="s">
        <v>816</v>
      </c>
      <c r="DD134" s="164" t="s">
        <v>2296</v>
      </c>
      <c r="DE134" s="165">
        <v>4790</v>
      </c>
      <c r="DF134" s="525">
        <f t="shared" si="111"/>
        <v>4790</v>
      </c>
      <c r="DG134" s="520"/>
      <c r="DH134" s="527">
        <f t="shared" si="125"/>
        <v>4790</v>
      </c>
      <c r="DP134" s="791" t="s">
        <v>589</v>
      </c>
      <c r="DQ134" s="722">
        <v>0</v>
      </c>
      <c r="DR134" s="525">
        <f t="shared" si="130"/>
        <v>0</v>
      </c>
      <c r="DS134" s="526"/>
      <c r="DT134" s="527">
        <f t="shared" si="108"/>
        <v>0</v>
      </c>
      <c r="DU134" s="165"/>
      <c r="DV134" s="733" t="s">
        <v>5867</v>
      </c>
      <c r="DW134" s="163">
        <v>1000</v>
      </c>
      <c r="DX134" s="522">
        <f t="shared" si="132"/>
        <v>1000</v>
      </c>
      <c r="DY134" s="523"/>
      <c r="DZ134" s="524">
        <f t="shared" si="133"/>
        <v>1000</v>
      </c>
      <c r="EG134" s="164"/>
      <c r="EH134" s="733" t="s">
        <v>3224</v>
      </c>
      <c r="EI134" s="163">
        <v>1420</v>
      </c>
      <c r="EJ134" s="528">
        <f t="shared" si="138"/>
        <v>1420</v>
      </c>
      <c r="EK134" s="523"/>
      <c r="EL134" s="524">
        <f t="shared" si="121"/>
        <v>1420</v>
      </c>
    </row>
    <row r="135" spans="2:142" x14ac:dyDescent="0.2">
      <c r="C135" s="21"/>
      <c r="D135" s="21"/>
      <c r="L135" s="57" t="s">
        <v>2419</v>
      </c>
      <c r="M135" s="47" t="s">
        <v>2415</v>
      </c>
      <c r="N135" s="93" t="s">
        <v>1960</v>
      </c>
      <c r="O135" s="422" t="s">
        <v>691</v>
      </c>
      <c r="Q135" s="57" t="s">
        <v>2419</v>
      </c>
      <c r="R135" s="97" t="s">
        <v>190</v>
      </c>
      <c r="S135" s="93" t="s">
        <v>134</v>
      </c>
      <c r="U135" s="758" t="s">
        <v>4546</v>
      </c>
      <c r="V135" s="150" t="s">
        <v>1619</v>
      </c>
      <c r="W135" s="432" t="s">
        <v>5096</v>
      </c>
      <c r="AK135" s="772" t="s">
        <v>5756</v>
      </c>
      <c r="AL135" s="151" t="s">
        <v>5722</v>
      </c>
      <c r="AM135" s="755" t="s">
        <v>5758</v>
      </c>
      <c r="AO135" s="772" t="s">
        <v>4529</v>
      </c>
      <c r="AP135" s="151" t="s">
        <v>170</v>
      </c>
      <c r="AQ135" s="583" t="s">
        <v>2187</v>
      </c>
      <c r="AU135" s="135" t="s">
        <v>581</v>
      </c>
      <c r="AV135" s="150" t="s">
        <v>202</v>
      </c>
      <c r="AW135" s="137" t="str">
        <f t="shared" si="98"/>
        <v>ДП ЛАДА-НОВА.6А/1</v>
      </c>
      <c r="AY135" s="233" t="s">
        <v>1266</v>
      </c>
      <c r="AZ135" s="136" t="s">
        <v>1600</v>
      </c>
      <c r="BA135" s="137" t="str">
        <f t="shared" ref="BA135:BA162" si="139">CONCATENATE(AY135,".",AZ135)</f>
        <v>ДП ЛАДА A.2А/0.фальц,</v>
      </c>
      <c r="BK135" s="249" t="s">
        <v>7489</v>
      </c>
      <c r="BL135" s="136" t="s">
        <v>1768</v>
      </c>
      <c r="BM135" s="137" t="str">
        <f>CONCATENATE(BK135,".",BL135)</f>
        <v>ДП Оксфорд.Uni-Mat.</v>
      </c>
      <c r="BS135" s="57" t="s">
        <v>1280</v>
      </c>
      <c r="BT135" s="55" t="s">
        <v>3851</v>
      </c>
      <c r="BU135" s="538" t="str">
        <f t="shared" si="135"/>
        <v>ДП ЛАДА C.4/3.Масив</v>
      </c>
      <c r="BW135" s="223" t="s">
        <v>2282</v>
      </c>
      <c r="BX135" s="247" t="s">
        <v>790</v>
      </c>
      <c r="BY135" s="138" t="str">
        <f>CONCATENATE(BW135,".",BX135)</f>
        <v>ДП Ідея.7/1.Бронза</v>
      </c>
      <c r="CA135" s="145" t="s">
        <v>2965</v>
      </c>
      <c r="CB135" s="475" t="s">
        <v>5838</v>
      </c>
      <c r="CC135" s="238" t="str">
        <f>CONCATENATE(CA135,".",CB135)</f>
        <v>ДП КУПАВА.б/з фальц.робоча.Magnet цл (чор.) б/з завіс.</v>
      </c>
      <c r="CE135" s="145" t="s">
        <v>3046</v>
      </c>
      <c r="CF135" s="136" t="s">
        <v>4021</v>
      </c>
      <c r="CG135" s="137" t="str">
        <f t="shared" si="134"/>
        <v>ДП Ніка.б/з фальц..робоча..ВВ</v>
      </c>
      <c r="CI135" s="146" t="s">
        <v>4158</v>
      </c>
      <c r="CJ135" s="61" t="s">
        <v>4506</v>
      </c>
      <c r="CK135" s="138" t="str">
        <f t="shared" si="136"/>
        <v>Пл Magnet +2завіс 3D.Права</v>
      </c>
      <c r="CM135" s="423" t="s">
        <v>3052</v>
      </c>
      <c r="CN135" s="61" t="s">
        <v>355</v>
      </c>
      <c r="CO135" s="138" t="str">
        <f t="shared" si="137"/>
        <v>ДП ЛАДА-КОНЦЕПТ.фальц..робоча..Verto-FIT Plus</v>
      </c>
      <c r="CY135" s="145" t="s">
        <v>4097</v>
      </c>
      <c r="CZ135" s="136" t="s">
        <v>4156</v>
      </c>
      <c r="DA135" s="137" t="s">
        <v>816</v>
      </c>
      <c r="DD135" s="107" t="s">
        <v>2297</v>
      </c>
      <c r="DE135" s="163">
        <v>4790</v>
      </c>
      <c r="DF135" s="525">
        <f t="shared" si="111"/>
        <v>4790</v>
      </c>
      <c r="DG135" s="523"/>
      <c r="DH135" s="527">
        <f t="shared" si="125"/>
        <v>4790</v>
      </c>
      <c r="DP135" s="792" t="s">
        <v>404</v>
      </c>
      <c r="DQ135" s="720">
        <v>270</v>
      </c>
      <c r="DR135" s="519">
        <f>ROUND(((DQ135-(DQ135/6))/$DD$3)*$DE$3,2)</f>
        <v>270</v>
      </c>
      <c r="DS135" s="520"/>
      <c r="DT135" s="521">
        <f>IF(DS135="",DR135,
IF(AND($DQ$10&gt;=VLOOKUP(DS135,$DP$5:$DT$9,2,0),$DQ$10&lt;=VLOOKUP(DS135,$DP$5:$DT$9,3,0)),
(DR135*(1-VLOOKUP(DS135,$DP$5:$DT$9,4,0))),
DR135))</f>
        <v>270</v>
      </c>
      <c r="DU135" s="165"/>
      <c r="DV135" s="731" t="s">
        <v>5438</v>
      </c>
      <c r="DW135" s="162">
        <v>80</v>
      </c>
      <c r="DX135" s="525">
        <f t="shared" si="132"/>
        <v>80</v>
      </c>
      <c r="DY135" s="526"/>
      <c r="DZ135" s="527">
        <f t="shared" si="133"/>
        <v>80</v>
      </c>
      <c r="EG135" s="164"/>
      <c r="EH135" s="732" t="s">
        <v>3225</v>
      </c>
      <c r="EI135" s="165">
        <v>0</v>
      </c>
      <c r="EJ135" s="519">
        <f>ROUND(((EI135-(EI135/6))/$DD$3)*$DE$3,2)</f>
        <v>0</v>
      </c>
      <c r="EK135" s="520"/>
      <c r="EL135" s="521">
        <f>IF(EK135="",EJ135,
IF(AND($EI$10&gt;=VLOOKUP(EK135,$EH$5:$EL$9,2,0),$EI$10&lt;=VLOOKUP(EK135,$EH$5:$EL$9,3,0)),
(EJ135*(1-VLOOKUP(EK135,$EH$5:$EL$9,4,0))),
EJ135))</f>
        <v>0</v>
      </c>
    </row>
    <row r="136" spans="2:142" x14ac:dyDescent="0.2">
      <c r="C136" s="21"/>
      <c r="D136" s="21"/>
      <c r="L136" s="57" t="s">
        <v>2420</v>
      </c>
      <c r="M136" s="47" t="s">
        <v>2415</v>
      </c>
      <c r="N136" s="93" t="s">
        <v>1960</v>
      </c>
      <c r="O136" s="422" t="s">
        <v>691</v>
      </c>
      <c r="Q136" s="57" t="s">
        <v>2420</v>
      </c>
      <c r="R136" s="97" t="s">
        <v>191</v>
      </c>
      <c r="S136" s="93" t="s">
        <v>135</v>
      </c>
      <c r="U136" s="758" t="s">
        <v>4547</v>
      </c>
      <c r="V136" s="150" t="s">
        <v>1620</v>
      </c>
      <c r="W136" s="432" t="s">
        <v>5097</v>
      </c>
      <c r="AK136" s="771" t="s">
        <v>6700</v>
      </c>
      <c r="AL136" s="150" t="s">
        <v>5721</v>
      </c>
      <c r="AM136" s="754" t="s">
        <v>6805</v>
      </c>
      <c r="AO136" s="771" t="s">
        <v>6242</v>
      </c>
      <c r="AP136" s="150" t="s">
        <v>5143</v>
      </c>
      <c r="AQ136" s="581" t="s">
        <v>2184</v>
      </c>
      <c r="AU136" s="135" t="s">
        <v>581</v>
      </c>
      <c r="AV136" s="150" t="s">
        <v>203</v>
      </c>
      <c r="AW136" s="137" t="str">
        <f t="shared" si="98"/>
        <v>ДП ЛАДА-НОВА.6А/5</v>
      </c>
      <c r="AY136" s="233" t="s">
        <v>1266</v>
      </c>
      <c r="AZ136" s="136" t="s">
        <v>1598</v>
      </c>
      <c r="BA136" s="137" t="str">
        <f t="shared" si="139"/>
        <v>ДП ЛАДА A.2А/0.б/з фальц.</v>
      </c>
      <c r="BK136" s="249" t="s">
        <v>7489</v>
      </c>
      <c r="BL136" s="136" t="s">
        <v>7178</v>
      </c>
      <c r="BM136" s="137" t="str">
        <f>CONCATENATE(BK136,".",BL136)</f>
        <v>ДП Оксфорд.Резист.</v>
      </c>
      <c r="BS136" s="57" t="s">
        <v>1281</v>
      </c>
      <c r="BT136" s="55" t="s">
        <v>3851</v>
      </c>
      <c r="BU136" s="538" t="str">
        <f t="shared" si="135"/>
        <v>ДП ЛАДА C.4/4.Масив</v>
      </c>
      <c r="BW136" s="866"/>
      <c r="BX136" s="867"/>
      <c r="BY136" s="868"/>
      <c r="CA136" s="145" t="s">
        <v>2965</v>
      </c>
      <c r="CB136" s="475" t="s">
        <v>5835</v>
      </c>
      <c r="CC136" s="238" t="str">
        <f>CONCATENATE(CA136,".",CB136)</f>
        <v>ДП КУПАВА.б/з фальц.робоча.Magnet ст (чор.) б/з завіс.</v>
      </c>
      <c r="CE136" s="146" t="s">
        <v>3046</v>
      </c>
      <c r="CF136" s="61" t="s">
        <v>697</v>
      </c>
      <c r="CG136" s="138" t="str">
        <f t="shared" si="134"/>
        <v>ДП Ніка.б/з фальц..робоча..ВП</v>
      </c>
      <c r="CI136" s="145" t="s">
        <v>4159</v>
      </c>
      <c r="CJ136" s="136" t="s">
        <v>4476</v>
      </c>
      <c r="CK136" s="137" t="str">
        <f t="shared" si="136"/>
        <v>Пл Magnet +3завіс 3D.Ліва</v>
      </c>
      <c r="CM136" s="423" t="s">
        <v>3053</v>
      </c>
      <c r="CN136" s="61" t="s">
        <v>3871</v>
      </c>
      <c r="CO136" s="69" t="str">
        <f t="shared" si="137"/>
        <v>ДП ЛАДА-КОНЦЕПТ.фальц..неробоча..(ні)</v>
      </c>
      <c r="CY136" s="145" t="s">
        <v>4099</v>
      </c>
      <c r="CZ136" s="136" t="s">
        <v>4156</v>
      </c>
      <c r="DA136" s="137" t="s">
        <v>816</v>
      </c>
      <c r="DD136" s="164" t="s">
        <v>2298</v>
      </c>
      <c r="DE136" s="165">
        <v>3170.0000000000005</v>
      </c>
      <c r="DF136" s="525">
        <f t="shared" si="111"/>
        <v>3170</v>
      </c>
      <c r="DG136" s="520"/>
      <c r="DH136" s="527">
        <f t="shared" si="125"/>
        <v>3170</v>
      </c>
      <c r="DP136" s="793" t="s">
        <v>3642</v>
      </c>
      <c r="DQ136" s="720">
        <v>410</v>
      </c>
      <c r="DR136" s="519">
        <f t="shared" si="130"/>
        <v>410</v>
      </c>
      <c r="DS136" s="520"/>
      <c r="DT136" s="521">
        <f t="shared" si="108"/>
        <v>410</v>
      </c>
      <c r="DU136" s="165"/>
      <c r="DV136" s="731" t="s">
        <v>5439</v>
      </c>
      <c r="DW136" s="162">
        <v>80</v>
      </c>
      <c r="DX136" s="525">
        <f>ROUND(((DW136-(DW136/6))/$DD$3)*$DE$3,2)</f>
        <v>80</v>
      </c>
      <c r="DY136" s="526"/>
      <c r="DZ136" s="527">
        <f>IF(DY136="",DX136,
IF(AND($DW$10&gt;=VLOOKUP(DY136,$DV$5:$DZ$9,2,0),$DW$10&lt;=VLOOKUP(DY136,$DV$5:$DZ$9,3,0)),
(DX136*(1-VLOOKUP(DY136,$DV$5:$DZ$9,4,0))),
DX136))</f>
        <v>80</v>
      </c>
      <c r="EG136" s="164"/>
      <c r="EH136" s="733" t="s">
        <v>3226</v>
      </c>
      <c r="EI136" s="163">
        <v>1420</v>
      </c>
      <c r="EJ136" s="528">
        <f>ROUND(((EI136-(EI136/6))/$DD$3)*$DE$3,2)</f>
        <v>1420</v>
      </c>
      <c r="EK136" s="523"/>
      <c r="EL136" s="524">
        <f>IF(EK136="",EJ136,
IF(AND($EI$10&gt;=VLOOKUP(EK136,$EH$5:$EL$9,2,0),$EI$10&lt;=VLOOKUP(EK136,$EH$5:$EL$9,3,0)),
(EJ136*(1-VLOOKUP(EK136,$EH$5:$EL$9,4,0))),
EJ136))</f>
        <v>1420</v>
      </c>
    </row>
    <row r="137" spans="2:142" x14ac:dyDescent="0.2">
      <c r="C137" s="21"/>
      <c r="D137" s="21"/>
      <c r="L137" s="57" t="s">
        <v>2421</v>
      </c>
      <c r="M137" s="47" t="s">
        <v>2415</v>
      </c>
      <c r="N137" s="93" t="s">
        <v>1960</v>
      </c>
      <c r="O137" s="422" t="s">
        <v>691</v>
      </c>
      <c r="Q137" s="57" t="s">
        <v>2421</v>
      </c>
      <c r="R137" s="97" t="s">
        <v>178</v>
      </c>
      <c r="S137" s="93" t="s">
        <v>136</v>
      </c>
      <c r="U137" s="758" t="s">
        <v>4548</v>
      </c>
      <c r="V137" s="150" t="s">
        <v>1621</v>
      </c>
      <c r="W137" s="432" t="s">
        <v>5098</v>
      </c>
      <c r="AK137" s="772" t="s">
        <v>6691</v>
      </c>
      <c r="AL137" s="151" t="s">
        <v>5722</v>
      </c>
      <c r="AM137" s="755" t="s">
        <v>5107</v>
      </c>
      <c r="AO137" s="772" t="s">
        <v>6243</v>
      </c>
      <c r="AP137" s="151" t="s">
        <v>170</v>
      </c>
      <c r="AQ137" s="583" t="s">
        <v>2187</v>
      </c>
      <c r="AU137" s="135" t="s">
        <v>581</v>
      </c>
      <c r="AV137" s="150" t="s">
        <v>611</v>
      </c>
      <c r="AW137" s="137" t="str">
        <f t="shared" si="98"/>
        <v>ДП ЛАДА-НОВА.7/1</v>
      </c>
      <c r="AY137" s="223" t="s">
        <v>1266</v>
      </c>
      <c r="AZ137" s="61" t="s">
        <v>1599</v>
      </c>
      <c r="BA137" s="138" t="str">
        <f t="shared" si="139"/>
        <v>ДП ЛАДА A.2А/0.купе.</v>
      </c>
      <c r="BK137" s="425"/>
      <c r="BL137" s="426"/>
      <c r="BM137" s="427"/>
      <c r="BS137" s="57" t="s">
        <v>1282</v>
      </c>
      <c r="BT137" s="55" t="s">
        <v>3851</v>
      </c>
      <c r="BU137" s="538" t="str">
        <f t="shared" si="135"/>
        <v>ДП ЛАДА C.4/5.Масив</v>
      </c>
      <c r="BW137" s="223" t="s">
        <v>6978</v>
      </c>
      <c r="BX137" s="774" t="s">
        <v>3871</v>
      </c>
      <c r="BY137" s="138" t="str">
        <f>CONCATENATE(BW137,".",BX137)</f>
        <v>ДП Ідея-Алюм.1.(ні)</v>
      </c>
      <c r="CA137" s="145" t="s">
        <v>2965</v>
      </c>
      <c r="CB137" s="96"/>
      <c r="CC137" s="96"/>
      <c r="CE137" s="144" t="s">
        <v>3047</v>
      </c>
      <c r="CF137" s="136"/>
      <c r="CG137" s="137" t="str">
        <f t="shared" si="134"/>
        <v>ДП Ніка.купе..робоча..</v>
      </c>
      <c r="CI137" s="146" t="s">
        <v>4159</v>
      </c>
      <c r="CJ137" s="61" t="s">
        <v>4506</v>
      </c>
      <c r="CK137" s="138" t="str">
        <f t="shared" si="136"/>
        <v>Пл Magnet +3завіс 3D.Права</v>
      </c>
      <c r="CM137" s="85" t="s">
        <v>3054</v>
      </c>
      <c r="CN137" s="55" t="s">
        <v>899</v>
      </c>
      <c r="CO137" s="69" t="str">
        <f t="shared" si="137"/>
        <v>ДП ЛАДА-КОНЦЕПТ.б/з фальц..робоча..Verto-FIT Comfort</v>
      </c>
      <c r="CY137" s="145" t="s">
        <v>5838</v>
      </c>
      <c r="CZ137" s="136" t="s">
        <v>5795</v>
      </c>
      <c r="DA137" s="137" t="s">
        <v>816</v>
      </c>
      <c r="DD137" s="164" t="s">
        <v>2299</v>
      </c>
      <c r="DE137" s="165">
        <v>5950.0000000000009</v>
      </c>
      <c r="DF137" s="525">
        <f t="shared" si="111"/>
        <v>5950</v>
      </c>
      <c r="DG137" s="520"/>
      <c r="DH137" s="527">
        <f t="shared" si="125"/>
        <v>5950</v>
      </c>
      <c r="DP137" s="794" t="s">
        <v>1704</v>
      </c>
      <c r="DQ137" s="721">
        <v>410</v>
      </c>
      <c r="DR137" s="522">
        <f t="shared" si="130"/>
        <v>410</v>
      </c>
      <c r="DS137" s="523"/>
      <c r="DT137" s="524">
        <f t="shared" si="108"/>
        <v>410</v>
      </c>
      <c r="DU137" s="165"/>
      <c r="DV137" s="732" t="s">
        <v>5440</v>
      </c>
      <c r="DW137" s="165">
        <v>80</v>
      </c>
      <c r="DX137" s="519">
        <f>ROUND(((DW137-(DW137/6))/$DD$3)*$DE$3,2)</f>
        <v>80</v>
      </c>
      <c r="DY137" s="520"/>
      <c r="DZ137" s="521">
        <f>IF(DY137="",DX137,
IF(AND($DW$10&gt;=VLOOKUP(DY137,$DV$5:$DZ$9,2,0),$DW$10&lt;=VLOOKUP(DY137,$DV$5:$DZ$9,3,0)),
(DX137*(1-VLOOKUP(DY137,$DV$5:$DZ$9,4,0))),
DX137))</f>
        <v>80</v>
      </c>
      <c r="EG137" s="164"/>
      <c r="EH137" s="732" t="s">
        <v>3227</v>
      </c>
      <c r="EI137" s="165">
        <v>0</v>
      </c>
      <c r="EJ137" s="519">
        <f>ROUND(((EI137-(EI137/6))/$DD$3)*$DE$3,2)</f>
        <v>0</v>
      </c>
      <c r="EK137" s="520"/>
      <c r="EL137" s="521">
        <f>IF(EK137="",EJ137,
IF(AND($EI$10&gt;=VLOOKUP(EK137,$EH$5:$EL$9,2,0),$EI$10&lt;=VLOOKUP(EK137,$EH$5:$EL$9,3,0)),
(EJ137*(1-VLOOKUP(EK137,$EH$5:$EL$9,4,0))),
EJ137))</f>
        <v>0</v>
      </c>
    </row>
    <row r="138" spans="2:142" x14ac:dyDescent="0.2">
      <c r="C138" s="21"/>
      <c r="D138" s="21"/>
      <c r="L138" s="57" t="s">
        <v>2422</v>
      </c>
      <c r="M138" s="47" t="s">
        <v>2415</v>
      </c>
      <c r="N138" s="93" t="s">
        <v>1960</v>
      </c>
      <c r="O138" s="422" t="s">
        <v>691</v>
      </c>
      <c r="Q138" s="57" t="s">
        <v>2422</v>
      </c>
      <c r="R138" s="97" t="s">
        <v>179</v>
      </c>
      <c r="S138" s="93" t="s">
        <v>137</v>
      </c>
      <c r="U138" s="758" t="s">
        <v>4549</v>
      </c>
      <c r="V138" s="150" t="s">
        <v>1622</v>
      </c>
      <c r="W138" s="432" t="s">
        <v>5099</v>
      </c>
      <c r="AK138" s="771" t="s">
        <v>4149</v>
      </c>
      <c r="AL138" s="150" t="s">
        <v>1646</v>
      </c>
      <c r="AM138" s="754" t="s">
        <v>5108</v>
      </c>
      <c r="AO138" s="771" t="s">
        <v>4500</v>
      </c>
      <c r="AP138" s="150" t="s">
        <v>5143</v>
      </c>
      <c r="AQ138" s="581" t="s">
        <v>2184</v>
      </c>
      <c r="AU138" s="233" t="s">
        <v>581</v>
      </c>
      <c r="AV138" s="150" t="s">
        <v>618</v>
      </c>
      <c r="AW138" s="137" t="str">
        <f t="shared" si="98"/>
        <v>ДП ЛАДА-НОВА.7/2</v>
      </c>
      <c r="AY138" s="233" t="s">
        <v>1267</v>
      </c>
      <c r="AZ138" s="136" t="s">
        <v>1600</v>
      </c>
      <c r="BA138" s="137" t="str">
        <f t="shared" si="139"/>
        <v>ДП ЛАДА A.2А/1.фальц,</v>
      </c>
      <c r="BK138" s="230"/>
      <c r="BL138" s="133"/>
      <c r="BM138" s="134"/>
      <c r="BS138" s="57" t="s">
        <v>1283</v>
      </c>
      <c r="BT138" s="55" t="s">
        <v>3851</v>
      </c>
      <c r="BU138" s="538" t="str">
        <f t="shared" si="135"/>
        <v>ДП ЛАДА C.4/6.Масив</v>
      </c>
      <c r="BW138" s="223" t="s">
        <v>6979</v>
      </c>
      <c r="BX138" s="774" t="s">
        <v>3871</v>
      </c>
      <c r="BY138" s="138" t="str">
        <f>CONCATENATE(BW138,".",BX138)</f>
        <v>ДП Ідея-Алюм.2.(ні)</v>
      </c>
      <c r="CA138" s="145" t="s">
        <v>2965</v>
      </c>
      <c r="CB138" s="475" t="s">
        <v>4103</v>
      </c>
      <c r="CC138" s="238" t="str">
        <f>CONCATENATE(CA138,".",CB138)</f>
        <v>ДП КУПАВА.б/з фальц.робоча.Magnet цл +2завіс 3D</v>
      </c>
      <c r="CE138" s="145" t="s">
        <v>3047</v>
      </c>
      <c r="CF138" s="61" t="s">
        <v>4021</v>
      </c>
      <c r="CG138" s="138" t="str">
        <f t="shared" si="134"/>
        <v>ДП Ніка.купе..робоча..ВВ</v>
      </c>
      <c r="CI138" s="543"/>
      <c r="CJ138" s="541"/>
      <c r="CK138" s="542"/>
      <c r="CM138" s="85" t="s">
        <v>3055</v>
      </c>
      <c r="CN138" s="55" t="s">
        <v>799</v>
      </c>
      <c r="CO138" s="69" t="str">
        <f t="shared" si="137"/>
        <v>ДП ЛАДА-КОНЦЕПТ.купе..робоча..Verto-FIT</v>
      </c>
      <c r="CY138" s="145" t="s">
        <v>5835</v>
      </c>
      <c r="CZ138" s="136" t="s">
        <v>5795</v>
      </c>
      <c r="DA138" s="137" t="s">
        <v>816</v>
      </c>
      <c r="DD138" s="164" t="s">
        <v>2300</v>
      </c>
      <c r="DE138" s="165">
        <v>5950.0000000000009</v>
      </c>
      <c r="DF138" s="525">
        <f t="shared" si="111"/>
        <v>5950</v>
      </c>
      <c r="DG138" s="520"/>
      <c r="DH138" s="527">
        <f t="shared" si="125"/>
        <v>5950</v>
      </c>
      <c r="DP138" s="791" t="s">
        <v>405</v>
      </c>
      <c r="DQ138" s="722">
        <v>0</v>
      </c>
      <c r="DR138" s="525">
        <f t="shared" si="130"/>
        <v>0</v>
      </c>
      <c r="DS138" s="526"/>
      <c r="DT138" s="527">
        <f t="shared" si="108"/>
        <v>0</v>
      </c>
      <c r="DU138" s="165"/>
      <c r="DV138" s="732" t="s">
        <v>5441</v>
      </c>
      <c r="DW138" s="165">
        <v>80</v>
      </c>
      <c r="DX138" s="519">
        <f>ROUND(((DW138-(DW138/6))/$DD$3)*$DE$3,2)</f>
        <v>80</v>
      </c>
      <c r="DY138" s="520"/>
      <c r="DZ138" s="521">
        <f>IF(DY138="",DX138,
IF(AND($DW$10&gt;=VLOOKUP(DY138,$DV$5:$DZ$9,2,0),$DW$10&lt;=VLOOKUP(DY138,$DV$5:$DZ$9,3,0)),
(DX138*(1-VLOOKUP(DY138,$DV$5:$DZ$9,4,0))),
DX138))</f>
        <v>80</v>
      </c>
      <c r="EG138" s="164"/>
      <c r="EH138" s="733" t="s">
        <v>3228</v>
      </c>
      <c r="EI138" s="163">
        <v>1630</v>
      </c>
      <c r="EJ138" s="528">
        <f>ROUND(((EI138-(EI138/6))/$DD$3)*$DE$3,2)</f>
        <v>1630</v>
      </c>
      <c r="EK138" s="523"/>
      <c r="EL138" s="524">
        <f>IF(EK138="",EJ138,
IF(AND($EI$10&gt;=VLOOKUP(EK138,$EH$5:$EL$9,2,0),$EI$10&lt;=VLOOKUP(EK138,$EH$5:$EL$9,3,0)),
(EJ138*(1-VLOOKUP(EK138,$EH$5:$EL$9,4,0))),
EJ138))</f>
        <v>1630</v>
      </c>
    </row>
    <row r="139" spans="2:142" x14ac:dyDescent="0.2">
      <c r="C139" s="21"/>
      <c r="D139" s="21"/>
      <c r="L139" s="57" t="s">
        <v>2423</v>
      </c>
      <c r="M139" s="47" t="s">
        <v>2415</v>
      </c>
      <c r="N139" s="93" t="s">
        <v>1960</v>
      </c>
      <c r="O139" s="422" t="s">
        <v>691</v>
      </c>
      <c r="Q139" s="57" t="s">
        <v>2423</v>
      </c>
      <c r="R139" s="97" t="s">
        <v>192</v>
      </c>
      <c r="S139" s="93" t="s">
        <v>138</v>
      </c>
      <c r="U139" s="759" t="s">
        <v>4550</v>
      </c>
      <c r="V139" s="151" t="s">
        <v>1623</v>
      </c>
      <c r="W139" s="596" t="s">
        <v>5100</v>
      </c>
      <c r="AK139" s="772" t="s">
        <v>4150</v>
      </c>
      <c r="AL139" s="151" t="s">
        <v>1647</v>
      </c>
      <c r="AM139" s="755" t="s">
        <v>5109</v>
      </c>
      <c r="AO139" s="772" t="s">
        <v>4530</v>
      </c>
      <c r="AP139" s="151" t="s">
        <v>170</v>
      </c>
      <c r="AQ139" s="583" t="s">
        <v>2187</v>
      </c>
      <c r="AU139" s="223" t="s">
        <v>581</v>
      </c>
      <c r="AV139" s="151" t="s">
        <v>621</v>
      </c>
      <c r="AW139" s="138" t="str">
        <f t="shared" si="98"/>
        <v>ДП ЛАДА-НОВА.8/1</v>
      </c>
      <c r="AY139" s="233" t="s">
        <v>1267</v>
      </c>
      <c r="AZ139" s="136" t="s">
        <v>1598</v>
      </c>
      <c r="BA139" s="137" t="str">
        <f t="shared" si="139"/>
        <v>ДП ЛАДА A.2А/1.б/з фальц.</v>
      </c>
      <c r="BK139" s="146" t="s">
        <v>2713</v>
      </c>
      <c r="BL139" s="61" t="s">
        <v>1935</v>
      </c>
      <c r="BM139" s="138" t="str">
        <f t="shared" ref="BM139:BM147" si="140">CONCATENATE(BK139,".",BL139)</f>
        <v>ДП Лінея.Verto-Cell (L)</v>
      </c>
      <c r="BS139" s="57" t="s">
        <v>1284</v>
      </c>
      <c r="BT139" s="55" t="s">
        <v>3851</v>
      </c>
      <c r="BU139" s="538" t="str">
        <f t="shared" si="135"/>
        <v>ДП ЛАДА C.4/7.Масив</v>
      </c>
      <c r="BW139" s="431"/>
      <c r="BX139" s="431"/>
      <c r="BY139" s="431"/>
      <c r="CA139" s="145" t="s">
        <v>2965</v>
      </c>
      <c r="CB139" s="475" t="s">
        <v>4107</v>
      </c>
      <c r="CC139" s="238" t="str">
        <f>CONCATENATE(CA139,".",CB139)</f>
        <v>ДП КУПАВА.б/з фальц.робоча.Magnet ст +2завіс 3D</v>
      </c>
      <c r="CE139" s="543"/>
      <c r="CF139" s="541"/>
      <c r="CG139" s="542"/>
      <c r="CI139" s="758" t="s">
        <v>5795</v>
      </c>
      <c r="CJ139" s="136" t="s">
        <v>4476</v>
      </c>
      <c r="CK139" s="137" t="str">
        <f t="shared" ref="CK139:CK148" si="141">CONCATENATE(CI139,".",CJ139)</f>
        <v>Пл Magnet (чор.) б/з завіс..Ліва</v>
      </c>
      <c r="CM139" s="431"/>
      <c r="CN139" s="426"/>
      <c r="CO139" s="427"/>
      <c r="CY139" s="145" t="s">
        <v>4103</v>
      </c>
      <c r="CZ139" s="136" t="s">
        <v>4158</v>
      </c>
      <c r="DA139" s="137" t="s">
        <v>816</v>
      </c>
      <c r="DD139" s="164" t="s">
        <v>2301</v>
      </c>
      <c r="DE139" s="165">
        <v>5950.0000000000009</v>
      </c>
      <c r="DF139" s="525">
        <f t="shared" si="111"/>
        <v>5950</v>
      </c>
      <c r="DG139" s="520"/>
      <c r="DH139" s="527">
        <f t="shared" si="125"/>
        <v>5950</v>
      </c>
      <c r="DP139" s="792" t="s">
        <v>406</v>
      </c>
      <c r="DQ139" s="720">
        <v>370</v>
      </c>
      <c r="DR139" s="519">
        <f>ROUND(((DQ139-(DQ139/6))/$DD$3)*$DE$3,2)</f>
        <v>370</v>
      </c>
      <c r="DS139" s="520"/>
      <c r="DT139" s="521">
        <f>IF(DS139="",DR139,
IF(AND($DQ$10&gt;=VLOOKUP(DS139,$DP$5:$DT$9,2,0),$DQ$10&lt;=VLOOKUP(DS139,$DP$5:$DT$9,3,0)),
(DR139*(1-VLOOKUP(DS139,$DP$5:$DT$9,4,0))),
DR139))</f>
        <v>370</v>
      </c>
      <c r="DU139" s="165"/>
      <c r="DV139" s="732" t="s">
        <v>5442</v>
      </c>
      <c r="DW139" s="165">
        <v>80</v>
      </c>
      <c r="DX139" s="519">
        <f>ROUND(((DW139-(DW139/6))/$DD$3)*$DE$3,2)</f>
        <v>80</v>
      </c>
      <c r="DY139" s="520"/>
      <c r="DZ139" s="521">
        <f>IF(DY139="",DX139,
IF(AND($DW$10&gt;=VLOOKUP(DY139,$DV$5:$DZ$9,2,0),$DW$10&lt;=VLOOKUP(DY139,$DV$5:$DZ$9,3,0)),
(DX139*(1-VLOOKUP(DY139,$DV$5:$DZ$9,4,0))),
DX139))</f>
        <v>80</v>
      </c>
      <c r="EG139" s="164"/>
      <c r="EH139" s="732" t="s">
        <v>3229</v>
      </c>
      <c r="EI139" s="165">
        <v>0</v>
      </c>
      <c r="EJ139" s="519">
        <f t="shared" si="138"/>
        <v>0</v>
      </c>
      <c r="EK139" s="520"/>
      <c r="EL139" s="521">
        <f t="shared" si="121"/>
        <v>0</v>
      </c>
    </row>
    <row r="140" spans="2:142" x14ac:dyDescent="0.2">
      <c r="C140" s="21"/>
      <c r="D140" s="21"/>
      <c r="L140" s="57" t="s">
        <v>2424</v>
      </c>
      <c r="M140" s="47" t="s">
        <v>2415</v>
      </c>
      <c r="N140" s="93" t="s">
        <v>1960</v>
      </c>
      <c r="O140" s="422" t="s">
        <v>691</v>
      </c>
      <c r="Q140" s="57" t="s">
        <v>2424</v>
      </c>
      <c r="R140" s="97" t="s">
        <v>193</v>
      </c>
      <c r="S140" s="93" t="s">
        <v>139</v>
      </c>
      <c r="U140" s="801"/>
      <c r="V140" s="802"/>
      <c r="W140" s="795"/>
      <c r="AK140" s="771" t="s">
        <v>5762</v>
      </c>
      <c r="AL140" s="150" t="s">
        <v>6060</v>
      </c>
      <c r="AM140" s="754" t="s">
        <v>5764</v>
      </c>
      <c r="AO140" s="771" t="s">
        <v>4501</v>
      </c>
      <c r="AP140" s="150" t="s">
        <v>5143</v>
      </c>
      <c r="AQ140" s="581" t="s">
        <v>2184</v>
      </c>
      <c r="AU140" s="249" t="s">
        <v>2467</v>
      </c>
      <c r="AV140" s="150" t="s">
        <v>187</v>
      </c>
      <c r="AW140" s="137" t="str">
        <f t="shared" si="98"/>
        <v>ДП Міра.1/0</v>
      </c>
      <c r="AY140" s="223" t="s">
        <v>1267</v>
      </c>
      <c r="AZ140" s="61" t="s">
        <v>1599</v>
      </c>
      <c r="BA140" s="138" t="str">
        <f t="shared" si="139"/>
        <v>ДП ЛАДА A.2А/1.купе.</v>
      </c>
      <c r="BK140" s="230" t="s">
        <v>582</v>
      </c>
      <c r="BL140" s="133" t="s">
        <v>393</v>
      </c>
      <c r="BM140" s="134" t="str">
        <f t="shared" si="140"/>
        <v>ДП ЛАЙН.Verto-Cell</v>
      </c>
      <c r="BS140" s="57" t="s">
        <v>1285</v>
      </c>
      <c r="BT140" s="55" t="s">
        <v>3851</v>
      </c>
      <c r="BU140" s="538" t="str">
        <f t="shared" si="135"/>
        <v>ДП ЛАДА C.4/8.Масив</v>
      </c>
      <c r="BW140" s="59" t="s">
        <v>2283</v>
      </c>
      <c r="BX140" s="774" t="s">
        <v>3871</v>
      </c>
      <c r="BY140" s="69" t="str">
        <f>CONCATENATE(BW140,".",BX140)</f>
        <v>ДП Ідея-ЛОФТ.1.(ні)</v>
      </c>
      <c r="CA140" s="145" t="s">
        <v>2965</v>
      </c>
      <c r="CB140" s="475" t="s">
        <v>5836</v>
      </c>
      <c r="CC140" s="238" t="str">
        <f>CONCATENATE(CA140,".",CB140)</f>
        <v>ДП КУПАВА.б/з фальц.робоча.Magnet цл (чор.) +2завіс 3D(чор.)</v>
      </c>
      <c r="CE140" s="144" t="s">
        <v>3048</v>
      </c>
      <c r="CF140" s="136"/>
      <c r="CG140" s="137" t="str">
        <f t="shared" ref="CG140:CG150" si="142">CONCATENATE(CE140,".",CF140)</f>
        <v>ДП Ліса.фальц..робоча..</v>
      </c>
      <c r="CI140" s="759" t="s">
        <v>5795</v>
      </c>
      <c r="CJ140" s="61" t="s">
        <v>4506</v>
      </c>
      <c r="CK140" s="138" t="str">
        <f t="shared" si="141"/>
        <v>Пл Magnet (чор.) б/з завіс..Права</v>
      </c>
      <c r="CM140" s="736" t="s">
        <v>3056</v>
      </c>
      <c r="CN140" s="136" t="s">
        <v>933</v>
      </c>
      <c r="CO140" s="137" t="str">
        <f t="shared" ref="CO140:CO146" si="143">CONCATENATE(CM140,".",CN140)</f>
        <v>ДП ЛАДА-НОВА.фальц..робоча..Standard-MDF</v>
      </c>
      <c r="CY140" s="145" t="s">
        <v>4107</v>
      </c>
      <c r="CZ140" s="136" t="s">
        <v>4158</v>
      </c>
      <c r="DA140" s="137" t="s">
        <v>816</v>
      </c>
      <c r="DD140" s="164" t="s">
        <v>2302</v>
      </c>
      <c r="DE140" s="165">
        <v>5950.0000000000009</v>
      </c>
      <c r="DF140" s="525">
        <f t="shared" si="111"/>
        <v>5950</v>
      </c>
      <c r="DG140" s="520"/>
      <c r="DH140" s="527">
        <f t="shared" si="125"/>
        <v>5950</v>
      </c>
      <c r="DP140" s="793" t="s">
        <v>3643</v>
      </c>
      <c r="DQ140" s="720">
        <v>410</v>
      </c>
      <c r="DR140" s="519">
        <f t="shared" si="130"/>
        <v>410</v>
      </c>
      <c r="DS140" s="520"/>
      <c r="DT140" s="521">
        <f t="shared" si="108"/>
        <v>410</v>
      </c>
      <c r="DU140" s="165"/>
      <c r="DV140" s="732" t="s">
        <v>5443</v>
      </c>
      <c r="DW140" s="165">
        <v>80</v>
      </c>
      <c r="DX140" s="519">
        <f>ROUND(((DW140-(DW140/6))/$DD$3)*$DE$3,2)</f>
        <v>80</v>
      </c>
      <c r="DY140" s="520"/>
      <c r="DZ140" s="521">
        <f>IF(DY140="",DX140,
IF(AND($DW$10&gt;=VLOOKUP(DY140,$DV$5:$DZ$9,2,0),$DW$10&lt;=VLOOKUP(DY140,$DV$5:$DZ$9,3,0)),
(DX140*(1-VLOOKUP(DY140,$DV$5:$DZ$9,4,0))),
DX140))</f>
        <v>80</v>
      </c>
      <c r="EG140" s="164"/>
      <c r="EH140" s="733" t="s">
        <v>3230</v>
      </c>
      <c r="EI140" s="163">
        <v>1690</v>
      </c>
      <c r="EJ140" s="528">
        <f t="shared" si="138"/>
        <v>1690</v>
      </c>
      <c r="EK140" s="523"/>
      <c r="EL140" s="524">
        <f t="shared" si="121"/>
        <v>1690</v>
      </c>
    </row>
    <row r="141" spans="2:142" x14ac:dyDescent="0.2">
      <c r="C141" s="21"/>
      <c r="D141" s="21"/>
      <c r="L141" s="57" t="s">
        <v>2425</v>
      </c>
      <c r="M141" s="47" t="s">
        <v>2415</v>
      </c>
      <c r="N141" s="93" t="s">
        <v>1960</v>
      </c>
      <c r="O141" s="422" t="s">
        <v>691</v>
      </c>
      <c r="Q141" s="57" t="s">
        <v>2425</v>
      </c>
      <c r="R141" s="97" t="s">
        <v>504</v>
      </c>
      <c r="S141" s="93" t="s">
        <v>973</v>
      </c>
      <c r="U141" s="757" t="s">
        <v>3235</v>
      </c>
      <c r="V141" s="100" t="s">
        <v>232</v>
      </c>
      <c r="W141" s="99" t="s">
        <v>2048</v>
      </c>
      <c r="AK141" s="772" t="s">
        <v>5763</v>
      </c>
      <c r="AL141" s="151" t="s">
        <v>6061</v>
      </c>
      <c r="AM141" s="755" t="s">
        <v>5765</v>
      </c>
      <c r="AO141" s="772" t="s">
        <v>4531</v>
      </c>
      <c r="AP141" s="151" t="s">
        <v>170</v>
      </c>
      <c r="AQ141" s="583" t="s">
        <v>2187</v>
      </c>
      <c r="AU141" s="249" t="s">
        <v>2467</v>
      </c>
      <c r="AV141" s="150" t="s">
        <v>188</v>
      </c>
      <c r="AW141" s="137" t="str">
        <f t="shared" si="98"/>
        <v>ДП Міра.1/1</v>
      </c>
      <c r="AY141" s="233" t="s">
        <v>1274</v>
      </c>
      <c r="AZ141" s="136" t="s">
        <v>1600</v>
      </c>
      <c r="BA141" s="137" t="str">
        <f t="shared" si="139"/>
        <v>ДП ЛАДА A.3А/0.фальц,</v>
      </c>
      <c r="BK141" s="233" t="s">
        <v>582</v>
      </c>
      <c r="BL141" s="136" t="s">
        <v>529</v>
      </c>
      <c r="BM141" s="137" t="str">
        <f t="shared" si="140"/>
        <v>ДП ЛАЙН.Резист</v>
      </c>
      <c r="BS141" s="57" t="s">
        <v>1286</v>
      </c>
      <c r="BT141" s="55" t="s">
        <v>3851</v>
      </c>
      <c r="BU141" s="538" t="str">
        <f t="shared" si="135"/>
        <v>ДП ЛАДА C.5/0.Масив</v>
      </c>
      <c r="BW141" s="431"/>
      <c r="BX141" s="431"/>
      <c r="BY141" s="431"/>
      <c r="CA141" s="145" t="s">
        <v>2965</v>
      </c>
      <c r="CB141" s="475" t="s">
        <v>5837</v>
      </c>
      <c r="CC141" s="238" t="str">
        <f>CONCATENATE(CA141,".",CB141)</f>
        <v>ДП КУПАВА.б/з фальц.робоча.Magnet ст (чор.) +2завіс 3D(чор.)</v>
      </c>
      <c r="CE141" s="145" t="s">
        <v>3048</v>
      </c>
      <c r="CF141" s="136" t="s">
        <v>4021</v>
      </c>
      <c r="CG141" s="137" t="str">
        <f t="shared" si="142"/>
        <v>ДП Ліса.фальц..робоча..ВВ</v>
      </c>
      <c r="CI141" s="145" t="s">
        <v>5839</v>
      </c>
      <c r="CJ141" s="136" t="s">
        <v>4476</v>
      </c>
      <c r="CK141" s="137" t="str">
        <f>CONCATENATE(CI141,".",CJ141)</f>
        <v>Пл Magnet (чор.) +2завіс 3D(чор.).Ліва</v>
      </c>
      <c r="CM141" s="736" t="s">
        <v>3056</v>
      </c>
      <c r="CN141" s="136" t="s">
        <v>798</v>
      </c>
      <c r="CO141" s="137" t="str">
        <f t="shared" si="143"/>
        <v>ДП ЛАДА-НОВА.фальц..робоча..Standard</v>
      </c>
      <c r="CY141" s="145" t="s">
        <v>5836</v>
      </c>
      <c r="CZ141" s="136" t="s">
        <v>5839</v>
      </c>
      <c r="DA141" s="137" t="s">
        <v>816</v>
      </c>
      <c r="DD141" s="164" t="s">
        <v>2303</v>
      </c>
      <c r="DE141" s="165">
        <v>6080</v>
      </c>
      <c r="DF141" s="525">
        <f t="shared" si="111"/>
        <v>6080</v>
      </c>
      <c r="DG141" s="520"/>
      <c r="DH141" s="527">
        <f t="shared" si="125"/>
        <v>6080</v>
      </c>
      <c r="DP141" s="794" t="s">
        <v>1705</v>
      </c>
      <c r="DQ141" s="721">
        <v>410</v>
      </c>
      <c r="DR141" s="522">
        <f t="shared" si="130"/>
        <v>410</v>
      </c>
      <c r="DS141" s="523"/>
      <c r="DT141" s="524">
        <f t="shared" si="108"/>
        <v>410</v>
      </c>
      <c r="DU141" s="165"/>
      <c r="DV141" s="732" t="s">
        <v>6284</v>
      </c>
      <c r="DW141" s="165">
        <v>680</v>
      </c>
      <c r="DX141" s="519">
        <f t="shared" ref="DX141:DX172" si="144">ROUND(((DW141-(DW141/6))/$DD$3)*$DE$3,2)</f>
        <v>680</v>
      </c>
      <c r="DY141" s="520"/>
      <c r="DZ141" s="521">
        <f t="shared" ref="DZ141:DZ172" si="145">IF(DY141="",DX141,
IF(AND($DW$10&gt;=VLOOKUP(DY141,$DV$5:$DZ$9,2,0),$DW$10&lt;=VLOOKUP(DY141,$DV$5:$DZ$9,3,0)),
(DX141*(1-VLOOKUP(DY141,$DV$5:$DZ$9,4,0))),
DX141))</f>
        <v>680</v>
      </c>
      <c r="EG141" s="164"/>
      <c r="EH141" s="732" t="s">
        <v>7387</v>
      </c>
      <c r="EI141" s="165">
        <v>0</v>
      </c>
      <c r="EJ141" s="519">
        <f>ROUND(((EI141-(EI141/6))/$DD$3)*$DE$3,2)</f>
        <v>0</v>
      </c>
      <c r="EK141" s="520"/>
      <c r="EL141" s="521">
        <f>IF(EK141="",EJ141,
IF(AND($EI$10&gt;=VLOOKUP(EK141,$EH$5:$EL$9,2,0),$EI$10&lt;=VLOOKUP(EK141,$EH$5:$EL$9,3,0)),
(EJ141*(1-VLOOKUP(EK141,$EH$5:$EL$9,4,0))),
EJ141))</f>
        <v>0</v>
      </c>
    </row>
    <row r="142" spans="2:142" x14ac:dyDescent="0.2">
      <c r="C142" s="21"/>
      <c r="D142" s="21"/>
      <c r="L142" s="143"/>
      <c r="M142" s="47"/>
      <c r="N142" s="93"/>
      <c r="O142" s="422"/>
      <c r="Q142" s="143"/>
      <c r="R142" s="97"/>
      <c r="S142" s="93"/>
      <c r="U142" s="758" t="s">
        <v>3236</v>
      </c>
      <c r="V142" s="150" t="s">
        <v>233</v>
      </c>
      <c r="W142" s="158" t="s">
        <v>2049</v>
      </c>
      <c r="AK142" s="771" t="s">
        <v>6697</v>
      </c>
      <c r="AL142" s="150" t="s">
        <v>6060</v>
      </c>
      <c r="AM142" s="754" t="s">
        <v>6806</v>
      </c>
      <c r="AO142" s="771" t="s">
        <v>5822</v>
      </c>
      <c r="AP142" s="150" t="s">
        <v>5143</v>
      </c>
      <c r="AQ142" s="581" t="s">
        <v>2184</v>
      </c>
      <c r="AU142" s="249" t="s">
        <v>2467</v>
      </c>
      <c r="AV142" s="150" t="s">
        <v>503</v>
      </c>
      <c r="AW142" s="137" t="str">
        <f t="shared" si="98"/>
        <v>ДП Міра.1/2</v>
      </c>
      <c r="AY142" s="233" t="s">
        <v>1274</v>
      </c>
      <c r="AZ142" s="136" t="s">
        <v>1598</v>
      </c>
      <c r="BA142" s="137" t="str">
        <f t="shared" si="139"/>
        <v>ДП ЛАДА A.3А/0.б/з фальц.</v>
      </c>
      <c r="BK142" s="233" t="s">
        <v>582</v>
      </c>
      <c r="BL142" s="136" t="s">
        <v>55</v>
      </c>
      <c r="BM142" s="137" t="str">
        <f t="shared" si="140"/>
        <v>ДП ЛАЙН.LINE-3D</v>
      </c>
      <c r="BS142" s="57" t="s">
        <v>1287</v>
      </c>
      <c r="BT142" s="55" t="s">
        <v>3851</v>
      </c>
      <c r="BU142" s="538" t="str">
        <f t="shared" si="135"/>
        <v>ДП ЛАДА C.5/1.Масив</v>
      </c>
      <c r="BW142" s="57" t="s">
        <v>1266</v>
      </c>
      <c r="BX142" s="778" t="s">
        <v>3871</v>
      </c>
      <c r="BY142" s="238" t="str">
        <f t="shared" ref="BY142:BY168" si="146">CONCATENATE(BW142,".",BX142)</f>
        <v>ДП ЛАДА A.2А/0.(ні)</v>
      </c>
      <c r="CA142" s="145" t="s">
        <v>2965</v>
      </c>
      <c r="CB142" s="96"/>
      <c r="CC142" s="96"/>
      <c r="CE142" s="146" t="s">
        <v>3048</v>
      </c>
      <c r="CF142" s="61" t="s">
        <v>697</v>
      </c>
      <c r="CG142" s="138" t="str">
        <f t="shared" si="142"/>
        <v>ДП Ліса.фальц..робоча..ВП</v>
      </c>
      <c r="CI142" s="146" t="s">
        <v>5839</v>
      </c>
      <c r="CJ142" s="61" t="s">
        <v>4506</v>
      </c>
      <c r="CK142" s="138" t="str">
        <f>CONCATENATE(CI142,".",CJ142)</f>
        <v>Пл Magnet (чор.) +2завіс 3D(чор.).Права</v>
      </c>
      <c r="CM142" s="736" t="s">
        <v>3056</v>
      </c>
      <c r="CN142" s="136" t="s">
        <v>799</v>
      </c>
      <c r="CO142" s="137" t="str">
        <f t="shared" si="143"/>
        <v>ДП ЛАДА-НОВА.фальц..робоча..Verto-FIT</v>
      </c>
      <c r="CY142" s="145" t="s">
        <v>5837</v>
      </c>
      <c r="CZ142" s="136" t="s">
        <v>5839</v>
      </c>
      <c r="DA142" s="137" t="s">
        <v>816</v>
      </c>
      <c r="DD142" s="164" t="s">
        <v>2304</v>
      </c>
      <c r="DE142" s="165">
        <v>6080</v>
      </c>
      <c r="DF142" s="525">
        <f t="shared" si="111"/>
        <v>6080</v>
      </c>
      <c r="DG142" s="520"/>
      <c r="DH142" s="527">
        <f t="shared" si="125"/>
        <v>6080</v>
      </c>
      <c r="DP142" s="791" t="s">
        <v>407</v>
      </c>
      <c r="DQ142" s="722">
        <v>0</v>
      </c>
      <c r="DR142" s="525">
        <f t="shared" si="130"/>
        <v>0</v>
      </c>
      <c r="DS142" s="526"/>
      <c r="DT142" s="527">
        <f t="shared" si="108"/>
        <v>0</v>
      </c>
      <c r="DU142" s="165"/>
      <c r="DV142" s="732" t="s">
        <v>6218</v>
      </c>
      <c r="DW142" s="165">
        <v>680</v>
      </c>
      <c r="DX142" s="519">
        <f t="shared" si="144"/>
        <v>680</v>
      </c>
      <c r="DY142" s="520"/>
      <c r="DZ142" s="521">
        <f t="shared" si="145"/>
        <v>680</v>
      </c>
      <c r="EG142" s="164"/>
      <c r="EH142" s="733" t="s">
        <v>7388</v>
      </c>
      <c r="EI142" s="163">
        <v>1690</v>
      </c>
      <c r="EJ142" s="528">
        <f>ROUND(((EI142-(EI142/6))/$DD$3)*$DE$3,2)</f>
        <v>1690</v>
      </c>
      <c r="EK142" s="523"/>
      <c r="EL142" s="524">
        <f>IF(EK142="",EJ142,
IF(AND($EI$10&gt;=VLOOKUP(EK142,$EH$5:$EL$9,2,0),$EI$10&lt;=VLOOKUP(EK142,$EH$5:$EL$9,3,0)),
(EJ142*(1-VLOOKUP(EK142,$EH$5:$EL$9,4,0))),
EJ142))</f>
        <v>1690</v>
      </c>
    </row>
    <row r="143" spans="2:142" x14ac:dyDescent="0.2">
      <c r="C143" s="21"/>
      <c r="D143" s="21"/>
      <c r="L143" s="57" t="s">
        <v>117</v>
      </c>
      <c r="M143" s="47" t="s">
        <v>386</v>
      </c>
      <c r="N143" s="93" t="s">
        <v>1948</v>
      </c>
      <c r="O143" s="422" t="s">
        <v>691</v>
      </c>
      <c r="Q143" s="57" t="s">
        <v>117</v>
      </c>
      <c r="R143" s="97" t="s">
        <v>189</v>
      </c>
      <c r="S143" s="93" t="s">
        <v>133</v>
      </c>
      <c r="U143" s="758" t="s">
        <v>3237</v>
      </c>
      <c r="V143" s="150" t="s">
        <v>234</v>
      </c>
      <c r="W143" s="158" t="s">
        <v>2050</v>
      </c>
      <c r="AK143" s="772" t="s">
        <v>6692</v>
      </c>
      <c r="AL143" s="151" t="s">
        <v>6061</v>
      </c>
      <c r="AM143" s="755" t="s">
        <v>6807</v>
      </c>
      <c r="AO143" s="772" t="s">
        <v>5823</v>
      </c>
      <c r="AP143" s="151" t="s">
        <v>170</v>
      </c>
      <c r="AQ143" s="583" t="s">
        <v>2187</v>
      </c>
      <c r="AU143" s="249" t="s">
        <v>2467</v>
      </c>
      <c r="AV143" s="150" t="s">
        <v>1237</v>
      </c>
      <c r="AW143" s="137" t="str">
        <f t="shared" si="98"/>
        <v>ДП Міра.1/3</v>
      </c>
      <c r="AY143" s="223" t="s">
        <v>1274</v>
      </c>
      <c r="AZ143" s="61" t="s">
        <v>1599</v>
      </c>
      <c r="BA143" s="138" t="str">
        <f t="shared" si="139"/>
        <v>ДП ЛАДА A.3А/0.купе.</v>
      </c>
      <c r="BK143" s="233" t="s">
        <v>582</v>
      </c>
      <c r="BL143" s="136" t="s">
        <v>4720</v>
      </c>
      <c r="BM143" s="137" t="str">
        <f t="shared" si="140"/>
        <v>ДП ЛАЙН.Е-шпон</v>
      </c>
      <c r="BS143" s="57" t="s">
        <v>1288</v>
      </c>
      <c r="BT143" s="55" t="s">
        <v>3851</v>
      </c>
      <c r="BU143" s="538" t="str">
        <f t="shared" si="135"/>
        <v>ДП ЛАДА C.5/2.Масив</v>
      </c>
      <c r="BW143" s="161" t="s">
        <v>1267</v>
      </c>
      <c r="BX143" s="563" t="s">
        <v>430</v>
      </c>
      <c r="BY143" s="237" t="str">
        <f t="shared" si="146"/>
        <v>ДП ЛАДА A.2А/1.Сатин</v>
      </c>
      <c r="CA143" s="145" t="s">
        <v>2965</v>
      </c>
      <c r="CB143" s="475" t="s">
        <v>4109</v>
      </c>
      <c r="CC143" s="238" t="str">
        <f>CONCATENATE(CA143,".",CB143)</f>
        <v>ДП КУПАВА.б/з фальц.робоча.Magnet цл +3завіс 3D</v>
      </c>
      <c r="CE143" s="144" t="s">
        <v>3049</v>
      </c>
      <c r="CF143" s="136"/>
      <c r="CG143" s="137" t="str">
        <f t="shared" si="142"/>
        <v>ДП Ліса.фальц..неробоча..</v>
      </c>
      <c r="CI143" s="145" t="s">
        <v>5797</v>
      </c>
      <c r="CJ143" s="136" t="s">
        <v>4476</v>
      </c>
      <c r="CK143" s="137" t="str">
        <f>CONCATENATE(CI143,".",CJ143)</f>
        <v>Пл Magnet (чор.) +3завіс 3D(чор.).Ліва</v>
      </c>
      <c r="CM143" s="423" t="s">
        <v>3056</v>
      </c>
      <c r="CN143" s="61" t="s">
        <v>355</v>
      </c>
      <c r="CO143" s="138" t="str">
        <f t="shared" si="143"/>
        <v>ДП ЛАДА-НОВА.фальц..робоча..Verto-FIT Plus</v>
      </c>
      <c r="CY143" s="145" t="s">
        <v>6663</v>
      </c>
      <c r="CZ143" s="136" t="s">
        <v>6584</v>
      </c>
      <c r="DA143" s="137" t="s">
        <v>816</v>
      </c>
      <c r="DD143" s="164" t="s">
        <v>2305</v>
      </c>
      <c r="DE143" s="165">
        <v>6080</v>
      </c>
      <c r="DF143" s="525">
        <f t="shared" si="111"/>
        <v>6080</v>
      </c>
      <c r="DG143" s="520"/>
      <c r="DH143" s="527">
        <f t="shared" si="125"/>
        <v>6080</v>
      </c>
      <c r="DP143" s="792" t="s">
        <v>408</v>
      </c>
      <c r="DQ143" s="720">
        <v>370</v>
      </c>
      <c r="DR143" s="519">
        <f>ROUND(((DQ143-(DQ143/6))/$DD$3)*$DE$3,2)</f>
        <v>370</v>
      </c>
      <c r="DS143" s="520"/>
      <c r="DT143" s="521">
        <f>IF(DS143="",DR143,
IF(AND($DQ$10&gt;=VLOOKUP(DS143,$DP$5:$DT$9,2,0),$DQ$10&lt;=VLOOKUP(DS143,$DP$5:$DT$9,3,0)),
(DR143*(1-VLOOKUP(DS143,$DP$5:$DT$9,4,0))),
DR143))</f>
        <v>370</v>
      </c>
      <c r="DU143" s="165"/>
      <c r="DV143" s="732" t="s">
        <v>4185</v>
      </c>
      <c r="DW143" s="165">
        <v>550</v>
      </c>
      <c r="DX143" s="519">
        <f t="shared" si="144"/>
        <v>550</v>
      </c>
      <c r="DY143" s="520"/>
      <c r="DZ143" s="521">
        <f t="shared" si="145"/>
        <v>550</v>
      </c>
      <c r="EG143" s="164"/>
      <c r="EH143" s="732" t="s">
        <v>3231</v>
      </c>
      <c r="EI143" s="165">
        <v>0</v>
      </c>
      <c r="EJ143" s="519">
        <f t="shared" si="138"/>
        <v>0</v>
      </c>
      <c r="EK143" s="520"/>
      <c r="EL143" s="521">
        <f t="shared" si="121"/>
        <v>0</v>
      </c>
    </row>
    <row r="144" spans="2:142" x14ac:dyDescent="0.2">
      <c r="C144" s="21"/>
      <c r="D144" s="21"/>
      <c r="L144" s="48" t="s">
        <v>118</v>
      </c>
      <c r="M144" s="47" t="s">
        <v>386</v>
      </c>
      <c r="N144" s="93" t="s">
        <v>1948</v>
      </c>
      <c r="O144" s="422" t="s">
        <v>691</v>
      </c>
      <c r="Q144" s="57" t="s">
        <v>118</v>
      </c>
      <c r="R144" s="97" t="s">
        <v>191</v>
      </c>
      <c r="S144" s="93" t="s">
        <v>135</v>
      </c>
      <c r="U144" s="758" t="s">
        <v>3239</v>
      </c>
      <c r="V144" s="150" t="s">
        <v>235</v>
      </c>
      <c r="W144" s="158" t="s">
        <v>2051</v>
      </c>
      <c r="AK144" s="588"/>
      <c r="AL144" s="472"/>
      <c r="AM144" s="589"/>
      <c r="AO144" s="588"/>
      <c r="AP144" s="472"/>
      <c r="AQ144" s="589"/>
      <c r="AU144" s="249" t="s">
        <v>2467</v>
      </c>
      <c r="AV144" s="150" t="s">
        <v>1311</v>
      </c>
      <c r="AW144" s="137" t="str">
        <f t="shared" si="98"/>
        <v>ДП Міра.1/4</v>
      </c>
      <c r="AY144" s="233" t="s">
        <v>1275</v>
      </c>
      <c r="AZ144" s="136" t="s">
        <v>1600</v>
      </c>
      <c r="BA144" s="137" t="str">
        <f t="shared" si="139"/>
        <v>ДП ЛАДА A.3А/1.фальц,</v>
      </c>
      <c r="BK144" s="144" t="s">
        <v>2735</v>
      </c>
      <c r="BL144" s="133" t="s">
        <v>393</v>
      </c>
      <c r="BM144" s="134" t="str">
        <f t="shared" si="140"/>
        <v>ДП Елегант.Verto-Cell</v>
      </c>
      <c r="BS144" s="57" t="s">
        <v>1289</v>
      </c>
      <c r="BT144" s="55" t="s">
        <v>3851</v>
      </c>
      <c r="BU144" s="538" t="str">
        <f t="shared" si="135"/>
        <v>ДП ЛАДА C.5/3.Масив</v>
      </c>
      <c r="BW144" s="164" t="s">
        <v>1267</v>
      </c>
      <c r="BX144" s="766" t="s">
        <v>3617</v>
      </c>
      <c r="BY144" s="238" t="str">
        <f t="shared" si="146"/>
        <v>ДП ЛАДА A.2А/1.Графіт</v>
      </c>
      <c r="CA144" s="146" t="s">
        <v>2965</v>
      </c>
      <c r="CB144" s="587" t="s">
        <v>4110</v>
      </c>
      <c r="CC144" s="239" t="str">
        <f>CONCATENATE(CA144,".",CB144)</f>
        <v>ДП КУПАВА.б/з фальц.робоча.Magnet ст +3завіс 3D</v>
      </c>
      <c r="CE144" s="145" t="s">
        <v>3049</v>
      </c>
      <c r="CF144" s="136" t="s">
        <v>4021</v>
      </c>
      <c r="CG144" s="137" t="str">
        <f t="shared" si="142"/>
        <v>ДП Ліса.фальц..неробоча..ВВ</v>
      </c>
      <c r="CI144" s="146" t="s">
        <v>5797</v>
      </c>
      <c r="CJ144" s="61" t="s">
        <v>4506</v>
      </c>
      <c r="CK144" s="138" t="str">
        <f>CONCATENATE(CI144,".",CJ144)</f>
        <v>Пл Magnet (чор.) +3завіс 3D(чор.).Права</v>
      </c>
      <c r="CM144" s="423" t="s">
        <v>3057</v>
      </c>
      <c r="CN144" s="61" t="s">
        <v>3871</v>
      </c>
      <c r="CO144" s="69" t="str">
        <f t="shared" si="143"/>
        <v>ДП ЛАДА-НОВА.фальц..неробоча..(ні)</v>
      </c>
      <c r="CY144" s="145" t="s">
        <v>6664</v>
      </c>
      <c r="CZ144" s="136" t="s">
        <v>6584</v>
      </c>
      <c r="DA144" s="137" t="s">
        <v>816</v>
      </c>
      <c r="DD144" s="164" t="s">
        <v>2306</v>
      </c>
      <c r="DE144" s="165">
        <v>6080</v>
      </c>
      <c r="DF144" s="525">
        <f t="shared" si="111"/>
        <v>6080</v>
      </c>
      <c r="DG144" s="520"/>
      <c r="DH144" s="527">
        <f t="shared" si="125"/>
        <v>6080</v>
      </c>
      <c r="DP144" s="793" t="s">
        <v>3644</v>
      </c>
      <c r="DQ144" s="720">
        <v>410</v>
      </c>
      <c r="DR144" s="519">
        <f t="shared" si="130"/>
        <v>410</v>
      </c>
      <c r="DS144" s="520"/>
      <c r="DT144" s="521">
        <f t="shared" si="108"/>
        <v>410</v>
      </c>
      <c r="DU144" s="165"/>
      <c r="DV144" s="732" t="s">
        <v>4186</v>
      </c>
      <c r="DW144" s="165">
        <v>550</v>
      </c>
      <c r="DX144" s="519">
        <f t="shared" si="144"/>
        <v>550</v>
      </c>
      <c r="DY144" s="520"/>
      <c r="DZ144" s="521">
        <f t="shared" si="145"/>
        <v>550</v>
      </c>
      <c r="EG144" s="164"/>
      <c r="EH144" s="733" t="s">
        <v>3232</v>
      </c>
      <c r="EI144" s="163">
        <v>1800</v>
      </c>
      <c r="EJ144" s="528">
        <f t="shared" si="138"/>
        <v>1800</v>
      </c>
      <c r="EK144" s="523"/>
      <c r="EL144" s="524">
        <f t="shared" si="121"/>
        <v>1800</v>
      </c>
    </row>
    <row r="145" spans="3:143" x14ac:dyDescent="0.2">
      <c r="C145" s="21"/>
      <c r="D145" s="21"/>
      <c r="L145" s="48" t="s">
        <v>119</v>
      </c>
      <c r="M145" s="47" t="s">
        <v>386</v>
      </c>
      <c r="N145" s="93" t="s">
        <v>1948</v>
      </c>
      <c r="O145" s="422" t="s">
        <v>691</v>
      </c>
      <c r="Q145" s="57" t="s">
        <v>119</v>
      </c>
      <c r="R145" s="97" t="s">
        <v>178</v>
      </c>
      <c r="S145" s="93" t="s">
        <v>136</v>
      </c>
      <c r="U145" s="758" t="s">
        <v>3241</v>
      </c>
      <c r="V145" s="150" t="s">
        <v>236</v>
      </c>
      <c r="W145" s="158" t="s">
        <v>2052</v>
      </c>
      <c r="AK145" s="771" t="s">
        <v>4151</v>
      </c>
      <c r="AL145" s="150" t="s">
        <v>1657</v>
      </c>
      <c r="AM145" s="581" t="s">
        <v>2163</v>
      </c>
      <c r="AO145" s="580"/>
      <c r="AP145" s="475"/>
      <c r="AQ145" s="581"/>
      <c r="AU145" s="249" t="s">
        <v>2467</v>
      </c>
      <c r="AV145" s="150" t="s">
        <v>1312</v>
      </c>
      <c r="AW145" s="137" t="str">
        <f t="shared" si="98"/>
        <v>ДП Міра.1/5</v>
      </c>
      <c r="AY145" s="233" t="s">
        <v>1275</v>
      </c>
      <c r="AZ145" s="136" t="s">
        <v>1598</v>
      </c>
      <c r="BA145" s="137" t="str">
        <f t="shared" si="139"/>
        <v>ДП ЛАДА A.3А/1.б/з фальц.</v>
      </c>
      <c r="BK145" s="145" t="s">
        <v>2735</v>
      </c>
      <c r="BL145" s="136" t="s">
        <v>529</v>
      </c>
      <c r="BM145" s="137" t="str">
        <f t="shared" si="140"/>
        <v>ДП Елегант.Резист</v>
      </c>
      <c r="BS145" s="57" t="s">
        <v>1290</v>
      </c>
      <c r="BT145" s="55" t="s">
        <v>3851</v>
      </c>
      <c r="BU145" s="538" t="str">
        <f t="shared" si="135"/>
        <v>ДП ЛАДА C.5/4.Масив</v>
      </c>
      <c r="BW145" s="107" t="s">
        <v>1267</v>
      </c>
      <c r="BX145" s="564" t="s">
        <v>790</v>
      </c>
      <c r="BY145" s="239" t="str">
        <f t="shared" si="146"/>
        <v>ДП ЛАДА A.2А/1.Бронза</v>
      </c>
      <c r="CA145" s="145" t="s">
        <v>2965</v>
      </c>
      <c r="CB145" s="475" t="s">
        <v>5840</v>
      </c>
      <c r="CC145" s="238" t="str">
        <f>CONCATENATE(CA145,".",CB145)</f>
        <v>ДП КУПАВА.б/з фальц.робоча.Magnet цл (чор.) +3завіс 3D(чор.)</v>
      </c>
      <c r="CE145" s="146" t="s">
        <v>3049</v>
      </c>
      <c r="CF145" s="61" t="s">
        <v>697</v>
      </c>
      <c r="CG145" s="138" t="str">
        <f t="shared" si="142"/>
        <v>ДП Ліса.фальц..неробоча..ВП</v>
      </c>
      <c r="CI145" s="145" t="s">
        <v>6584</v>
      </c>
      <c r="CJ145" s="136" t="s">
        <v>4476</v>
      </c>
      <c r="CK145" s="137" t="str">
        <f t="shared" si="141"/>
        <v>Пл Magnet (чор.) +2завіс 3D.Ліва</v>
      </c>
      <c r="CM145" s="85" t="s">
        <v>3058</v>
      </c>
      <c r="CN145" s="55" t="s">
        <v>899</v>
      </c>
      <c r="CO145" s="69" t="str">
        <f t="shared" si="143"/>
        <v>ДП ЛАДА-НОВА.б/з фальц..робоча..Verto-FIT Comfort</v>
      </c>
      <c r="CY145" s="145" t="s">
        <v>4109</v>
      </c>
      <c r="CZ145" s="136" t="s">
        <v>4159</v>
      </c>
      <c r="DA145" s="137" t="s">
        <v>816</v>
      </c>
      <c r="DD145" s="164" t="s">
        <v>2307</v>
      </c>
      <c r="DE145" s="165">
        <v>6080</v>
      </c>
      <c r="DF145" s="525">
        <f t="shared" si="111"/>
        <v>6080</v>
      </c>
      <c r="DG145" s="520"/>
      <c r="DH145" s="527">
        <f t="shared" si="125"/>
        <v>6080</v>
      </c>
      <c r="DP145" s="794" t="s">
        <v>1706</v>
      </c>
      <c r="DQ145" s="721">
        <v>410</v>
      </c>
      <c r="DR145" s="522">
        <f t="shared" si="130"/>
        <v>410</v>
      </c>
      <c r="DS145" s="523"/>
      <c r="DT145" s="524">
        <f t="shared" si="108"/>
        <v>410</v>
      </c>
      <c r="DU145" s="165"/>
      <c r="DV145" s="732" t="s">
        <v>4187</v>
      </c>
      <c r="DW145" s="165">
        <v>800</v>
      </c>
      <c r="DX145" s="519">
        <f t="shared" si="144"/>
        <v>800</v>
      </c>
      <c r="DY145" s="520"/>
      <c r="DZ145" s="521">
        <f t="shared" si="145"/>
        <v>800</v>
      </c>
      <c r="EG145" s="164"/>
      <c r="EH145" s="732" t="s">
        <v>4732</v>
      </c>
      <c r="EI145" s="165">
        <v>0</v>
      </c>
      <c r="EJ145" s="519">
        <f>ROUND(((EI145-(EI145/6))/$DD$3)*$DE$3,2)</f>
        <v>0</v>
      </c>
      <c r="EK145" s="520"/>
      <c r="EL145" s="521">
        <f t="shared" si="121"/>
        <v>0</v>
      </c>
    </row>
    <row r="146" spans="3:143" x14ac:dyDescent="0.2">
      <c r="C146" s="21"/>
      <c r="D146" s="21"/>
      <c r="L146" s="48" t="s">
        <v>120</v>
      </c>
      <c r="M146" s="47" t="s">
        <v>386</v>
      </c>
      <c r="N146" s="93" t="s">
        <v>1948</v>
      </c>
      <c r="O146" s="422" t="s">
        <v>691</v>
      </c>
      <c r="P146" s="96"/>
      <c r="Q146" s="57" t="s">
        <v>120</v>
      </c>
      <c r="R146" s="97" t="s">
        <v>193</v>
      </c>
      <c r="S146" s="93" t="s">
        <v>139</v>
      </c>
      <c r="U146" s="758" t="s">
        <v>3243</v>
      </c>
      <c r="V146" s="150" t="s">
        <v>78</v>
      </c>
      <c r="W146" s="432" t="s">
        <v>5083</v>
      </c>
      <c r="AK146" s="772" t="s">
        <v>4152</v>
      </c>
      <c r="AL146" s="151" t="s">
        <v>1658</v>
      </c>
      <c r="AM146" s="583" t="s">
        <v>2164</v>
      </c>
      <c r="AO146" s="580"/>
      <c r="AP146" s="475"/>
      <c r="AQ146" s="581"/>
      <c r="AU146" s="249" t="s">
        <v>2467</v>
      </c>
      <c r="AV146" s="150" t="s">
        <v>1313</v>
      </c>
      <c r="AW146" s="137" t="str">
        <f t="shared" si="98"/>
        <v>ДП Міра.1/6</v>
      </c>
      <c r="AY146" s="223" t="s">
        <v>1275</v>
      </c>
      <c r="AZ146" s="61" t="s">
        <v>1599</v>
      </c>
      <c r="BA146" s="138" t="str">
        <f t="shared" si="139"/>
        <v>ДП ЛАДА A.3А/1.купе.</v>
      </c>
      <c r="BK146" s="145" t="s">
        <v>2735</v>
      </c>
      <c r="BL146" s="136" t="s">
        <v>55</v>
      </c>
      <c r="BM146" s="137" t="str">
        <f t="shared" si="140"/>
        <v>ДП Елегант.LINE-3D</v>
      </c>
      <c r="BS146" s="57" t="s">
        <v>1291</v>
      </c>
      <c r="BT146" s="55" t="s">
        <v>3851</v>
      </c>
      <c r="BU146" s="538" t="str">
        <f t="shared" si="135"/>
        <v>ДП ЛАДА C.5/5.Масив</v>
      </c>
      <c r="BW146" s="57" t="s">
        <v>1274</v>
      </c>
      <c r="BX146" s="778" t="s">
        <v>3871</v>
      </c>
      <c r="BY146" s="238" t="str">
        <f t="shared" si="146"/>
        <v>ДП ЛАДА A.3А/0.(ні)</v>
      </c>
      <c r="CA146" s="146" t="s">
        <v>2965</v>
      </c>
      <c r="CB146" s="587" t="s">
        <v>5841</v>
      </c>
      <c r="CC146" s="239" t="str">
        <f>CONCATENATE(CA146,".",CB146)</f>
        <v>ДП КУПАВА.б/з фальц.робоча.Magnet ст (чор.) +3завіс 3D(чор.)</v>
      </c>
      <c r="CE146" s="144" t="s">
        <v>3050</v>
      </c>
      <c r="CF146" s="136"/>
      <c r="CG146" s="137" t="str">
        <f t="shared" si="142"/>
        <v>ДП Ліса.б/з фальц..робоча..</v>
      </c>
      <c r="CI146" s="146" t="s">
        <v>6584</v>
      </c>
      <c r="CJ146" s="61" t="s">
        <v>4506</v>
      </c>
      <c r="CK146" s="138" t="str">
        <f t="shared" si="141"/>
        <v>Пл Magnet (чор.) +2завіс 3D.Права</v>
      </c>
      <c r="CM146" s="85" t="s">
        <v>3059</v>
      </c>
      <c r="CN146" s="55" t="s">
        <v>799</v>
      </c>
      <c r="CO146" s="69" t="str">
        <f t="shared" si="143"/>
        <v>ДП ЛАДА-НОВА.купе..робоча..Verto-FIT</v>
      </c>
      <c r="CY146" s="146" t="s">
        <v>4110</v>
      </c>
      <c r="CZ146" s="61" t="s">
        <v>4159</v>
      </c>
      <c r="DA146" s="138" t="s">
        <v>816</v>
      </c>
      <c r="DD146" s="164" t="s">
        <v>2308</v>
      </c>
      <c r="DE146" s="165">
        <v>6550.0000000000009</v>
      </c>
      <c r="DF146" s="525">
        <f t="shared" si="111"/>
        <v>6550</v>
      </c>
      <c r="DG146" s="520"/>
      <c r="DH146" s="527">
        <f t="shared" si="125"/>
        <v>6550</v>
      </c>
      <c r="DP146" s="255"/>
      <c r="DQ146" s="256"/>
      <c r="DR146" s="514"/>
      <c r="DS146" s="529"/>
      <c r="DT146" s="258"/>
      <c r="DU146" s="165"/>
      <c r="DV146" s="733" t="s">
        <v>4188</v>
      </c>
      <c r="DW146" s="163">
        <v>800</v>
      </c>
      <c r="DX146" s="522">
        <f t="shared" si="144"/>
        <v>800</v>
      </c>
      <c r="DY146" s="523"/>
      <c r="DZ146" s="524">
        <f t="shared" si="145"/>
        <v>800</v>
      </c>
      <c r="EG146" s="164"/>
      <c r="EH146" s="733" t="s">
        <v>4733</v>
      </c>
      <c r="EI146" s="163">
        <v>1910</v>
      </c>
      <c r="EJ146" s="528">
        <f>ROUND(((EI146-(EI146/6))/$DD$3)*$DE$3,2)</f>
        <v>1910</v>
      </c>
      <c r="EK146" s="523"/>
      <c r="EL146" s="524">
        <f t="shared" si="121"/>
        <v>1910</v>
      </c>
    </row>
    <row r="147" spans="3:143" x14ac:dyDescent="0.2">
      <c r="C147" s="21"/>
      <c r="D147" s="21"/>
      <c r="L147" s="48" t="s">
        <v>613</v>
      </c>
      <c r="M147" s="47" t="s">
        <v>386</v>
      </c>
      <c r="N147" s="93" t="s">
        <v>1948</v>
      </c>
      <c r="O147" s="422" t="s">
        <v>691</v>
      </c>
      <c r="Q147" s="48" t="s">
        <v>613</v>
      </c>
      <c r="R147" s="97" t="s">
        <v>180</v>
      </c>
      <c r="S147" s="93" t="s">
        <v>140</v>
      </c>
      <c r="U147" s="758" t="s">
        <v>3245</v>
      </c>
      <c r="V147" s="150" t="s">
        <v>79</v>
      </c>
      <c r="W147" s="432" t="s">
        <v>5084</v>
      </c>
      <c r="AK147" s="771" t="s">
        <v>5766</v>
      </c>
      <c r="AL147" s="150" t="s">
        <v>6068</v>
      </c>
      <c r="AM147" s="581" t="s">
        <v>5768</v>
      </c>
      <c r="AO147" s="578"/>
      <c r="AP147" s="577"/>
      <c r="AQ147" s="579"/>
      <c r="AU147" s="249" t="s">
        <v>2467</v>
      </c>
      <c r="AV147" s="150" t="s">
        <v>190</v>
      </c>
      <c r="AW147" s="137" t="str">
        <f t="shared" si="98"/>
        <v>ДП Міра.2/1</v>
      </c>
      <c r="AY147" s="233" t="s">
        <v>1276</v>
      </c>
      <c r="AZ147" s="136" t="s">
        <v>1600</v>
      </c>
      <c r="BA147" s="137" t="str">
        <f t="shared" si="139"/>
        <v>ДП ЛАДА A.3А/2.фальц,</v>
      </c>
      <c r="BK147" s="145" t="s">
        <v>2735</v>
      </c>
      <c r="BL147" s="136" t="s">
        <v>4720</v>
      </c>
      <c r="BM147" s="137" t="str">
        <f t="shared" si="140"/>
        <v>ДП Елегант.Е-шпон</v>
      </c>
      <c r="BS147" s="57" t="s">
        <v>1292</v>
      </c>
      <c r="BT147" s="55" t="s">
        <v>3851</v>
      </c>
      <c r="BU147" s="538" t="str">
        <f t="shared" si="135"/>
        <v>ДП ЛАДА C.5/6.Масив</v>
      </c>
      <c r="BW147" s="161" t="s">
        <v>1275</v>
      </c>
      <c r="BX147" s="563" t="s">
        <v>430</v>
      </c>
      <c r="BY147" s="237" t="str">
        <f t="shared" si="146"/>
        <v>ДП ЛАДА A.3А/1.Сатин</v>
      </c>
      <c r="CA147" s="740" t="s">
        <v>2967</v>
      </c>
      <c r="CB147" s="133" t="s">
        <v>3871</v>
      </c>
      <c r="CC147" s="134" t="str">
        <f>CONCATENATE(CA147,".",CB147)</f>
        <v>ДП КУПАВА.купе.робоча.(ні)</v>
      </c>
      <c r="CE147" s="145" t="s">
        <v>3050</v>
      </c>
      <c r="CF147" s="136" t="s">
        <v>4021</v>
      </c>
      <c r="CG147" s="137" t="str">
        <f t="shared" si="142"/>
        <v>ДП Ліса.б/з фальц..робоча..ВВ</v>
      </c>
      <c r="CI147" s="145" t="s">
        <v>6585</v>
      </c>
      <c r="CJ147" s="136" t="s">
        <v>4476</v>
      </c>
      <c r="CK147" s="137" t="str">
        <f t="shared" si="141"/>
        <v>Пл Magnet (чор.) +3завіс 3D.Ліва</v>
      </c>
      <c r="CM147" s="431"/>
      <c r="CN147" s="426"/>
      <c r="CO147" s="427"/>
      <c r="CY147" s="145" t="s">
        <v>5840</v>
      </c>
      <c r="CZ147" s="136" t="s">
        <v>5797</v>
      </c>
      <c r="DA147" s="137" t="s">
        <v>816</v>
      </c>
      <c r="DD147" s="164" t="s">
        <v>2309</v>
      </c>
      <c r="DE147" s="165">
        <v>6550.0000000000009</v>
      </c>
      <c r="DF147" s="525">
        <f t="shared" si="111"/>
        <v>6550</v>
      </c>
      <c r="DG147" s="520"/>
      <c r="DH147" s="527">
        <f t="shared" si="125"/>
        <v>6550</v>
      </c>
      <c r="DP147" s="730" t="s">
        <v>3899</v>
      </c>
      <c r="DQ147" s="104">
        <v>0</v>
      </c>
      <c r="DR147" s="402">
        <f t="shared" si="130"/>
        <v>0</v>
      </c>
      <c r="DS147" s="511"/>
      <c r="DT147" s="508">
        <f t="shared" si="108"/>
        <v>0</v>
      </c>
      <c r="DU147" s="165"/>
      <c r="DV147" s="732" t="s">
        <v>5868</v>
      </c>
      <c r="DW147" s="165">
        <v>1000</v>
      </c>
      <c r="DX147" s="519">
        <f t="shared" si="144"/>
        <v>1000</v>
      </c>
      <c r="DY147" s="520"/>
      <c r="DZ147" s="521">
        <f t="shared" si="145"/>
        <v>1000</v>
      </c>
      <c r="EG147" s="164"/>
      <c r="EH147" s="732" t="s">
        <v>3233</v>
      </c>
      <c r="EI147" s="165">
        <v>0</v>
      </c>
      <c r="EJ147" s="519">
        <f t="shared" si="138"/>
        <v>0</v>
      </c>
      <c r="EK147" s="520"/>
      <c r="EL147" s="521">
        <f t="shared" ref="EL147:EL178" si="147">IF(EK147="",EJ147,
IF(AND($EI$10&gt;=VLOOKUP(EK147,$EH$5:$EL$9,2,0),$EI$10&lt;=VLOOKUP(EK147,$EH$5:$EL$9,3,0)),
(EJ147*(1-VLOOKUP(EK147,$EH$5:$EL$9,4,0))),
EJ147))</f>
        <v>0</v>
      </c>
    </row>
    <row r="148" spans="3:143" x14ac:dyDescent="0.2">
      <c r="C148" s="21"/>
      <c r="D148" s="21"/>
      <c r="L148" s="48" t="s">
        <v>1015</v>
      </c>
      <c r="M148" s="47" t="s">
        <v>386</v>
      </c>
      <c r="N148" s="93" t="s">
        <v>1948</v>
      </c>
      <c r="O148" s="422" t="s">
        <v>691</v>
      </c>
      <c r="Q148" s="48" t="s">
        <v>1015</v>
      </c>
      <c r="R148" s="97" t="s">
        <v>195</v>
      </c>
      <c r="S148" s="93" t="s">
        <v>143</v>
      </c>
      <c r="U148" s="758" t="s">
        <v>3247</v>
      </c>
      <c r="V148" s="150" t="s">
        <v>80</v>
      </c>
      <c r="W148" s="432" t="s">
        <v>5085</v>
      </c>
      <c r="AK148" s="772" t="s">
        <v>5767</v>
      </c>
      <c r="AL148" s="151" t="s">
        <v>6069</v>
      </c>
      <c r="AM148" s="583" t="s">
        <v>5769</v>
      </c>
      <c r="AU148" s="249" t="s">
        <v>2467</v>
      </c>
      <c r="AV148" s="150" t="s">
        <v>191</v>
      </c>
      <c r="AW148" s="137" t="str">
        <f t="shared" si="98"/>
        <v>ДП Міра.2/2</v>
      </c>
      <c r="AY148" s="233" t="s">
        <v>1276</v>
      </c>
      <c r="AZ148" s="136" t="s">
        <v>1598</v>
      </c>
      <c r="BA148" s="137" t="str">
        <f t="shared" si="139"/>
        <v>ДП ЛАДА A.3А/2.б/з фальц.</v>
      </c>
      <c r="BK148" s="54" t="s">
        <v>150</v>
      </c>
      <c r="BL148" s="55" t="s">
        <v>3871</v>
      </c>
      <c r="BM148" s="69" t="str">
        <f>CONCATENATE(BK148,".",BL148)</f>
        <v>ДП ГЛАСФОРД.(ні)</v>
      </c>
      <c r="BS148" s="425"/>
      <c r="BT148" s="426"/>
      <c r="BU148" s="427"/>
      <c r="BW148" s="164" t="s">
        <v>1275</v>
      </c>
      <c r="BX148" s="766" t="s">
        <v>3617</v>
      </c>
      <c r="BY148" s="238" t="str">
        <f t="shared" si="146"/>
        <v>ДП ЛАДА A.3А/1.Графіт</v>
      </c>
      <c r="CA148" s="736" t="s">
        <v>2967</v>
      </c>
      <c r="CC148" s="21"/>
      <c r="CE148" s="146" t="s">
        <v>3050</v>
      </c>
      <c r="CF148" s="61" t="s">
        <v>697</v>
      </c>
      <c r="CG148" s="138" t="str">
        <f t="shared" si="142"/>
        <v>ДП Ліса.б/з фальц..робоча..ВП</v>
      </c>
      <c r="CI148" s="146" t="s">
        <v>6585</v>
      </c>
      <c r="CJ148" s="61" t="s">
        <v>4506</v>
      </c>
      <c r="CK148" s="138" t="str">
        <f t="shared" si="141"/>
        <v>Пл Magnet (чор.) +3завіс 3D.Права</v>
      </c>
      <c r="CM148" s="736" t="s">
        <v>3060</v>
      </c>
      <c r="CN148" s="136" t="s">
        <v>933</v>
      </c>
      <c r="CO148" s="137" t="str">
        <f t="shared" ref="CO148:CO154" si="148">CONCATENATE(CM148,".",CN148)</f>
        <v>ДП Міра.фальц..робоча..Standard-MDF</v>
      </c>
      <c r="CY148" s="146" t="s">
        <v>5841</v>
      </c>
      <c r="CZ148" s="61" t="s">
        <v>5797</v>
      </c>
      <c r="DA148" s="138" t="s">
        <v>816</v>
      </c>
      <c r="DD148" s="164" t="s">
        <v>2310</v>
      </c>
      <c r="DE148" s="165">
        <v>4990.0000000000009</v>
      </c>
      <c r="DF148" s="525">
        <f t="shared" si="111"/>
        <v>4990</v>
      </c>
      <c r="DG148" s="520"/>
      <c r="DH148" s="527">
        <f t="shared" si="125"/>
        <v>4990</v>
      </c>
      <c r="DP148" s="730" t="s">
        <v>3900</v>
      </c>
      <c r="DQ148" s="104">
        <v>0</v>
      </c>
      <c r="DR148" s="402">
        <f t="shared" si="130"/>
        <v>0</v>
      </c>
      <c r="DS148" s="511"/>
      <c r="DT148" s="508">
        <f t="shared" si="108"/>
        <v>0</v>
      </c>
      <c r="DU148" s="165"/>
      <c r="DV148" s="733" t="s">
        <v>5869</v>
      </c>
      <c r="DW148" s="163">
        <v>1000</v>
      </c>
      <c r="DX148" s="522">
        <f t="shared" si="144"/>
        <v>1000</v>
      </c>
      <c r="DY148" s="523"/>
      <c r="DZ148" s="524">
        <f t="shared" si="145"/>
        <v>1000</v>
      </c>
      <c r="EG148" s="164"/>
      <c r="EH148" s="733" t="s">
        <v>3234</v>
      </c>
      <c r="EI148" s="163">
        <v>1910</v>
      </c>
      <c r="EJ148" s="528">
        <f t="shared" si="138"/>
        <v>1910</v>
      </c>
      <c r="EK148" s="523"/>
      <c r="EL148" s="524">
        <f t="shared" si="147"/>
        <v>1910</v>
      </c>
      <c r="EM148" s="120"/>
    </row>
    <row r="149" spans="3:143" x14ac:dyDescent="0.2">
      <c r="C149" s="21"/>
      <c r="D149" s="21"/>
      <c r="L149" s="48" t="s">
        <v>1016</v>
      </c>
      <c r="M149" s="47" t="s">
        <v>386</v>
      </c>
      <c r="N149" s="93" t="s">
        <v>1948</v>
      </c>
      <c r="O149" s="422" t="s">
        <v>691</v>
      </c>
      <c r="Q149" s="48" t="s">
        <v>1016</v>
      </c>
      <c r="R149" s="97" t="s">
        <v>184</v>
      </c>
      <c r="S149" s="93" t="s">
        <v>698</v>
      </c>
      <c r="U149" s="758" t="s">
        <v>3249</v>
      </c>
      <c r="V149" s="150" t="s">
        <v>81</v>
      </c>
      <c r="W149" s="432" t="s">
        <v>5086</v>
      </c>
      <c r="AK149" s="771" t="s">
        <v>4153</v>
      </c>
      <c r="AL149" s="150" t="s">
        <v>1639</v>
      </c>
      <c r="AM149" s="754" t="s">
        <v>5110</v>
      </c>
      <c r="AU149" s="248" t="s">
        <v>2467</v>
      </c>
      <c r="AV149" s="151" t="s">
        <v>1321</v>
      </c>
      <c r="AW149" s="138" t="str">
        <f t="shared" si="98"/>
        <v>ДП Міра.2/3</v>
      </c>
      <c r="AY149" s="223" t="s">
        <v>1276</v>
      </c>
      <c r="AZ149" s="61" t="s">
        <v>1599</v>
      </c>
      <c r="BA149" s="138" t="str">
        <f t="shared" si="139"/>
        <v>ДП ЛАДА A.3А/2.купе.</v>
      </c>
      <c r="BK149" s="425"/>
      <c r="BL149" s="426"/>
      <c r="BM149" s="427"/>
      <c r="BS149" s="57" t="s">
        <v>1293</v>
      </c>
      <c r="BT149" s="55" t="s">
        <v>3851</v>
      </c>
      <c r="BU149" s="538" t="str">
        <f t="shared" ref="BU149:BU156" si="149">CONCATENATE(BS149,".",BT149)</f>
        <v>ДП ЛАДА D.6/0.Масив</v>
      </c>
      <c r="BW149" s="107" t="s">
        <v>1275</v>
      </c>
      <c r="BX149" s="564" t="s">
        <v>790</v>
      </c>
      <c r="BY149" s="239" t="str">
        <f t="shared" si="146"/>
        <v>ДП ЛАДА A.3А/1.Бронза</v>
      </c>
      <c r="CA149" s="736" t="s">
        <v>2967</v>
      </c>
      <c r="CB149" s="136" t="s">
        <v>434</v>
      </c>
      <c r="CC149" s="137" t="str">
        <f>CONCATENATE(CA149,".",CB149)</f>
        <v>ДП КУПАВА.купе.робоча.Ручка-Захват</v>
      </c>
      <c r="CE149" s="144" t="s">
        <v>3051</v>
      </c>
      <c r="CF149" s="136"/>
      <c r="CG149" s="137" t="str">
        <f t="shared" si="142"/>
        <v>ДП Ліса.купе..робоча..</v>
      </c>
      <c r="CI149" s="476"/>
      <c r="CJ149" s="426"/>
      <c r="CK149" s="427"/>
      <c r="CM149" s="736" t="s">
        <v>3060</v>
      </c>
      <c r="CN149" s="136" t="s">
        <v>798</v>
      </c>
      <c r="CO149" s="137" t="str">
        <f t="shared" si="148"/>
        <v>ДП Міра.фальц..робоча..Standard</v>
      </c>
      <c r="CY149" s="145" t="s">
        <v>6665</v>
      </c>
      <c r="CZ149" s="136" t="s">
        <v>6585</v>
      </c>
      <c r="DA149" s="137" t="s">
        <v>816</v>
      </c>
      <c r="DD149" s="107" t="s">
        <v>2311</v>
      </c>
      <c r="DE149" s="163">
        <v>4990.0000000000009</v>
      </c>
      <c r="DF149" s="525">
        <f t="shared" si="111"/>
        <v>4990</v>
      </c>
      <c r="DG149" s="523"/>
      <c r="DH149" s="527">
        <f>IF(DG149="",DF149,
IF(AND($DE$10&gt;=VLOOKUP(DG149,$DD$5:$DH$9,2,0),$DE$10&lt;=VLOOKUP(DG149,$DD$5:$DH$9,3,0)),
(DF149*(1-VLOOKUP(DG149,$DD$5:$DH$9,4,0))),
DF149))</f>
        <v>4990</v>
      </c>
      <c r="DP149" s="161" t="s">
        <v>2312</v>
      </c>
      <c r="DQ149" s="162">
        <v>0</v>
      </c>
      <c r="DR149" s="525">
        <f t="shared" si="130"/>
        <v>0</v>
      </c>
      <c r="DS149" s="526"/>
      <c r="DT149" s="527">
        <f t="shared" si="108"/>
        <v>0</v>
      </c>
      <c r="DU149" s="165"/>
      <c r="DV149" s="731" t="s">
        <v>4189</v>
      </c>
      <c r="DW149" s="162">
        <v>0</v>
      </c>
      <c r="DX149" s="525">
        <f t="shared" si="144"/>
        <v>0</v>
      </c>
      <c r="DY149" s="526"/>
      <c r="DZ149" s="527">
        <f t="shared" si="145"/>
        <v>0</v>
      </c>
      <c r="EG149" s="164"/>
      <c r="EH149" s="535"/>
      <c r="EI149" s="536"/>
      <c r="EJ149" s="647"/>
      <c r="EK149" s="648"/>
      <c r="EL149" s="649"/>
    </row>
    <row r="150" spans="3:143" x14ac:dyDescent="0.2">
      <c r="C150" s="21"/>
      <c r="D150" s="21"/>
      <c r="L150" s="48" t="s">
        <v>1017</v>
      </c>
      <c r="M150" s="47" t="s">
        <v>386</v>
      </c>
      <c r="N150" s="93" t="s">
        <v>1948</v>
      </c>
      <c r="O150" s="422" t="s">
        <v>691</v>
      </c>
      <c r="Q150" s="48" t="s">
        <v>1017</v>
      </c>
      <c r="R150" s="97" t="s">
        <v>185</v>
      </c>
      <c r="S150" s="93" t="s">
        <v>699</v>
      </c>
      <c r="U150" s="758" t="s">
        <v>3251</v>
      </c>
      <c r="V150" s="150" t="s">
        <v>82</v>
      </c>
      <c r="W150" s="432" t="s">
        <v>5087</v>
      </c>
      <c r="AK150" s="772" t="s">
        <v>4154</v>
      </c>
      <c r="AL150" s="151" t="s">
        <v>1640</v>
      </c>
      <c r="AM150" s="755" t="s">
        <v>5111</v>
      </c>
      <c r="AO150" s="578" t="s">
        <v>1661</v>
      </c>
      <c r="AP150" s="577"/>
      <c r="AQ150" s="579"/>
      <c r="AU150" s="230" t="s">
        <v>1029</v>
      </c>
      <c r="AV150" s="149" t="s">
        <v>187</v>
      </c>
      <c r="AW150" s="134" t="str">
        <f t="shared" si="98"/>
        <v>ДП ЛАДА-ЛОФТ.1/0</v>
      </c>
      <c r="AY150" s="233" t="s">
        <v>1301</v>
      </c>
      <c r="AZ150" s="136" t="s">
        <v>1600</v>
      </c>
      <c r="BA150" s="137" t="str">
        <f t="shared" si="139"/>
        <v>ДП ЛАДА A.8/0.фальц,</v>
      </c>
      <c r="BK150" s="144" t="s">
        <v>2787</v>
      </c>
      <c r="BL150" s="133" t="s">
        <v>4553</v>
      </c>
      <c r="BM150" s="134" t="str">
        <f t="shared" ref="BM150:BM159" si="150">CONCATENATE(BK150,".",BL150)</f>
        <v>ДП Добір.Сімплекс</v>
      </c>
      <c r="BS150" s="57" t="s">
        <v>1294</v>
      </c>
      <c r="BT150" s="55" t="s">
        <v>3851</v>
      </c>
      <c r="BU150" s="538" t="str">
        <f t="shared" si="149"/>
        <v>ДП ЛАДА D.6/1.Масив</v>
      </c>
      <c r="BW150" s="161" t="s">
        <v>1276</v>
      </c>
      <c r="BX150" s="563" t="s">
        <v>430</v>
      </c>
      <c r="BY150" s="237" t="str">
        <f t="shared" si="146"/>
        <v>ДП ЛАДА A.3А/2.Сатин</v>
      </c>
      <c r="CA150" s="736" t="s">
        <v>2967</v>
      </c>
      <c r="CB150" s="136" t="s">
        <v>647</v>
      </c>
      <c r="CC150" s="137" t="str">
        <f>CONCATENATE(CA150,".",CB150)</f>
        <v>ДП КУПАВА.купе.робоча.Ручка-Замок</v>
      </c>
      <c r="CE150" s="145" t="s">
        <v>3051</v>
      </c>
      <c r="CF150" s="61" t="s">
        <v>4021</v>
      </c>
      <c r="CG150" s="138" t="str">
        <f t="shared" si="142"/>
        <v>ДП Ліса.купе..робоча..ВВ</v>
      </c>
      <c r="CI150" s="146" t="s">
        <v>2900</v>
      </c>
      <c r="CJ150" s="61" t="s">
        <v>3871</v>
      </c>
      <c r="CK150" s="138" t="str">
        <f>CONCATENATE(CI150,".",CJ150)</f>
        <v>4 завіси (2+2).(ні)</v>
      </c>
      <c r="CM150" s="736" t="s">
        <v>3060</v>
      </c>
      <c r="CN150" s="136" t="s">
        <v>799</v>
      </c>
      <c r="CO150" s="137" t="str">
        <f t="shared" si="148"/>
        <v>ДП Міра.фальц..робоча..Verto-FIT</v>
      </c>
      <c r="CY150" s="146" t="s">
        <v>6666</v>
      </c>
      <c r="CZ150" s="61" t="s">
        <v>6585</v>
      </c>
      <c r="DA150" s="138" t="s">
        <v>816</v>
      </c>
      <c r="DD150" s="872"/>
      <c r="DE150" s="873"/>
      <c r="DF150" s="874"/>
      <c r="DG150" s="875"/>
      <c r="DH150" s="876"/>
      <c r="DP150" s="732" t="s">
        <v>3969</v>
      </c>
      <c r="DQ150" s="165">
        <v>0</v>
      </c>
      <c r="DR150" s="519">
        <f t="shared" si="130"/>
        <v>0</v>
      </c>
      <c r="DS150" s="520"/>
      <c r="DT150" s="521">
        <f t="shared" si="108"/>
        <v>0</v>
      </c>
      <c r="DU150" s="165"/>
      <c r="DV150" s="732" t="s">
        <v>6285</v>
      </c>
      <c r="DW150" s="165">
        <v>0</v>
      </c>
      <c r="DX150" s="519">
        <f t="shared" si="144"/>
        <v>0</v>
      </c>
      <c r="DY150" s="520"/>
      <c r="DZ150" s="521">
        <f t="shared" si="145"/>
        <v>0</v>
      </c>
      <c r="EG150" s="164"/>
      <c r="EH150" s="731" t="s">
        <v>4607</v>
      </c>
      <c r="EI150" s="162">
        <v>0</v>
      </c>
      <c r="EJ150" s="534">
        <f t="shared" si="138"/>
        <v>0</v>
      </c>
      <c r="EK150" s="526"/>
      <c r="EL150" s="527">
        <f t="shared" si="147"/>
        <v>0</v>
      </c>
    </row>
    <row r="151" spans="3:143" x14ac:dyDescent="0.2">
      <c r="C151" s="21"/>
      <c r="D151" s="21"/>
      <c r="L151" s="48" t="s">
        <v>1018</v>
      </c>
      <c r="M151" s="47" t="s">
        <v>386</v>
      </c>
      <c r="N151" s="93" t="s">
        <v>1948</v>
      </c>
      <c r="O151" s="422" t="s">
        <v>691</v>
      </c>
      <c r="Q151" s="48" t="s">
        <v>1018</v>
      </c>
      <c r="R151" s="97" t="s">
        <v>186</v>
      </c>
      <c r="S151" s="93" t="s">
        <v>700</v>
      </c>
      <c r="U151" s="758" t="s">
        <v>3253</v>
      </c>
      <c r="V151" s="150" t="s">
        <v>83</v>
      </c>
      <c r="W151" s="432" t="s">
        <v>5088</v>
      </c>
      <c r="AK151" s="771" t="s">
        <v>5770</v>
      </c>
      <c r="AL151" s="150" t="s">
        <v>6056</v>
      </c>
      <c r="AM151" s="754" t="s">
        <v>5772</v>
      </c>
      <c r="AO151" s="582"/>
      <c r="AP151" s="151"/>
      <c r="AQ151" s="583"/>
      <c r="AU151" s="249" t="s">
        <v>1029</v>
      </c>
      <c r="AV151" s="147" t="s">
        <v>188</v>
      </c>
      <c r="AW151" s="137" t="str">
        <f t="shared" ref="AW151:AW244" si="151">CONCATENATE(AU151,".",AV151)</f>
        <v>ДП ЛАДА-ЛОФТ.1/1</v>
      </c>
      <c r="AY151" s="233" t="s">
        <v>1301</v>
      </c>
      <c r="AZ151" s="136" t="s">
        <v>1598</v>
      </c>
      <c r="BA151" s="137" t="str">
        <f t="shared" si="139"/>
        <v>ДП ЛАДА A.8/0.б/з фальц.</v>
      </c>
      <c r="BK151" s="145" t="s">
        <v>2787</v>
      </c>
      <c r="BL151" s="136" t="s">
        <v>393</v>
      </c>
      <c r="BM151" s="137" t="str">
        <f>CONCATENATE(BK151,".",BL151)</f>
        <v>ДП Добір.Verto-Cell</v>
      </c>
      <c r="BS151" s="57" t="s">
        <v>1295</v>
      </c>
      <c r="BT151" s="55" t="s">
        <v>3851</v>
      </c>
      <c r="BU151" s="538" t="str">
        <f t="shared" si="149"/>
        <v>ДП ЛАДА D.6/2.Масив</v>
      </c>
      <c r="BW151" s="164" t="s">
        <v>1276</v>
      </c>
      <c r="BX151" s="766" t="s">
        <v>3617</v>
      </c>
      <c r="BY151" s="238" t="str">
        <f t="shared" si="146"/>
        <v>ДП ЛАДА A.3А/2.Графіт</v>
      </c>
      <c r="CA151" s="431"/>
      <c r="CB151" s="221"/>
      <c r="CC151" s="222"/>
      <c r="CE151" s="543"/>
      <c r="CF151" s="541"/>
      <c r="CG151" s="542"/>
      <c r="CI151" s="56" t="s">
        <v>5794</v>
      </c>
      <c r="CJ151" s="55" t="s">
        <v>3871</v>
      </c>
      <c r="CK151" s="69" t="str">
        <f>CONCATENATE(CI151,".",CJ151)</f>
        <v>6 завіс (3+3).(ні)</v>
      </c>
      <c r="CM151" s="423" t="s">
        <v>3060</v>
      </c>
      <c r="CN151" s="61" t="s">
        <v>355</v>
      </c>
      <c r="CO151" s="138" t="str">
        <f t="shared" si="148"/>
        <v>ДП Міра.фальц..робоча..Verto-FIT Plus</v>
      </c>
      <c r="CY151" s="758" t="s">
        <v>4118</v>
      </c>
      <c r="CZ151" s="136" t="s">
        <v>560</v>
      </c>
      <c r="DA151" s="137" t="s">
        <v>816</v>
      </c>
      <c r="DD151" s="732" t="s">
        <v>7028</v>
      </c>
      <c r="DE151" s="165">
        <v>4490</v>
      </c>
      <c r="DF151" s="877">
        <f t="shared" ref="DF151:DF158" si="152">ROUND(((DE151-(DE151/6))/$DD$3)*$DE$3,2)</f>
        <v>4490</v>
      </c>
      <c r="DG151" s="520"/>
      <c r="DH151" s="521">
        <f t="shared" ref="DH151:DH157" si="153">IF(DG151="",DF151,
IF(AND($DE$10&gt;=VLOOKUP(DG151,$DD$5:$DH$9,2,0),$DE$10&lt;=VLOOKUP(DG151,$DD$5:$DH$9,3,0)),
(DF151*(1-VLOOKUP(DG151,$DD$5:$DH$9,4,0))),
DF151))</f>
        <v>4490</v>
      </c>
      <c r="DI151" s="96"/>
      <c r="DP151" s="732" t="s">
        <v>3645</v>
      </c>
      <c r="DQ151" s="165">
        <v>550</v>
      </c>
      <c r="DR151" s="519">
        <f>ROUND(((DQ151-(DQ151/6))/$DD$3)*$DE$3,2)</f>
        <v>550</v>
      </c>
      <c r="DS151" s="520"/>
      <c r="DT151" s="521">
        <f>IF(DS151="",DR151,
IF(AND($DQ$10&gt;=VLOOKUP(DS151,$DP$5:$DT$9,2,0),$DQ$10&lt;=VLOOKUP(DS151,$DP$5:$DT$9,3,0)),
(DR151*(1-VLOOKUP(DS151,$DP$5:$DT$9,4,0))),
DR151))</f>
        <v>550</v>
      </c>
      <c r="DU151" s="165"/>
      <c r="DV151" s="732" t="s">
        <v>4190</v>
      </c>
      <c r="DW151" s="165">
        <v>0</v>
      </c>
      <c r="DX151" s="519">
        <f t="shared" si="144"/>
        <v>0</v>
      </c>
      <c r="DY151" s="520"/>
      <c r="DZ151" s="521">
        <f t="shared" si="145"/>
        <v>0</v>
      </c>
      <c r="EG151" s="164"/>
      <c r="EH151" s="733" t="s">
        <v>4608</v>
      </c>
      <c r="EI151" s="163">
        <v>1490</v>
      </c>
      <c r="EJ151" s="528">
        <f t="shared" si="138"/>
        <v>1490</v>
      </c>
      <c r="EK151" s="523"/>
      <c r="EL151" s="524">
        <f t="shared" si="147"/>
        <v>1490</v>
      </c>
    </row>
    <row r="152" spans="3:143" x14ac:dyDescent="0.2">
      <c r="C152" s="21"/>
      <c r="D152" s="21"/>
      <c r="L152" s="48"/>
      <c r="M152" s="47"/>
      <c r="N152" s="93"/>
      <c r="O152" s="422"/>
      <c r="Q152" s="48"/>
      <c r="R152" s="97"/>
      <c r="S152" s="93"/>
      <c r="U152" s="758" t="s">
        <v>3255</v>
      </c>
      <c r="V152" s="150" t="s">
        <v>84</v>
      </c>
      <c r="W152" s="432" t="s">
        <v>5089</v>
      </c>
      <c r="AK152" s="772" t="s">
        <v>5771</v>
      </c>
      <c r="AL152" s="151" t="s">
        <v>6057</v>
      </c>
      <c r="AM152" s="755" t="s">
        <v>5773</v>
      </c>
      <c r="AO152" s="771" t="s">
        <v>3874</v>
      </c>
      <c r="AP152" s="100" t="s">
        <v>169</v>
      </c>
      <c r="AQ152" s="586" t="s">
        <v>2188</v>
      </c>
      <c r="AU152" s="249" t="s">
        <v>1029</v>
      </c>
      <c r="AV152" s="147" t="s">
        <v>178</v>
      </c>
      <c r="AW152" s="137" t="str">
        <f t="shared" si="151"/>
        <v>ДП ЛАДА-ЛОФТ.3/0</v>
      </c>
      <c r="AY152" s="223" t="s">
        <v>1301</v>
      </c>
      <c r="AZ152" s="61" t="s">
        <v>1599</v>
      </c>
      <c r="BA152" s="138" t="str">
        <f t="shared" si="139"/>
        <v>ДП ЛАДА A.8/0.купе.</v>
      </c>
      <c r="BK152" s="145" t="s">
        <v>2787</v>
      </c>
      <c r="BL152" s="136" t="s">
        <v>1767</v>
      </c>
      <c r="BM152" s="137" t="str">
        <f t="shared" si="150"/>
        <v>ДП Добір.Uni-Mat</v>
      </c>
      <c r="BS152" s="57" t="s">
        <v>1296</v>
      </c>
      <c r="BT152" s="55" t="s">
        <v>3851</v>
      </c>
      <c r="BU152" s="538" t="str">
        <f t="shared" si="149"/>
        <v>ДП ЛАДА D.6/3.Масив</v>
      </c>
      <c r="BW152" s="107" t="s">
        <v>1276</v>
      </c>
      <c r="BX152" s="564" t="s">
        <v>790</v>
      </c>
      <c r="BY152" s="239" t="str">
        <f t="shared" si="146"/>
        <v>ДП ЛАДА A.3А/2.Бронза</v>
      </c>
      <c r="CA152" s="736" t="s">
        <v>6113</v>
      </c>
      <c r="CB152" s="136" t="s">
        <v>3871</v>
      </c>
      <c r="CC152" s="137" t="str">
        <f>CONCATENATE(CA152,".",CB152)</f>
        <v>ДП ГЕОМЕТРІЯ.фальц.робоча.(ні)</v>
      </c>
      <c r="CE152" s="736" t="s">
        <v>3052</v>
      </c>
      <c r="CF152" s="136"/>
      <c r="CG152" s="137" t="str">
        <f t="shared" ref="CG152:CG162" si="154">CONCATENATE(CE152,".",CF152)</f>
        <v>ДП ЛАДА-КОНЦЕПТ.фальц..робоча..</v>
      </c>
      <c r="CI152" s="56" t="s">
        <v>230</v>
      </c>
      <c r="CJ152" s="55" t="s">
        <v>3871</v>
      </c>
      <c r="CK152" s="69" t="str">
        <f>CONCATENATE(CI152,".",CJ152)</f>
        <v>Без планки замка.(ні)</v>
      </c>
      <c r="CM152" s="423" t="s">
        <v>3061</v>
      </c>
      <c r="CN152" s="61" t="s">
        <v>3871</v>
      </c>
      <c r="CO152" s="69" t="str">
        <f t="shared" si="148"/>
        <v>ДП Міра.фальц..неробоча..(ні)</v>
      </c>
      <c r="CY152" s="758" t="s">
        <v>4121</v>
      </c>
      <c r="CZ152" s="136" t="s">
        <v>560</v>
      </c>
      <c r="DA152" s="137" t="s">
        <v>816</v>
      </c>
      <c r="DD152" s="732" t="s">
        <v>7029</v>
      </c>
      <c r="DE152" s="165">
        <v>4890</v>
      </c>
      <c r="DF152" s="877">
        <f t="shared" si="152"/>
        <v>4890</v>
      </c>
      <c r="DG152" s="520"/>
      <c r="DH152" s="521">
        <f>IF(DG152="",DF152,
IF(AND($DE$10&gt;=VLOOKUP(DG152,$DD$5:$DH$9,2,0),$DE$10&lt;=VLOOKUP(DG152,$DD$5:$DH$9,3,0)),
(DF152*(1-VLOOKUP(DG152,$DD$5:$DH$9,4,0))),
DF152))</f>
        <v>4890</v>
      </c>
      <c r="DI152" s="96"/>
      <c r="DP152" s="107" t="s">
        <v>2314</v>
      </c>
      <c r="DQ152" s="163">
        <v>550</v>
      </c>
      <c r="DR152" s="522">
        <f>ROUND(((DQ152-(DQ152/6))/$DD$3)*$DE$3,2)</f>
        <v>550</v>
      </c>
      <c r="DS152" s="523"/>
      <c r="DT152" s="524">
        <f>IF(DS152="",DR152,
IF(AND($DQ$10&gt;=VLOOKUP(DS152,$DP$5:$DT$9,2,0),$DQ$10&lt;=VLOOKUP(DS152,$DP$5:$DT$9,3,0)),
(DR152*(1-VLOOKUP(DS152,$DP$5:$DT$9,4,0))),
DR152))</f>
        <v>550</v>
      </c>
      <c r="DU152" s="165"/>
      <c r="DV152" s="733" t="s">
        <v>4191</v>
      </c>
      <c r="DW152" s="163">
        <v>0</v>
      </c>
      <c r="DX152" s="528">
        <f t="shared" si="144"/>
        <v>0</v>
      </c>
      <c r="DY152" s="523"/>
      <c r="DZ152" s="524">
        <f t="shared" si="145"/>
        <v>0</v>
      </c>
      <c r="EG152" s="164"/>
      <c r="EH152" s="732" t="s">
        <v>3238</v>
      </c>
      <c r="EI152" s="165">
        <v>0</v>
      </c>
      <c r="EJ152" s="519">
        <f t="shared" si="138"/>
        <v>0</v>
      </c>
      <c r="EK152" s="520"/>
      <c r="EL152" s="521">
        <f t="shared" si="147"/>
        <v>0</v>
      </c>
    </row>
    <row r="153" spans="3:143" x14ac:dyDescent="0.2">
      <c r="C153" s="21"/>
      <c r="D153" s="21"/>
      <c r="L153" s="48" t="s">
        <v>121</v>
      </c>
      <c r="M153" s="47" t="s">
        <v>387</v>
      </c>
      <c r="N153" s="93" t="s">
        <v>1949</v>
      </c>
      <c r="O153" s="422" t="s">
        <v>691</v>
      </c>
      <c r="Q153" s="48" t="s">
        <v>121</v>
      </c>
      <c r="R153" s="97" t="s">
        <v>180</v>
      </c>
      <c r="S153" s="93" t="s">
        <v>140</v>
      </c>
      <c r="U153" s="758" t="s">
        <v>3257</v>
      </c>
      <c r="V153" s="150" t="s">
        <v>85</v>
      </c>
      <c r="W153" s="432" t="s">
        <v>5090</v>
      </c>
      <c r="AK153" s="771" t="s">
        <v>6693</v>
      </c>
      <c r="AL153" s="150" t="s">
        <v>6056</v>
      </c>
      <c r="AM153" s="754" t="s">
        <v>6698</v>
      </c>
      <c r="AO153" s="588"/>
      <c r="AP153" s="472"/>
      <c r="AQ153" s="589"/>
      <c r="AU153" s="249" t="s">
        <v>1029</v>
      </c>
      <c r="AV153" s="147" t="s">
        <v>179</v>
      </c>
      <c r="AW153" s="137" t="str">
        <f t="shared" si="151"/>
        <v>ДП ЛАДА-ЛОФТ.3/1</v>
      </c>
      <c r="AY153" s="233" t="s">
        <v>1302</v>
      </c>
      <c r="AZ153" s="136" t="s">
        <v>1600</v>
      </c>
      <c r="BA153" s="137" t="str">
        <f t="shared" si="139"/>
        <v>ДП ЛАДА A.8/1.фальц,</v>
      </c>
      <c r="BK153" s="146" t="s">
        <v>2787</v>
      </c>
      <c r="BL153" s="61" t="s">
        <v>529</v>
      </c>
      <c r="BM153" s="138" t="str">
        <f t="shared" si="150"/>
        <v>ДП Добір.Резист</v>
      </c>
      <c r="BS153" s="57" t="s">
        <v>1297</v>
      </c>
      <c r="BT153" s="55" t="s">
        <v>3851</v>
      </c>
      <c r="BU153" s="538" t="str">
        <f t="shared" si="149"/>
        <v>ДП ЛАДА D.6/4.Масив</v>
      </c>
      <c r="BW153" s="57" t="s">
        <v>1301</v>
      </c>
      <c r="BX153" s="778" t="s">
        <v>3871</v>
      </c>
      <c r="BY153" s="238" t="str">
        <f t="shared" si="146"/>
        <v>ДП ЛАДА A.8/0.(ні)</v>
      </c>
      <c r="CA153" s="736" t="s">
        <v>6113</v>
      </c>
      <c r="CC153" s="21"/>
      <c r="CE153" s="736" t="s">
        <v>3052</v>
      </c>
      <c r="CF153" s="136" t="s">
        <v>4021</v>
      </c>
      <c r="CG153" s="137" t="str">
        <f t="shared" si="154"/>
        <v>ДП ЛАДА-КОНЦЕПТ.фальц..робоча..ВВ</v>
      </c>
      <c r="CI153" s="44" t="s">
        <v>231</v>
      </c>
      <c r="CJ153" s="55" t="s">
        <v>3871</v>
      </c>
      <c r="CK153" s="69" t="str">
        <f>CONCATENATE(CI153,".",CJ153)</f>
        <v>С планкой замка.(ні)</v>
      </c>
      <c r="CM153" s="85" t="s">
        <v>3062</v>
      </c>
      <c r="CN153" s="55" t="s">
        <v>899</v>
      </c>
      <c r="CO153" s="69" t="str">
        <f t="shared" si="148"/>
        <v>ДП Міра.б/з фальц..робоча..Verto-FIT Comfort</v>
      </c>
      <c r="CY153" s="758" t="s">
        <v>4124</v>
      </c>
      <c r="CZ153" s="136" t="s">
        <v>560</v>
      </c>
      <c r="DA153" s="137" t="s">
        <v>816</v>
      </c>
      <c r="DD153" s="164" t="s">
        <v>7030</v>
      </c>
      <c r="DE153" s="165">
        <v>4490</v>
      </c>
      <c r="DF153" s="877">
        <f t="shared" si="152"/>
        <v>4490</v>
      </c>
      <c r="DG153" s="520"/>
      <c r="DH153" s="521">
        <f t="shared" si="153"/>
        <v>4490</v>
      </c>
      <c r="DI153" s="96"/>
      <c r="DP153" s="161" t="s">
        <v>2315</v>
      </c>
      <c r="DQ153" s="162">
        <v>0</v>
      </c>
      <c r="DR153" s="525">
        <f t="shared" si="130"/>
        <v>0</v>
      </c>
      <c r="DS153" s="526"/>
      <c r="DT153" s="527">
        <f t="shared" si="108"/>
        <v>0</v>
      </c>
      <c r="DU153" s="165"/>
      <c r="DV153" s="733" t="s">
        <v>5870</v>
      </c>
      <c r="DW153" s="163">
        <v>0</v>
      </c>
      <c r="DX153" s="528">
        <f t="shared" si="144"/>
        <v>0</v>
      </c>
      <c r="DY153" s="523"/>
      <c r="DZ153" s="524">
        <f t="shared" si="145"/>
        <v>0</v>
      </c>
      <c r="EG153" s="164"/>
      <c r="EH153" s="733" t="s">
        <v>3240</v>
      </c>
      <c r="EI153" s="163">
        <v>1490</v>
      </c>
      <c r="EJ153" s="528">
        <f t="shared" si="138"/>
        <v>1490</v>
      </c>
      <c r="EK153" s="523"/>
      <c r="EL153" s="524">
        <f t="shared" si="147"/>
        <v>1490</v>
      </c>
    </row>
    <row r="154" spans="3:143" x14ac:dyDescent="0.2">
      <c r="C154" s="21"/>
      <c r="D154" s="21"/>
      <c r="L154" s="48" t="s">
        <v>260</v>
      </c>
      <c r="M154" s="47" t="s">
        <v>387</v>
      </c>
      <c r="N154" s="93" t="s">
        <v>1949</v>
      </c>
      <c r="O154" s="422" t="s">
        <v>691</v>
      </c>
      <c r="Q154" s="48" t="s">
        <v>260</v>
      </c>
      <c r="R154" s="97" t="s">
        <v>194</v>
      </c>
      <c r="S154" s="93" t="s">
        <v>142</v>
      </c>
      <c r="U154" s="759" t="s">
        <v>3258</v>
      </c>
      <c r="V154" s="151" t="s">
        <v>86</v>
      </c>
      <c r="W154" s="596" t="s">
        <v>5091</v>
      </c>
      <c r="AK154" s="772" t="s">
        <v>6694</v>
      </c>
      <c r="AL154" s="151" t="s">
        <v>6057</v>
      </c>
      <c r="AM154" s="755" t="s">
        <v>6808</v>
      </c>
      <c r="AO154" s="783" t="s">
        <v>4496</v>
      </c>
      <c r="AP154" s="100" t="s">
        <v>5143</v>
      </c>
      <c r="AQ154" s="586" t="s">
        <v>2184</v>
      </c>
      <c r="AU154" s="249" t="s">
        <v>1029</v>
      </c>
      <c r="AV154" s="147" t="s">
        <v>180</v>
      </c>
      <c r="AW154" s="137" t="str">
        <f t="shared" si="151"/>
        <v>ДП ЛАДА-ЛОФТ.4/0</v>
      </c>
      <c r="AY154" s="233" t="s">
        <v>1302</v>
      </c>
      <c r="AZ154" s="136" t="s">
        <v>1598</v>
      </c>
      <c r="BA154" s="137" t="str">
        <f t="shared" si="139"/>
        <v>ДП ЛАДА A.8/1.б/з фальц.</v>
      </c>
      <c r="BK154" s="740" t="s">
        <v>2788</v>
      </c>
      <c r="BL154" s="133" t="s">
        <v>393</v>
      </c>
      <c r="BM154" s="134" t="str">
        <f t="shared" si="150"/>
        <v>ДП Добір-ЛАДА.Verto-Cell</v>
      </c>
      <c r="BS154" s="57" t="s">
        <v>1298</v>
      </c>
      <c r="BT154" s="55" t="s">
        <v>3851</v>
      </c>
      <c r="BU154" s="538" t="str">
        <f t="shared" si="149"/>
        <v>ДП ЛАДА D.7/0.Масив</v>
      </c>
      <c r="BW154" s="161" t="s">
        <v>1302</v>
      </c>
      <c r="BX154" s="563" t="s">
        <v>430</v>
      </c>
      <c r="BY154" s="237" t="str">
        <f t="shared" si="146"/>
        <v>ДП ЛАДА A.8/1.Сатин</v>
      </c>
      <c r="CA154" s="736" t="s">
        <v>6113</v>
      </c>
      <c r="CB154" s="150" t="s">
        <v>5396</v>
      </c>
      <c r="CC154" s="137" t="str">
        <f t="shared" ref="CC154:CC159" si="155">CONCATENATE(CA154,".",CB154)</f>
        <v>ДП ГЕОМЕТРІЯ.фальц.робоча.Stand цл Лів +2завіс</v>
      </c>
      <c r="CE154" s="423" t="s">
        <v>3052</v>
      </c>
      <c r="CF154" s="61" t="s">
        <v>697</v>
      </c>
      <c r="CG154" s="138" t="str">
        <f t="shared" si="154"/>
        <v>ДП ЛАДА-КОНЦЕПТ.фальц..робоча..ВП</v>
      </c>
      <c r="CI154" s="476"/>
      <c r="CJ154" s="426"/>
      <c r="CK154" s="427"/>
      <c r="CM154" s="85" t="s">
        <v>3063</v>
      </c>
      <c r="CN154" s="55" t="s">
        <v>799</v>
      </c>
      <c r="CO154" s="69" t="str">
        <f t="shared" si="148"/>
        <v>ДП Міра.купе..робоча..Verto-FIT</v>
      </c>
      <c r="CY154" s="759" t="s">
        <v>4129</v>
      </c>
      <c r="CZ154" s="61" t="s">
        <v>560</v>
      </c>
      <c r="DA154" s="138" t="s">
        <v>816</v>
      </c>
      <c r="DD154" s="164" t="s">
        <v>7031</v>
      </c>
      <c r="DE154" s="165">
        <v>4890</v>
      </c>
      <c r="DF154" s="877">
        <f t="shared" si="152"/>
        <v>4890</v>
      </c>
      <c r="DG154" s="520"/>
      <c r="DH154" s="521">
        <f>IF(DG154="",DF154,
IF(AND($DE$10&gt;=VLOOKUP(DG154,$DD$5:$DH$9,2,0),$DE$10&lt;=VLOOKUP(DG154,$DD$5:$DH$9,3,0)),
(DF154*(1-VLOOKUP(DG154,$DD$5:$DH$9,4,0))),
DF154))</f>
        <v>4890</v>
      </c>
      <c r="DI154" s="96"/>
      <c r="DP154" s="732" t="s">
        <v>3970</v>
      </c>
      <c r="DQ154" s="165">
        <v>0</v>
      </c>
      <c r="DR154" s="519">
        <f>ROUND(((DQ154-(DQ154/6))/$DD$3)*$DE$3,2)</f>
        <v>0</v>
      </c>
      <c r="DS154" s="520"/>
      <c r="DT154" s="521">
        <f>IF(DS154="",DR154,
IF(AND($DQ$10&gt;=VLOOKUP(DS154,$DP$5:$DT$9,2,0),$DQ$10&lt;=VLOOKUP(DS154,$DP$5:$DT$9,3,0)),
(DR154*(1-VLOOKUP(DS154,$DP$5:$DT$9,4,0))),
DR154))</f>
        <v>0</v>
      </c>
      <c r="DU154" s="165"/>
      <c r="DV154" s="732" t="s">
        <v>4192</v>
      </c>
      <c r="DW154" s="165">
        <v>80</v>
      </c>
      <c r="DX154" s="519">
        <f t="shared" si="144"/>
        <v>80</v>
      </c>
      <c r="DY154" s="520"/>
      <c r="DZ154" s="521">
        <f t="shared" si="145"/>
        <v>80</v>
      </c>
      <c r="EG154" s="164"/>
      <c r="EH154" s="732" t="s">
        <v>3242</v>
      </c>
      <c r="EI154" s="165">
        <v>0</v>
      </c>
      <c r="EJ154" s="519">
        <f>ROUND(((EI154-(EI154/6))/$DD$3)*$DE$3,2)</f>
        <v>0</v>
      </c>
      <c r="EK154" s="520"/>
      <c r="EL154" s="521">
        <f>IF(EK154="",EJ154,
IF(AND($EI$10&gt;=VLOOKUP(EK154,$EH$5:$EL$9,2,0),$EI$10&lt;=VLOOKUP(EK154,$EH$5:$EL$9,3,0)),
(EJ154*(1-VLOOKUP(EK154,$EH$5:$EL$9,4,0))),
EJ154))</f>
        <v>0</v>
      </c>
    </row>
    <row r="155" spans="3:143" x14ac:dyDescent="0.2">
      <c r="C155" s="21"/>
      <c r="D155" s="21"/>
      <c r="L155" s="48" t="s">
        <v>565</v>
      </c>
      <c r="M155" s="47" t="s">
        <v>387</v>
      </c>
      <c r="N155" s="93" t="s">
        <v>1949</v>
      </c>
      <c r="O155" s="422" t="s">
        <v>691</v>
      </c>
      <c r="P155" s="96"/>
      <c r="Q155" s="48" t="s">
        <v>565</v>
      </c>
      <c r="R155" s="97" t="s">
        <v>507</v>
      </c>
      <c r="S155" s="93" t="s">
        <v>976</v>
      </c>
      <c r="U155" s="801"/>
      <c r="V155" s="802"/>
      <c r="W155" s="795"/>
      <c r="AK155" s="771" t="s">
        <v>4155</v>
      </c>
      <c r="AL155" s="150" t="s">
        <v>1653</v>
      </c>
      <c r="AM155" s="754" t="s">
        <v>5112</v>
      </c>
      <c r="AO155" s="772" t="s">
        <v>4526</v>
      </c>
      <c r="AP155" s="151" t="s">
        <v>170</v>
      </c>
      <c r="AQ155" s="583" t="s">
        <v>2187</v>
      </c>
      <c r="AU155" s="249" t="s">
        <v>1029</v>
      </c>
      <c r="AV155" s="147" t="s">
        <v>181</v>
      </c>
      <c r="AW155" s="137" t="str">
        <f t="shared" si="151"/>
        <v>ДП ЛАДА-ЛОФТ.4/1</v>
      </c>
      <c r="AY155" s="223" t="s">
        <v>1302</v>
      </c>
      <c r="AZ155" s="61" t="s">
        <v>1599</v>
      </c>
      <c r="BA155" s="138" t="str">
        <f t="shared" si="139"/>
        <v>ДП ЛАДА A.8/1.купе.</v>
      </c>
      <c r="BK155" s="736" t="s">
        <v>2788</v>
      </c>
      <c r="BL155" s="136"/>
      <c r="BM155" s="137" t="str">
        <f t="shared" si="150"/>
        <v>ДП Добір-ЛАДА.</v>
      </c>
      <c r="BS155" s="57" t="s">
        <v>1299</v>
      </c>
      <c r="BT155" s="55" t="s">
        <v>3851</v>
      </c>
      <c r="BU155" s="538" t="str">
        <f t="shared" si="149"/>
        <v>ДП ЛАДА D.7/1.Масив</v>
      </c>
      <c r="BW155" s="164" t="s">
        <v>1302</v>
      </c>
      <c r="BX155" s="766" t="s">
        <v>3617</v>
      </c>
      <c r="BY155" s="238" t="str">
        <f t="shared" si="146"/>
        <v>ДП ЛАДА A.8/1.Графіт</v>
      </c>
      <c r="CA155" s="736" t="s">
        <v>6113</v>
      </c>
      <c r="CB155" s="150" t="s">
        <v>5397</v>
      </c>
      <c r="CC155" s="137" t="str">
        <f t="shared" si="155"/>
        <v>ДП ГЕОМЕТРІЯ.фальц.робоча.Stand цл Пр +2завіс</v>
      </c>
      <c r="CE155" s="736" t="s">
        <v>3053</v>
      </c>
      <c r="CF155" s="136"/>
      <c r="CG155" s="137" t="str">
        <f t="shared" si="154"/>
        <v>ДП ЛАДА-КОНЦЕПТ.фальц..неробоча..</v>
      </c>
      <c r="CI155" s="141" t="s">
        <v>560</v>
      </c>
      <c r="CJ155" s="133" t="s">
        <v>4476</v>
      </c>
      <c r="CK155" s="134" t="s">
        <v>4505</v>
      </c>
      <c r="CM155" s="431"/>
      <c r="CN155" s="426"/>
      <c r="CO155" s="427"/>
      <c r="CY155" s="145" t="s">
        <v>4083</v>
      </c>
      <c r="CZ155" s="136"/>
      <c r="DA155" s="137" t="s">
        <v>816</v>
      </c>
      <c r="DD155" s="164" t="s">
        <v>7032</v>
      </c>
      <c r="DE155" s="165">
        <v>4860</v>
      </c>
      <c r="DF155" s="877">
        <f t="shared" si="152"/>
        <v>4860</v>
      </c>
      <c r="DG155" s="520"/>
      <c r="DH155" s="521">
        <f t="shared" si="153"/>
        <v>4860</v>
      </c>
      <c r="DI155" s="96"/>
      <c r="DP155" s="732" t="s">
        <v>3646</v>
      </c>
      <c r="DQ155" s="165">
        <v>550</v>
      </c>
      <c r="DR155" s="519">
        <f>ROUND(((DQ155-(DQ155/6))/$DD$3)*$DE$3,2)</f>
        <v>550</v>
      </c>
      <c r="DS155" s="520"/>
      <c r="DT155" s="521">
        <f>IF(DS155="",DR155,
IF(AND($DQ$10&gt;=VLOOKUP(DS155,$DP$5:$DT$9,2,0),$DQ$10&lt;=VLOOKUP(DS155,$DP$5:$DT$9,3,0)),
(DR155*(1-VLOOKUP(DS155,$DP$5:$DT$9,4,0))),
DR155))</f>
        <v>550</v>
      </c>
      <c r="DU155" s="165"/>
      <c r="DV155" s="732" t="s">
        <v>6286</v>
      </c>
      <c r="DW155" s="165">
        <v>80</v>
      </c>
      <c r="DX155" s="519">
        <f t="shared" si="144"/>
        <v>80</v>
      </c>
      <c r="DY155" s="520"/>
      <c r="DZ155" s="521">
        <f t="shared" si="145"/>
        <v>80</v>
      </c>
      <c r="EG155" s="164"/>
      <c r="EH155" s="733" t="s">
        <v>3244</v>
      </c>
      <c r="EI155" s="163">
        <v>1490</v>
      </c>
      <c r="EJ155" s="528">
        <f>ROUND(((EI155-(EI155/6))/$DD$3)*$DE$3,2)</f>
        <v>1490</v>
      </c>
      <c r="EK155" s="523"/>
      <c r="EL155" s="524">
        <f>IF(EK155="",EJ155,
IF(AND($EI$10&gt;=VLOOKUP(EK155,$EH$5:$EL$9,2,0),$EI$10&lt;=VLOOKUP(EK155,$EH$5:$EL$9,3,0)),
(EJ155*(1-VLOOKUP(EK155,$EH$5:$EL$9,4,0))),
EJ155))</f>
        <v>1490</v>
      </c>
    </row>
    <row r="156" spans="3:143" x14ac:dyDescent="0.2">
      <c r="C156" s="21"/>
      <c r="D156" s="21"/>
      <c r="L156" s="48" t="s">
        <v>566</v>
      </c>
      <c r="M156" s="47" t="s">
        <v>387</v>
      </c>
      <c r="N156" s="93" t="s">
        <v>1949</v>
      </c>
      <c r="O156" s="422" t="s">
        <v>691</v>
      </c>
      <c r="Q156" s="48" t="s">
        <v>566</v>
      </c>
      <c r="R156" s="97" t="s">
        <v>508</v>
      </c>
      <c r="S156" s="93" t="s">
        <v>977</v>
      </c>
      <c r="U156" s="738" t="s">
        <v>3260</v>
      </c>
      <c r="V156" s="474" t="s">
        <v>232</v>
      </c>
      <c r="W156" s="99" t="s">
        <v>2053</v>
      </c>
      <c r="AK156" s="772" t="s">
        <v>4157</v>
      </c>
      <c r="AL156" s="151" t="s">
        <v>1654</v>
      </c>
      <c r="AM156" s="755" t="s">
        <v>5113</v>
      </c>
      <c r="AO156" s="785" t="s">
        <v>6240</v>
      </c>
      <c r="AP156" s="150" t="s">
        <v>5143</v>
      </c>
      <c r="AQ156" s="581" t="s">
        <v>2184</v>
      </c>
      <c r="AU156" s="249" t="s">
        <v>1029</v>
      </c>
      <c r="AV156" s="147" t="s">
        <v>183</v>
      </c>
      <c r="AW156" s="137" t="str">
        <f t="shared" si="151"/>
        <v>ДП ЛАДА-ЛОФТ.5/0</v>
      </c>
      <c r="AY156" s="233" t="s">
        <v>1303</v>
      </c>
      <c r="AZ156" s="136" t="s">
        <v>1600</v>
      </c>
      <c r="BA156" s="137" t="str">
        <f t="shared" si="139"/>
        <v>ДП ЛАДА A.8/2.фальц,</v>
      </c>
      <c r="BK156" s="736" t="s">
        <v>2788</v>
      </c>
      <c r="BL156" s="136" t="s">
        <v>1768</v>
      </c>
      <c r="BM156" s="137" t="str">
        <f>CONCATENATE(BK156,".",BL156)</f>
        <v>ДП Добір-ЛАДА.Uni-Mat.</v>
      </c>
      <c r="BS156" s="57" t="s">
        <v>1300</v>
      </c>
      <c r="BT156" s="55" t="s">
        <v>3851</v>
      </c>
      <c r="BU156" s="538" t="str">
        <f t="shared" si="149"/>
        <v>ДП ЛАДА D.7/2.Масив</v>
      </c>
      <c r="BW156" s="107" t="s">
        <v>1302</v>
      </c>
      <c r="BX156" s="564" t="s">
        <v>790</v>
      </c>
      <c r="BY156" s="239" t="str">
        <f t="shared" si="146"/>
        <v>ДП ЛАДА A.8/1.Бронза</v>
      </c>
      <c r="CA156" s="736" t="s">
        <v>6113</v>
      </c>
      <c r="CB156" s="150" t="s">
        <v>5398</v>
      </c>
      <c r="CC156" s="137" t="str">
        <f t="shared" si="155"/>
        <v>ДП ГЕОМЕТРІЯ.фальц.робоча.Stand кл Лів +2завіс</v>
      </c>
      <c r="CE156" s="736" t="s">
        <v>3053</v>
      </c>
      <c r="CF156" s="136" t="s">
        <v>4021</v>
      </c>
      <c r="CG156" s="137" t="str">
        <f t="shared" si="154"/>
        <v>ДП ЛАДА-КОНЦЕПТ.фальц..неробоча..ВВ</v>
      </c>
      <c r="CI156" s="141" t="s">
        <v>560</v>
      </c>
      <c r="CJ156" s="61" t="s">
        <v>4506</v>
      </c>
      <c r="CK156" s="138" t="str">
        <f>CONCATENATE(CI156,".",CJ156)</f>
        <v>для ДП Гласфорд.Права</v>
      </c>
      <c r="CM156" s="736" t="s">
        <v>3064</v>
      </c>
      <c r="CN156" s="136" t="s">
        <v>933</v>
      </c>
      <c r="CO156" s="137" t="str">
        <f t="shared" ref="CO156:CO162" si="156">CONCATENATE(CM156,".",CN156)</f>
        <v>ДП ЛАДА-ЛОФТ.фальц,.робоча..Standard-MDF</v>
      </c>
      <c r="CY156" s="145" t="s">
        <v>6272</v>
      </c>
      <c r="CZ156" s="136"/>
      <c r="DA156" s="137" t="s">
        <v>816</v>
      </c>
      <c r="DD156" s="164" t="s">
        <v>7033</v>
      </c>
      <c r="DE156" s="165">
        <v>5260</v>
      </c>
      <c r="DF156" s="877">
        <f t="shared" si="152"/>
        <v>5260</v>
      </c>
      <c r="DG156" s="520"/>
      <c r="DH156" s="521">
        <f>IF(DG156="",DF156,
IF(AND($DE$10&gt;=VLOOKUP(DG156,$DD$5:$DH$9,2,0),$DE$10&lt;=VLOOKUP(DG156,$DD$5:$DH$9,3,0)),
(DF156*(1-VLOOKUP(DG156,$DD$5:$DH$9,4,0))),
DF156))</f>
        <v>5260</v>
      </c>
      <c r="DI156" s="96"/>
      <c r="DP156" s="107" t="s">
        <v>2316</v>
      </c>
      <c r="DQ156" s="163">
        <v>550</v>
      </c>
      <c r="DR156" s="522">
        <f>ROUND(((DQ156-(DQ156/6))/$DD$3)*$DE$3,2)</f>
        <v>550</v>
      </c>
      <c r="DS156" s="523"/>
      <c r="DT156" s="524">
        <f>IF(DS156="",DR156,
IF(AND($DQ$10&gt;=VLOOKUP(DS156,$DP$5:$DT$9,2,0),$DQ$10&lt;=VLOOKUP(DS156,$DP$5:$DT$9,3,0)),
(DR156*(1-VLOOKUP(DS156,$DP$5:$DT$9,4,0))),
DR156))</f>
        <v>550</v>
      </c>
      <c r="DU156" s="165"/>
      <c r="DV156" s="732" t="s">
        <v>4193</v>
      </c>
      <c r="DW156" s="165">
        <v>80</v>
      </c>
      <c r="DX156" s="519">
        <f t="shared" si="144"/>
        <v>80</v>
      </c>
      <c r="DY156" s="520"/>
      <c r="DZ156" s="521">
        <f t="shared" si="145"/>
        <v>80</v>
      </c>
      <c r="EG156" s="164"/>
      <c r="EH156" s="732" t="s">
        <v>3246</v>
      </c>
      <c r="EI156" s="165">
        <v>0</v>
      </c>
      <c r="EJ156" s="519">
        <f>ROUND(((EI156-(EI156/6))/$DD$3)*$DE$3,2)</f>
        <v>0</v>
      </c>
      <c r="EK156" s="520"/>
      <c r="EL156" s="521">
        <f>IF(EK156="",EJ156,
IF(AND($EI$10&gt;=VLOOKUP(EK156,$EH$5:$EL$9,2,0),$EI$10&lt;=VLOOKUP(EK156,$EH$5:$EL$9,3,0)),
(EJ156*(1-VLOOKUP(EK156,$EH$5:$EL$9,4,0))),
EJ156))</f>
        <v>0</v>
      </c>
    </row>
    <row r="157" spans="3:143" x14ac:dyDescent="0.2">
      <c r="C157" s="21"/>
      <c r="D157" s="21"/>
      <c r="L157" s="48" t="s">
        <v>614</v>
      </c>
      <c r="M157" s="47" t="s">
        <v>387</v>
      </c>
      <c r="N157" s="93" t="s">
        <v>1949</v>
      </c>
      <c r="O157" s="422" t="s">
        <v>691</v>
      </c>
      <c r="Q157" s="48" t="s">
        <v>614</v>
      </c>
      <c r="R157" s="97" t="s">
        <v>202</v>
      </c>
      <c r="S157" s="93" t="s">
        <v>966</v>
      </c>
      <c r="U157" s="734" t="s">
        <v>3262</v>
      </c>
      <c r="V157" s="475" t="s">
        <v>233</v>
      </c>
      <c r="W157" s="158" t="s">
        <v>2054</v>
      </c>
      <c r="AK157" s="771" t="s">
        <v>5775</v>
      </c>
      <c r="AL157" s="150" t="s">
        <v>6062</v>
      </c>
      <c r="AM157" s="754" t="s">
        <v>5776</v>
      </c>
      <c r="AO157" s="786" t="s">
        <v>6241</v>
      </c>
      <c r="AP157" s="151" t="s">
        <v>170</v>
      </c>
      <c r="AQ157" s="583" t="s">
        <v>2187</v>
      </c>
      <c r="AU157" s="249" t="s">
        <v>1029</v>
      </c>
      <c r="AV157" s="147" t="s">
        <v>184</v>
      </c>
      <c r="AW157" s="137" t="str">
        <f t="shared" si="151"/>
        <v>ДП ЛАДА-ЛОФТ.5/1</v>
      </c>
      <c r="AY157" s="233" t="s">
        <v>1303</v>
      </c>
      <c r="AZ157" s="136" t="s">
        <v>1598</v>
      </c>
      <c r="BA157" s="137" t="str">
        <f t="shared" si="139"/>
        <v>ДП ЛАДА A.8/2.б/з фальц.</v>
      </c>
      <c r="BK157" s="736" t="s">
        <v>2788</v>
      </c>
      <c r="BL157" s="136" t="s">
        <v>7178</v>
      </c>
      <c r="BM157" s="137" t="str">
        <f t="shared" si="150"/>
        <v>ДП Добір-ЛАДА.Резист.</v>
      </c>
      <c r="BS157" s="425"/>
      <c r="BT157" s="426"/>
      <c r="BU157" s="427"/>
      <c r="BW157" s="161" t="s">
        <v>1303</v>
      </c>
      <c r="BX157" s="563" t="s">
        <v>430</v>
      </c>
      <c r="BY157" s="237" t="str">
        <f t="shared" si="146"/>
        <v>ДП ЛАДА A.8/2.Сатин</v>
      </c>
      <c r="CA157" s="736" t="s">
        <v>6113</v>
      </c>
      <c r="CB157" s="150" t="s">
        <v>5399</v>
      </c>
      <c r="CC157" s="137" t="str">
        <f t="shared" si="155"/>
        <v>ДП ГЕОМЕТРІЯ.фальц.робоча.Stand кл Пр +2завіс</v>
      </c>
      <c r="CE157" s="423" t="s">
        <v>3053</v>
      </c>
      <c r="CF157" s="61" t="s">
        <v>697</v>
      </c>
      <c r="CG157" s="138" t="str">
        <f t="shared" si="154"/>
        <v>ДП ЛАДА-КОНЦЕПТ.фальц..неробоча..ВП</v>
      </c>
      <c r="CI157" s="476"/>
      <c r="CJ157" s="426"/>
      <c r="CK157" s="427"/>
      <c r="CM157" s="736" t="s">
        <v>3064</v>
      </c>
      <c r="CN157" s="136" t="s">
        <v>798</v>
      </c>
      <c r="CO157" s="137" t="str">
        <f t="shared" si="156"/>
        <v>ДП ЛАДА-ЛОФТ.фальц,.робоча..Standard</v>
      </c>
      <c r="CY157" s="145" t="s">
        <v>4090</v>
      </c>
      <c r="CZ157" s="136"/>
      <c r="DA157" s="137" t="s">
        <v>816</v>
      </c>
      <c r="DD157" s="164" t="s">
        <v>7179</v>
      </c>
      <c r="DE157" s="165">
        <v>5170</v>
      </c>
      <c r="DF157" s="877">
        <f t="shared" si="152"/>
        <v>5170</v>
      </c>
      <c r="DG157" s="520"/>
      <c r="DH157" s="521">
        <f t="shared" si="153"/>
        <v>5170</v>
      </c>
      <c r="DI157" s="96"/>
      <c r="DP157" s="161" t="s">
        <v>2317</v>
      </c>
      <c r="DQ157" s="162">
        <v>0</v>
      </c>
      <c r="DR157" s="525">
        <f t="shared" si="130"/>
        <v>0</v>
      </c>
      <c r="DS157" s="526"/>
      <c r="DT157" s="527">
        <f t="shared" si="108"/>
        <v>0</v>
      </c>
      <c r="DU157" s="165"/>
      <c r="DV157" s="733" t="s">
        <v>4194</v>
      </c>
      <c r="DW157" s="163">
        <v>80</v>
      </c>
      <c r="DX157" s="528">
        <f t="shared" si="144"/>
        <v>80</v>
      </c>
      <c r="DY157" s="523"/>
      <c r="DZ157" s="524">
        <f t="shared" si="145"/>
        <v>80</v>
      </c>
      <c r="EG157" s="164"/>
      <c r="EH157" s="733" t="s">
        <v>3248</v>
      </c>
      <c r="EI157" s="163">
        <v>1720</v>
      </c>
      <c r="EJ157" s="528">
        <f>ROUND(((EI157-(EI157/6))/$DD$3)*$DE$3,2)</f>
        <v>1720</v>
      </c>
      <c r="EK157" s="523"/>
      <c r="EL157" s="524">
        <f>IF(EK157="",EJ157,
IF(AND($EI$10&gt;=VLOOKUP(EK157,$EH$5:$EL$9,2,0),$EI$10&lt;=VLOOKUP(EK157,$EH$5:$EL$9,3,0)),
(EJ157*(1-VLOOKUP(EK157,$EH$5:$EL$9,4,0))),
EJ157))</f>
        <v>1720</v>
      </c>
    </row>
    <row r="158" spans="3:143" x14ac:dyDescent="0.2">
      <c r="C158" s="21"/>
      <c r="D158" s="21"/>
      <c r="L158" s="48" t="s">
        <v>7013</v>
      </c>
      <c r="M158" s="47" t="s">
        <v>387</v>
      </c>
      <c r="N158" s="93" t="s">
        <v>1949</v>
      </c>
      <c r="O158" s="422" t="s">
        <v>691</v>
      </c>
      <c r="Q158" s="48" t="s">
        <v>7013</v>
      </c>
      <c r="R158" s="97" t="s">
        <v>7019</v>
      </c>
      <c r="S158" s="93" t="s">
        <v>7020</v>
      </c>
      <c r="U158" s="734" t="s">
        <v>3263</v>
      </c>
      <c r="V158" s="475" t="s">
        <v>234</v>
      </c>
      <c r="W158" s="158" t="s">
        <v>2055</v>
      </c>
      <c r="AK158" s="772" t="s">
        <v>5774</v>
      </c>
      <c r="AL158" s="151" t="s">
        <v>6063</v>
      </c>
      <c r="AM158" s="755" t="s">
        <v>5777</v>
      </c>
      <c r="AO158" s="785" t="s">
        <v>4497</v>
      </c>
      <c r="AP158" s="150" t="s">
        <v>5143</v>
      </c>
      <c r="AQ158" s="581" t="s">
        <v>2184</v>
      </c>
      <c r="AU158" s="249" t="s">
        <v>1029</v>
      </c>
      <c r="AV158" s="147" t="s">
        <v>198</v>
      </c>
      <c r="AW158" s="137" t="str">
        <f t="shared" si="151"/>
        <v>ДП ЛАДА-ЛОФТ.6/0</v>
      </c>
      <c r="AY158" s="223" t="s">
        <v>1303</v>
      </c>
      <c r="AZ158" s="61" t="s">
        <v>1599</v>
      </c>
      <c r="BA158" s="138" t="str">
        <f t="shared" si="139"/>
        <v>ДП ЛАДА A.8/2.купе.</v>
      </c>
      <c r="BK158" s="736" t="s">
        <v>2788</v>
      </c>
      <c r="BL158" s="136" t="s">
        <v>55</v>
      </c>
      <c r="BM158" s="137" t="str">
        <f t="shared" si="150"/>
        <v>ДП Добір-ЛАДА.LINE-3D</v>
      </c>
      <c r="BS158" s="57" t="s">
        <v>2336</v>
      </c>
      <c r="BT158" s="55" t="s">
        <v>3851</v>
      </c>
      <c r="BU158" s="69" t="str">
        <f t="shared" ref="BU158:BU170" si="157">CONCATENATE(BS158,".",BT158)</f>
        <v>ДП Ніка.1/0.Масив</v>
      </c>
      <c r="BW158" s="164" t="s">
        <v>1303</v>
      </c>
      <c r="BX158" s="766" t="s">
        <v>3617</v>
      </c>
      <c r="BY158" s="238" t="str">
        <f t="shared" si="146"/>
        <v>ДП ЛАДА A.8/2.Графіт</v>
      </c>
      <c r="CA158" s="736" t="s">
        <v>6113</v>
      </c>
      <c r="CB158" s="150" t="s">
        <v>5400</v>
      </c>
      <c r="CC158" s="137" t="str">
        <f t="shared" si="155"/>
        <v>ДП ГЕОМЕТРІЯ.фальц.робоча.Stand ст Лів +2завіс</v>
      </c>
      <c r="CE158" s="145" t="s">
        <v>3054</v>
      </c>
      <c r="CF158" s="136"/>
      <c r="CG158" s="137" t="str">
        <f t="shared" si="154"/>
        <v>ДП ЛАДА-КОНЦЕПТ.б/з фальц..робоча..</v>
      </c>
      <c r="CI158" s="56"/>
      <c r="CJ158" s="55"/>
      <c r="CK158" s="69"/>
      <c r="CM158" s="736" t="s">
        <v>3064</v>
      </c>
      <c r="CN158" s="136" t="s">
        <v>799</v>
      </c>
      <c r="CO158" s="137" t="str">
        <f t="shared" si="156"/>
        <v>ДП ЛАДА-ЛОФТ.фальц,.робоча..Verto-FIT</v>
      </c>
      <c r="CY158" s="146" t="s">
        <v>4095</v>
      </c>
      <c r="CZ158" s="61"/>
      <c r="DA158" s="138" t="s">
        <v>816</v>
      </c>
      <c r="DD158" s="164" t="s">
        <v>7180</v>
      </c>
      <c r="DE158" s="165">
        <v>5570</v>
      </c>
      <c r="DF158" s="877">
        <f t="shared" si="152"/>
        <v>5570</v>
      </c>
      <c r="DG158" s="520"/>
      <c r="DH158" s="521">
        <f>IF(DG158="",DF158,
IF(AND($DE$10&gt;=VLOOKUP(DG158,$DD$5:$DH$9,2,0),$DE$10&lt;=VLOOKUP(DG158,$DD$5:$DH$9,3,0)),
(DF158*(1-VLOOKUP(DG158,$DD$5:$DH$9,4,0))),
DF158))</f>
        <v>5570</v>
      </c>
      <c r="DI158" s="96"/>
      <c r="DP158" s="732" t="s">
        <v>3971</v>
      </c>
      <c r="DQ158" s="165">
        <v>0</v>
      </c>
      <c r="DR158" s="519">
        <f>ROUND(((DQ158-(DQ158/6))/$DD$3)*$DE$3,2)</f>
        <v>0</v>
      </c>
      <c r="DS158" s="520"/>
      <c r="DT158" s="521">
        <f>IF(DS158="",DR158,
IF(AND($DQ$10&gt;=VLOOKUP(DS158,$DP$5:$DT$9,2,0),$DQ$10&lt;=VLOOKUP(DS158,$DP$5:$DT$9,3,0)),
(DR158*(1-VLOOKUP(DS158,$DP$5:$DT$9,4,0))),
DR158))</f>
        <v>0</v>
      </c>
      <c r="DU158" s="165"/>
      <c r="DV158" s="733" t="s">
        <v>5871</v>
      </c>
      <c r="DW158" s="163">
        <v>80</v>
      </c>
      <c r="DX158" s="528">
        <f t="shared" si="144"/>
        <v>80</v>
      </c>
      <c r="DY158" s="523"/>
      <c r="DZ158" s="524">
        <f t="shared" si="145"/>
        <v>80</v>
      </c>
      <c r="EG158" s="164"/>
      <c r="EH158" s="732" t="s">
        <v>3250</v>
      </c>
      <c r="EI158" s="165">
        <v>0</v>
      </c>
      <c r="EJ158" s="519">
        <f t="shared" si="138"/>
        <v>0</v>
      </c>
      <c r="EK158" s="520"/>
      <c r="EL158" s="521">
        <f t="shared" si="147"/>
        <v>0</v>
      </c>
    </row>
    <row r="159" spans="3:143" x14ac:dyDescent="0.2">
      <c r="C159" s="21"/>
      <c r="D159" s="21"/>
      <c r="L159" s="48" t="s">
        <v>615</v>
      </c>
      <c r="M159" s="47" t="s">
        <v>387</v>
      </c>
      <c r="N159" s="93" t="s">
        <v>1949</v>
      </c>
      <c r="O159" s="422" t="s">
        <v>691</v>
      </c>
      <c r="Q159" s="48" t="s">
        <v>615</v>
      </c>
      <c r="R159" s="97" t="s">
        <v>203</v>
      </c>
      <c r="S159" s="93" t="s">
        <v>967</v>
      </c>
      <c r="U159" s="734" t="s">
        <v>3264</v>
      </c>
      <c r="V159" s="475" t="s">
        <v>235</v>
      </c>
      <c r="W159" s="158" t="s">
        <v>2056</v>
      </c>
      <c r="AK159" s="771" t="s">
        <v>6695</v>
      </c>
      <c r="AL159" s="150" t="s">
        <v>6062</v>
      </c>
      <c r="AM159" s="754" t="s">
        <v>6809</v>
      </c>
      <c r="AO159" s="786" t="s">
        <v>4527</v>
      </c>
      <c r="AP159" s="151" t="s">
        <v>170</v>
      </c>
      <c r="AQ159" s="583" t="s">
        <v>2187</v>
      </c>
      <c r="AU159" s="248" t="s">
        <v>1029</v>
      </c>
      <c r="AV159" s="148" t="s">
        <v>199</v>
      </c>
      <c r="AW159" s="138" t="str">
        <f t="shared" si="151"/>
        <v>ДП ЛАДА-ЛОФТ.6/1</v>
      </c>
      <c r="AY159" s="233" t="s">
        <v>1304</v>
      </c>
      <c r="AZ159" s="136" t="s">
        <v>1600</v>
      </c>
      <c r="BA159" s="137" t="str">
        <f t="shared" si="139"/>
        <v>ДП ЛАДА A.8/3.фальц,</v>
      </c>
      <c r="BK159" s="423" t="s">
        <v>2788</v>
      </c>
      <c r="BL159" s="61" t="s">
        <v>4720</v>
      </c>
      <c r="BM159" s="138" t="str">
        <f t="shared" si="150"/>
        <v>ДП Добір-ЛАДА.Е-шпон</v>
      </c>
      <c r="BS159" s="57" t="s">
        <v>2337</v>
      </c>
      <c r="BT159" s="55" t="s">
        <v>3851</v>
      </c>
      <c r="BU159" s="69" t="str">
        <f t="shared" si="157"/>
        <v>ДП Ніка.1/1.Масив</v>
      </c>
      <c r="BW159" s="107" t="s">
        <v>1303</v>
      </c>
      <c r="BX159" s="564" t="s">
        <v>790</v>
      </c>
      <c r="BY159" s="239" t="str">
        <f t="shared" si="146"/>
        <v>ДП ЛАДА A.8/2.Бронза</v>
      </c>
      <c r="CA159" s="736" t="s">
        <v>6113</v>
      </c>
      <c r="CB159" s="150" t="s">
        <v>5401</v>
      </c>
      <c r="CC159" s="137" t="str">
        <f t="shared" si="155"/>
        <v>ДП ГЕОМЕТРІЯ.фальц.робоча.Stand ст Пр +2завіс</v>
      </c>
      <c r="CE159" s="145" t="s">
        <v>3054</v>
      </c>
      <c r="CF159" s="136" t="s">
        <v>4021</v>
      </c>
      <c r="CG159" s="137" t="str">
        <f t="shared" si="154"/>
        <v>ДП ЛАДА-КОНЦЕПТ.б/з фальц..робоча..ВВ</v>
      </c>
      <c r="CI159" s="56"/>
      <c r="CJ159" s="55"/>
      <c r="CK159" s="69"/>
      <c r="CM159" s="423" t="s">
        <v>3064</v>
      </c>
      <c r="CN159" s="61" t="s">
        <v>355</v>
      </c>
      <c r="CO159" s="138" t="str">
        <f t="shared" si="156"/>
        <v>ДП ЛАДА-ЛОФТ.фальц,.робоча..Verto-FIT Plus</v>
      </c>
      <c r="CY159" s="144" t="s">
        <v>4085</v>
      </c>
      <c r="CZ159" s="133"/>
      <c r="DA159" s="134" t="s">
        <v>816</v>
      </c>
      <c r="DD159" s="854"/>
      <c r="DE159" s="855"/>
      <c r="DF159" s="878"/>
      <c r="DG159" s="857"/>
      <c r="DH159" s="879"/>
      <c r="DI159" s="96"/>
      <c r="DP159" s="732" t="s">
        <v>3647</v>
      </c>
      <c r="DQ159" s="165">
        <v>550</v>
      </c>
      <c r="DR159" s="519">
        <f>ROUND(((DQ159-(DQ159/6))/$DD$3)*$DE$3,2)</f>
        <v>550</v>
      </c>
      <c r="DS159" s="520"/>
      <c r="DT159" s="521">
        <f>IF(DS159="",DR159,
IF(AND($DQ$10&gt;=VLOOKUP(DS159,$DP$5:$DT$9,2,0),$DQ$10&lt;=VLOOKUP(DS159,$DP$5:$DT$9,3,0)),
(DR159*(1-VLOOKUP(DS159,$DP$5:$DT$9,4,0))),
DR159))</f>
        <v>550</v>
      </c>
      <c r="DU159" s="165"/>
      <c r="DV159" s="732" t="s">
        <v>4195</v>
      </c>
      <c r="DW159" s="165">
        <v>800.00000000000011</v>
      </c>
      <c r="DX159" s="519">
        <f t="shared" si="144"/>
        <v>800</v>
      </c>
      <c r="DY159" s="520"/>
      <c r="DZ159" s="521">
        <f t="shared" si="145"/>
        <v>800</v>
      </c>
      <c r="EG159" s="164"/>
      <c r="EH159" s="733" t="s">
        <v>3252</v>
      </c>
      <c r="EI159" s="163">
        <v>1780</v>
      </c>
      <c r="EJ159" s="528">
        <f t="shared" si="138"/>
        <v>1780</v>
      </c>
      <c r="EK159" s="523"/>
      <c r="EL159" s="524">
        <f t="shared" si="147"/>
        <v>1780</v>
      </c>
    </row>
    <row r="160" spans="3:143" x14ac:dyDescent="0.2">
      <c r="C160" s="21"/>
      <c r="L160" s="48" t="s">
        <v>616</v>
      </c>
      <c r="M160" s="47" t="s">
        <v>387</v>
      </c>
      <c r="N160" s="93" t="s">
        <v>1949</v>
      </c>
      <c r="O160" s="422" t="s">
        <v>691</v>
      </c>
      <c r="Q160" s="48" t="s">
        <v>616</v>
      </c>
      <c r="R160" s="97" t="s">
        <v>611</v>
      </c>
      <c r="S160" s="93" t="s">
        <v>612</v>
      </c>
      <c r="U160" s="734" t="s">
        <v>3265</v>
      </c>
      <c r="V160" s="475" t="s">
        <v>236</v>
      </c>
      <c r="W160" s="158" t="s">
        <v>2057</v>
      </c>
      <c r="AK160" s="772" t="s">
        <v>6696</v>
      </c>
      <c r="AL160" s="151" t="s">
        <v>6063</v>
      </c>
      <c r="AM160" s="755" t="s">
        <v>6810</v>
      </c>
      <c r="AO160" s="785" t="s">
        <v>4498</v>
      </c>
      <c r="AP160" s="150" t="s">
        <v>5143</v>
      </c>
      <c r="AQ160" s="581" t="s">
        <v>2184</v>
      </c>
      <c r="AU160" s="249" t="s">
        <v>2531</v>
      </c>
      <c r="AV160" s="150" t="s">
        <v>187</v>
      </c>
      <c r="AW160" s="137" t="str">
        <f t="shared" si="151"/>
        <v>ДП Лінда.1/0</v>
      </c>
      <c r="AY160" s="233" t="s">
        <v>1304</v>
      </c>
      <c r="AZ160" s="136" t="s">
        <v>1598</v>
      </c>
      <c r="BA160" s="137" t="str">
        <f t="shared" si="139"/>
        <v>ДП ЛАДА A.8/3.б/з фальц.</v>
      </c>
      <c r="BK160" s="425"/>
      <c r="BL160" s="426"/>
      <c r="BM160" s="427"/>
      <c r="BS160" s="57" t="s">
        <v>2338</v>
      </c>
      <c r="BT160" s="55" t="s">
        <v>3851</v>
      </c>
      <c r="BU160" s="69" t="str">
        <f t="shared" si="157"/>
        <v>ДП Ніка.1/2.Масив</v>
      </c>
      <c r="BW160" s="161" t="s">
        <v>1304</v>
      </c>
      <c r="BX160" s="563" t="s">
        <v>430</v>
      </c>
      <c r="BY160" s="237" t="str">
        <f t="shared" si="146"/>
        <v>ДП ЛАДА A.8/3.Сатин</v>
      </c>
      <c r="CA160" s="736" t="s">
        <v>6113</v>
      </c>
      <c r="CB160" s="136"/>
      <c r="CC160" s="137"/>
      <c r="CE160" s="146" t="s">
        <v>3054</v>
      </c>
      <c r="CF160" s="61" t="s">
        <v>697</v>
      </c>
      <c r="CG160" s="138" t="str">
        <f t="shared" si="154"/>
        <v>ДП ЛАДА-КОНЦЕПТ.б/з фальц..робоча..ВП</v>
      </c>
      <c r="CI160" s="47"/>
      <c r="CJ160" s="47"/>
      <c r="CK160" s="69"/>
      <c r="CM160" s="423" t="s">
        <v>3065</v>
      </c>
      <c r="CN160" s="61" t="s">
        <v>3871</v>
      </c>
      <c r="CO160" s="69" t="str">
        <f t="shared" si="156"/>
        <v>ДП ЛАДА-ЛОФТ.фальц,.неробоча,.(ні)</v>
      </c>
      <c r="CY160" s="758" t="s">
        <v>6273</v>
      </c>
      <c r="CZ160" s="136"/>
      <c r="DA160" s="137" t="s">
        <v>816</v>
      </c>
      <c r="DD160" s="107" t="s">
        <v>2313</v>
      </c>
      <c r="DE160" s="163">
        <v>3870</v>
      </c>
      <c r="DF160" s="522">
        <f>ROUND(((DE160-(DE160/6))/$DD$3)*$DE$3,2)</f>
        <v>3870</v>
      </c>
      <c r="DG160" s="523"/>
      <c r="DH160" s="524">
        <f>IF(DG160="",DF160,
IF(AND($DE$10&gt;=VLOOKUP(DG160,$DD$5:$DH$9,2,0),$DE$10&lt;=VLOOKUP(DG160,$DD$5:$DH$9,3,0)),
(DF160*(1-VLOOKUP(DG160,$DD$5:$DH$9,4,0))),
DF160))</f>
        <v>3870</v>
      </c>
      <c r="DI160" s="96"/>
      <c r="DP160" s="107" t="s">
        <v>2318</v>
      </c>
      <c r="DQ160" s="163">
        <v>550</v>
      </c>
      <c r="DR160" s="522">
        <f>ROUND(((DQ160-(DQ160/6))/$DD$3)*$DE$3,2)</f>
        <v>550</v>
      </c>
      <c r="DS160" s="523"/>
      <c r="DT160" s="524">
        <f>IF(DS160="",DR160,
IF(AND($DQ$10&gt;=VLOOKUP(DS160,$DP$5:$DT$9,2,0),$DQ$10&lt;=VLOOKUP(DS160,$DP$5:$DT$9,3,0)),
(DR160*(1-VLOOKUP(DS160,$DP$5:$DT$9,4,0))),
DR160))</f>
        <v>550</v>
      </c>
      <c r="DU160" s="165"/>
      <c r="DV160" s="732" t="s">
        <v>4196</v>
      </c>
      <c r="DW160" s="165">
        <v>800.00000000000011</v>
      </c>
      <c r="DX160" s="519">
        <f t="shared" si="144"/>
        <v>800</v>
      </c>
      <c r="DY160" s="520"/>
      <c r="DZ160" s="521">
        <f t="shared" si="145"/>
        <v>800</v>
      </c>
      <c r="EG160" s="164"/>
      <c r="EH160" s="732" t="s">
        <v>7389</v>
      </c>
      <c r="EI160" s="165">
        <v>0</v>
      </c>
      <c r="EJ160" s="519">
        <f>ROUND(((EI160-(EI160/6))/$DD$3)*$DE$3,2)</f>
        <v>0</v>
      </c>
      <c r="EK160" s="520"/>
      <c r="EL160" s="521">
        <f>IF(EK160="",EJ160,
IF(AND($EI$10&gt;=VLOOKUP(EK160,$EH$5:$EL$9,2,0),$EI$10&lt;=VLOOKUP(EK160,$EH$5:$EL$9,3,0)),
(EJ160*(1-VLOOKUP(EK160,$EH$5:$EL$9,4,0))),
EJ160))</f>
        <v>0</v>
      </c>
    </row>
    <row r="161" spans="3:142" x14ac:dyDescent="0.2">
      <c r="C161" s="21"/>
      <c r="L161" s="48" t="s">
        <v>617</v>
      </c>
      <c r="M161" s="47" t="s">
        <v>387</v>
      </c>
      <c r="N161" s="93" t="s">
        <v>1949</v>
      </c>
      <c r="O161" s="422" t="s">
        <v>691</v>
      </c>
      <c r="Q161" s="48" t="s">
        <v>617</v>
      </c>
      <c r="R161" s="97" t="s">
        <v>618</v>
      </c>
      <c r="S161" s="93" t="s">
        <v>619</v>
      </c>
      <c r="U161" s="853"/>
      <c r="V161" s="802"/>
      <c r="W161" s="795"/>
      <c r="AK161" s="588"/>
      <c r="AL161" s="472"/>
      <c r="AM161" s="589"/>
      <c r="AO161" s="786" t="s">
        <v>4528</v>
      </c>
      <c r="AP161" s="151" t="s">
        <v>170</v>
      </c>
      <c r="AQ161" s="583" t="s">
        <v>2187</v>
      </c>
      <c r="AU161" s="249" t="s">
        <v>2531</v>
      </c>
      <c r="AV161" s="150" t="s">
        <v>188</v>
      </c>
      <c r="AW161" s="137" t="str">
        <f t="shared" si="151"/>
        <v>ДП Лінда.1/1</v>
      </c>
      <c r="AY161" s="223" t="s">
        <v>1304</v>
      </c>
      <c r="AZ161" s="61" t="s">
        <v>1599</v>
      </c>
      <c r="BA161" s="138" t="str">
        <f t="shared" si="139"/>
        <v>ДП ЛАДА A.8/3.купе.</v>
      </c>
      <c r="BK161" s="141" t="s">
        <v>859</v>
      </c>
      <c r="BL161" s="133" t="s">
        <v>4553</v>
      </c>
      <c r="BM161" s="134" t="str">
        <f t="shared" ref="BM161:BM169" si="158">CONCATENATE(BK161,".",BL161)</f>
        <v>КД Standard-MDF.Сімплекс</v>
      </c>
      <c r="BS161" s="57" t="s">
        <v>2339</v>
      </c>
      <c r="BT161" s="55" t="s">
        <v>3851</v>
      </c>
      <c r="BU161" s="69" t="str">
        <f t="shared" si="157"/>
        <v>ДП Ніка.1/3.Масив</v>
      </c>
      <c r="BW161" s="164" t="s">
        <v>1304</v>
      </c>
      <c r="BX161" s="766" t="s">
        <v>3617</v>
      </c>
      <c r="BY161" s="238" t="str">
        <f t="shared" si="146"/>
        <v>ДП ЛАДА A.8/3.Графіт</v>
      </c>
      <c r="CA161" s="736" t="s">
        <v>6113</v>
      </c>
      <c r="CB161" s="150" t="s">
        <v>5402</v>
      </c>
      <c r="CC161" s="137" t="str">
        <f t="shared" ref="CC161:CC166" si="159">CONCATENATE(CA161,".",CB161)</f>
        <v>ДП ГЕОМЕТРІЯ.фальц.робоча.Stand цл Лів +3завіс</v>
      </c>
      <c r="CE161" s="736" t="s">
        <v>3055</v>
      </c>
      <c r="CF161" s="136"/>
      <c r="CG161" s="137" t="str">
        <f t="shared" si="154"/>
        <v>ДП ЛАДА-КОНЦЕПТ.купе..робоча..</v>
      </c>
      <c r="CI161" s="47"/>
      <c r="CJ161" s="47"/>
      <c r="CK161" s="69"/>
      <c r="CM161" s="85" t="s">
        <v>3066</v>
      </c>
      <c r="CN161" s="55" t="s">
        <v>899</v>
      </c>
      <c r="CO161" s="69" t="str">
        <f t="shared" si="156"/>
        <v>ДП ЛАДА-ЛОФТ.б/з фальц..робоча..Verto-FIT Comfort</v>
      </c>
      <c r="CY161" s="758" t="s">
        <v>4093</v>
      </c>
      <c r="CZ161" s="136"/>
      <c r="DA161" s="137" t="s">
        <v>816</v>
      </c>
      <c r="DD161" s="633"/>
      <c r="DE161" s="634"/>
      <c r="DF161" s="635"/>
      <c r="DG161" s="636"/>
      <c r="DH161" s="637"/>
      <c r="DI161" s="96"/>
      <c r="DP161" s="730" t="s">
        <v>3901</v>
      </c>
      <c r="DQ161" s="104">
        <v>0</v>
      </c>
      <c r="DR161" s="402">
        <f t="shared" si="130"/>
        <v>0</v>
      </c>
      <c r="DS161" s="511"/>
      <c r="DT161" s="508">
        <f t="shared" si="108"/>
        <v>0</v>
      </c>
      <c r="DU161" s="165"/>
      <c r="DV161" s="732" t="s">
        <v>5872</v>
      </c>
      <c r="DW161" s="165">
        <v>1000</v>
      </c>
      <c r="DX161" s="519">
        <f t="shared" si="144"/>
        <v>1000</v>
      </c>
      <c r="DY161" s="520"/>
      <c r="DZ161" s="521">
        <f t="shared" si="145"/>
        <v>1000</v>
      </c>
      <c r="EG161" s="164"/>
      <c r="EH161" s="733" t="s">
        <v>7390</v>
      </c>
      <c r="EI161" s="163">
        <v>1780</v>
      </c>
      <c r="EJ161" s="528">
        <f>ROUND(((EI161-(EI161/6))/$DD$3)*$DE$3,2)</f>
        <v>1780</v>
      </c>
      <c r="EK161" s="523"/>
      <c r="EL161" s="524">
        <f>IF(EK161="",EJ161,
IF(AND($EI$10&gt;=VLOOKUP(EK161,$EH$5:$EL$9,2,0),$EI$10&lt;=VLOOKUP(EK161,$EH$5:$EL$9,3,0)),
(EJ161*(1-VLOOKUP(EK161,$EH$5:$EL$9,4,0))),
EJ161))</f>
        <v>1780</v>
      </c>
    </row>
    <row r="162" spans="3:142" x14ac:dyDescent="0.2">
      <c r="L162" s="48" t="s">
        <v>620</v>
      </c>
      <c r="M162" s="47" t="s">
        <v>387</v>
      </c>
      <c r="N162" s="93" t="s">
        <v>1949</v>
      </c>
      <c r="O162" s="422" t="s">
        <v>691</v>
      </c>
      <c r="Q162" s="48" t="s">
        <v>620</v>
      </c>
      <c r="R162" s="97" t="s">
        <v>621</v>
      </c>
      <c r="S162" s="93" t="s">
        <v>622</v>
      </c>
      <c r="U162" s="738" t="s">
        <v>6705</v>
      </c>
      <c r="V162" s="474" t="s">
        <v>232</v>
      </c>
      <c r="W162" s="99" t="s">
        <v>6839</v>
      </c>
      <c r="AK162" s="580"/>
      <c r="AL162" s="475"/>
      <c r="AM162" s="581"/>
      <c r="AO162" s="785" t="s">
        <v>5820</v>
      </c>
      <c r="AP162" s="150" t="s">
        <v>5143</v>
      </c>
      <c r="AQ162" s="581" t="s">
        <v>2184</v>
      </c>
      <c r="AU162" s="249" t="s">
        <v>2531</v>
      </c>
      <c r="AV162" s="150" t="s">
        <v>503</v>
      </c>
      <c r="AW162" s="137" t="str">
        <f t="shared" si="151"/>
        <v>ДП Лінда.1/2</v>
      </c>
      <c r="AY162" s="233" t="s">
        <v>1305</v>
      </c>
      <c r="AZ162" s="136" t="s">
        <v>1600</v>
      </c>
      <c r="BA162" s="137" t="str">
        <f t="shared" si="139"/>
        <v>ДП ЛАДА A.8/4.фальц,</v>
      </c>
      <c r="BK162" s="142" t="s">
        <v>859</v>
      </c>
      <c r="BL162" s="136" t="s">
        <v>393</v>
      </c>
      <c r="BM162" s="137" t="str">
        <f t="shared" si="158"/>
        <v>КД Standard-MDF.Verto-Cell</v>
      </c>
      <c r="BS162" s="57" t="s">
        <v>2340</v>
      </c>
      <c r="BT162" s="55" t="s">
        <v>3851</v>
      </c>
      <c r="BU162" s="69" t="str">
        <f t="shared" si="157"/>
        <v>ДП Ніка.1/4.Масив</v>
      </c>
      <c r="BW162" s="107" t="s">
        <v>1304</v>
      </c>
      <c r="BX162" s="564" t="s">
        <v>790</v>
      </c>
      <c r="BY162" s="239" t="str">
        <f t="shared" si="146"/>
        <v>ДП ЛАДА A.8/3.Бронза</v>
      </c>
      <c r="CA162" s="736" t="s">
        <v>6113</v>
      </c>
      <c r="CB162" s="150" t="s">
        <v>5403</v>
      </c>
      <c r="CC162" s="137" t="str">
        <f t="shared" si="159"/>
        <v>ДП ГЕОМЕТРІЯ.фальц.робоча.Stand цл Пр +3завіс</v>
      </c>
      <c r="CE162" s="423" t="s">
        <v>3055</v>
      </c>
      <c r="CF162" s="61" t="s">
        <v>4021</v>
      </c>
      <c r="CG162" s="138" t="str">
        <f t="shared" si="154"/>
        <v>ДП ЛАДА-КОНЦЕПТ.купе..робоча..ВВ</v>
      </c>
      <c r="CI162" s="47"/>
      <c r="CJ162" s="47"/>
      <c r="CK162" s="69"/>
      <c r="CM162" s="85" t="s">
        <v>3067</v>
      </c>
      <c r="CN162" s="55" t="s">
        <v>799</v>
      </c>
      <c r="CO162" s="69" t="str">
        <f t="shared" si="156"/>
        <v>ДП ЛАДА-ЛОФТ.купе..робоча..Verto-FIT</v>
      </c>
      <c r="CY162" s="759" t="s">
        <v>4096</v>
      </c>
      <c r="CZ162" s="61"/>
      <c r="DA162" s="138" t="s">
        <v>816</v>
      </c>
      <c r="DD162" s="59"/>
      <c r="DE162" s="104"/>
      <c r="DF162" s="402"/>
      <c r="DG162" s="511"/>
      <c r="DH162" s="508"/>
      <c r="DI162" s="96"/>
      <c r="DP162" s="161" t="s">
        <v>2319</v>
      </c>
      <c r="DQ162" s="162">
        <v>0</v>
      </c>
      <c r="DR162" s="525">
        <f t="shared" si="130"/>
        <v>0</v>
      </c>
      <c r="DS162" s="526"/>
      <c r="DT162" s="527">
        <f t="shared" si="108"/>
        <v>0</v>
      </c>
      <c r="DU162" s="165"/>
      <c r="DV162" s="732" t="s">
        <v>5873</v>
      </c>
      <c r="DW162" s="165">
        <v>1000</v>
      </c>
      <c r="DX162" s="519">
        <f t="shared" si="144"/>
        <v>1000</v>
      </c>
      <c r="DY162" s="520"/>
      <c r="DZ162" s="521">
        <f t="shared" si="145"/>
        <v>1000</v>
      </c>
      <c r="EG162" s="164"/>
      <c r="EH162" s="732" t="s">
        <v>3254</v>
      </c>
      <c r="EI162" s="165">
        <v>0</v>
      </c>
      <c r="EJ162" s="519">
        <f t="shared" si="138"/>
        <v>0</v>
      </c>
      <c r="EK162" s="520"/>
      <c r="EL162" s="521">
        <f t="shared" si="147"/>
        <v>0</v>
      </c>
    </row>
    <row r="163" spans="3:142" x14ac:dyDescent="0.2">
      <c r="L163" s="143"/>
      <c r="M163" s="47"/>
      <c r="N163" s="93"/>
      <c r="O163" s="422"/>
      <c r="Q163" s="143"/>
      <c r="R163" s="97"/>
      <c r="S163" s="93"/>
      <c r="U163" s="734" t="s">
        <v>6706</v>
      </c>
      <c r="V163" s="475" t="s">
        <v>233</v>
      </c>
      <c r="W163" s="158" t="s">
        <v>6840</v>
      </c>
      <c r="AK163" s="590"/>
      <c r="AL163" s="574"/>
      <c r="AM163" s="591"/>
      <c r="AO163" s="786" t="s">
        <v>5821</v>
      </c>
      <c r="AP163" s="151" t="s">
        <v>170</v>
      </c>
      <c r="AQ163" s="583" t="s">
        <v>2187</v>
      </c>
      <c r="AU163" s="249" t="s">
        <v>2531</v>
      </c>
      <c r="AV163" s="150" t="s">
        <v>1237</v>
      </c>
      <c r="AW163" s="137" t="str">
        <f t="shared" si="151"/>
        <v>ДП Лінда.1/3</v>
      </c>
      <c r="AY163" s="233" t="s">
        <v>1305</v>
      </c>
      <c r="AZ163" s="136" t="s">
        <v>1598</v>
      </c>
      <c r="BA163" s="137" t="str">
        <f>CONCATENATE(AY163,".",AZ163)</f>
        <v>ДП ЛАДА A.8/4.б/з фальц.</v>
      </c>
      <c r="BK163" s="142" t="s">
        <v>859</v>
      </c>
      <c r="BL163" s="136"/>
      <c r="BM163" s="137" t="str">
        <f>CONCATENATE(BK163,".",BL163)</f>
        <v>КД Standard-MDF.</v>
      </c>
      <c r="BS163" s="57" t="s">
        <v>2341</v>
      </c>
      <c r="BT163" s="55" t="s">
        <v>3851</v>
      </c>
      <c r="BU163" s="69" t="str">
        <f t="shared" si="157"/>
        <v>ДП Ніка.1/5.Масив</v>
      </c>
      <c r="BW163" s="161" t="s">
        <v>1305</v>
      </c>
      <c r="BX163" s="563" t="s">
        <v>430</v>
      </c>
      <c r="BY163" s="237" t="str">
        <f t="shared" si="146"/>
        <v>ДП ЛАДА A.8/4.Сатин</v>
      </c>
      <c r="CA163" s="736" t="s">
        <v>6113</v>
      </c>
      <c r="CB163" s="150" t="s">
        <v>5404</v>
      </c>
      <c r="CC163" s="137" t="str">
        <f t="shared" si="159"/>
        <v>ДП ГЕОМЕТРІЯ.фальц.робоча.Stand кл Лів +3завіс</v>
      </c>
      <c r="CE163" s="227"/>
      <c r="CF163" s="221"/>
      <c r="CG163" s="222"/>
      <c r="CI163" s="551"/>
      <c r="CJ163" s="551"/>
      <c r="CK163" s="559"/>
      <c r="CM163" s="431"/>
      <c r="CN163" s="426"/>
      <c r="CO163" s="427"/>
      <c r="CY163" s="153" t="s">
        <v>434</v>
      </c>
      <c r="CZ163" s="136" t="s">
        <v>3871</v>
      </c>
      <c r="DA163" s="137" t="s">
        <v>816</v>
      </c>
      <c r="DD163" s="628"/>
      <c r="DE163" s="629"/>
      <c r="DF163" s="630"/>
      <c r="DG163" s="631"/>
      <c r="DH163" s="632"/>
      <c r="DI163" s="96"/>
      <c r="DP163" s="732" t="s">
        <v>3972</v>
      </c>
      <c r="DQ163" s="165">
        <v>0</v>
      </c>
      <c r="DR163" s="519">
        <f>ROUND(((DQ163-(DQ163/6))/$DD$3)*$DE$3,2)</f>
        <v>0</v>
      </c>
      <c r="DS163" s="520"/>
      <c r="DT163" s="521">
        <f>IF(DS163="",DR163,
IF(AND($DQ$10&gt;=VLOOKUP(DS163,$DP$5:$DT$9,2,0),$DQ$10&lt;=VLOOKUP(DS163,$DP$5:$DT$9,3,0)),
(DR163*(1-VLOOKUP(DS163,$DP$5:$DT$9,4,0))),
DR163))</f>
        <v>0</v>
      </c>
      <c r="DU163" s="165"/>
      <c r="DV163" s="732" t="s">
        <v>4197</v>
      </c>
      <c r="DW163" s="165">
        <v>800.00000000000011</v>
      </c>
      <c r="DX163" s="519">
        <f t="shared" si="144"/>
        <v>800</v>
      </c>
      <c r="DY163" s="520"/>
      <c r="DZ163" s="521">
        <f t="shared" si="145"/>
        <v>800</v>
      </c>
      <c r="EG163" s="164"/>
      <c r="EH163" s="733" t="s">
        <v>3256</v>
      </c>
      <c r="EI163" s="163">
        <v>1890</v>
      </c>
      <c r="EJ163" s="528">
        <f t="shared" si="138"/>
        <v>1890</v>
      </c>
      <c r="EK163" s="523"/>
      <c r="EL163" s="524">
        <f t="shared" si="147"/>
        <v>1890</v>
      </c>
    </row>
    <row r="164" spans="3:142" x14ac:dyDescent="0.2">
      <c r="L164" s="57" t="s">
        <v>2470</v>
      </c>
      <c r="M164" s="47" t="s">
        <v>2467</v>
      </c>
      <c r="N164" s="93" t="s">
        <v>1961</v>
      </c>
      <c r="O164" s="422" t="s">
        <v>691</v>
      </c>
      <c r="Q164" s="57" t="s">
        <v>2470</v>
      </c>
      <c r="R164" s="97" t="s">
        <v>187</v>
      </c>
      <c r="S164" s="93" t="s">
        <v>131</v>
      </c>
      <c r="U164" s="734" t="s">
        <v>6707</v>
      </c>
      <c r="V164" s="475" t="s">
        <v>234</v>
      </c>
      <c r="W164" s="158" t="s">
        <v>6841</v>
      </c>
      <c r="AK164" s="580"/>
      <c r="AL164" s="475"/>
      <c r="AM164" s="581"/>
      <c r="AO164" s="595"/>
      <c r="AP164" s="596"/>
      <c r="AQ164" s="583"/>
      <c r="AU164" s="249" t="s">
        <v>2531</v>
      </c>
      <c r="AV164" s="150" t="s">
        <v>1311</v>
      </c>
      <c r="AW164" s="137" t="str">
        <f t="shared" si="151"/>
        <v>ДП Лінда.1/4</v>
      </c>
      <c r="AY164" s="223" t="s">
        <v>1305</v>
      </c>
      <c r="AZ164" s="61" t="s">
        <v>1599</v>
      </c>
      <c r="BA164" s="138" t="str">
        <f>CONCATENATE(AY164,".",AZ164)</f>
        <v>ДП ЛАДА A.8/4.купе.</v>
      </c>
      <c r="BK164" s="142" t="s">
        <v>859</v>
      </c>
      <c r="BL164" s="136" t="s">
        <v>1767</v>
      </c>
      <c r="BM164" s="137" t="str">
        <f>CONCATENATE(BK164,".",BL164)</f>
        <v>КД Standard-MDF.Uni-Mat</v>
      </c>
      <c r="BS164" s="57" t="s">
        <v>2342</v>
      </c>
      <c r="BT164" s="55" t="s">
        <v>3851</v>
      </c>
      <c r="BU164" s="69" t="str">
        <f t="shared" si="157"/>
        <v>ДП Ніка.1/6.Масив</v>
      </c>
      <c r="BW164" s="164" t="s">
        <v>1305</v>
      </c>
      <c r="BX164" s="766" t="s">
        <v>3617</v>
      </c>
      <c r="BY164" s="238" t="str">
        <f t="shared" si="146"/>
        <v>ДП ЛАДА A.8/4.Графіт</v>
      </c>
      <c r="CA164" s="736" t="s">
        <v>6113</v>
      </c>
      <c r="CB164" s="150" t="s">
        <v>5405</v>
      </c>
      <c r="CC164" s="137" t="str">
        <f t="shared" si="159"/>
        <v>ДП ГЕОМЕТРІЯ.фальц.робоча.Stand кл Пр +3завіс</v>
      </c>
      <c r="CE164" s="736" t="s">
        <v>3056</v>
      </c>
      <c r="CF164" s="136"/>
      <c r="CG164" s="137" t="str">
        <f t="shared" ref="CG164:CG174" si="160">CONCATENATE(CE164,".",CF164)</f>
        <v>ДП ЛАДА-НОВА.фальц..робоча..</v>
      </c>
      <c r="CM164" s="736" t="s">
        <v>3068</v>
      </c>
      <c r="CN164" s="136" t="s">
        <v>933</v>
      </c>
      <c r="CO164" s="137" t="str">
        <f t="shared" ref="CO164:CO170" si="161">CONCATENATE(CM164,".",CN164)</f>
        <v>ДП Лінда.фальц..робоча..Standard-MDF</v>
      </c>
      <c r="CY164" s="154" t="s">
        <v>647</v>
      </c>
      <c r="CZ164" s="61" t="s">
        <v>3871</v>
      </c>
      <c r="DA164" s="138" t="s">
        <v>816</v>
      </c>
      <c r="DD164" s="161"/>
      <c r="DE164" s="162"/>
      <c r="DF164" s="525"/>
      <c r="DG164" s="526"/>
      <c r="DH164" s="527"/>
      <c r="DI164" s="96"/>
      <c r="DP164" s="732" t="s">
        <v>3648</v>
      </c>
      <c r="DQ164" s="165">
        <v>550</v>
      </c>
      <c r="DR164" s="519">
        <f>ROUND(((DQ164-(DQ164/6))/$DD$3)*$DE$3,2)</f>
        <v>550</v>
      </c>
      <c r="DS164" s="520"/>
      <c r="DT164" s="521">
        <f>IF(DS164="",DR164,
IF(AND($DQ$10&gt;=VLOOKUP(DS164,$DP$5:$DT$9,2,0),$DQ$10&lt;=VLOOKUP(DS164,$DP$5:$DT$9,3,0)),
(DR164*(1-VLOOKUP(DS164,$DP$5:$DT$9,4,0))),
DR164))</f>
        <v>550</v>
      </c>
      <c r="DU164" s="165"/>
      <c r="DV164" s="732" t="s">
        <v>4198</v>
      </c>
      <c r="DW164" s="165">
        <v>800.00000000000011</v>
      </c>
      <c r="DX164" s="519">
        <f t="shared" si="144"/>
        <v>800</v>
      </c>
      <c r="DY164" s="520"/>
      <c r="DZ164" s="521">
        <f t="shared" si="145"/>
        <v>800</v>
      </c>
      <c r="EG164" s="164"/>
      <c r="EH164" s="732" t="s">
        <v>4734</v>
      </c>
      <c r="EI164" s="165">
        <v>0</v>
      </c>
      <c r="EJ164" s="519">
        <f>ROUND(((EI164-(EI164/6))/$DD$3)*$DE$3,2)</f>
        <v>0</v>
      </c>
      <c r="EK164" s="520"/>
      <c r="EL164" s="521">
        <f>IF(EK164="",EJ164,
IF(AND($EI$10&gt;=VLOOKUP(EK164,$EH$5:$EL$9,2,0),$EI$10&lt;=VLOOKUP(EK164,$EH$5:$EL$9,3,0)),
(EJ164*(1-VLOOKUP(EK164,$EH$5:$EL$9,4,0))),
EJ164))</f>
        <v>0</v>
      </c>
    </row>
    <row r="165" spans="3:142" x14ac:dyDescent="0.2">
      <c r="L165" s="57" t="s">
        <v>2471</v>
      </c>
      <c r="M165" s="47" t="s">
        <v>2467</v>
      </c>
      <c r="N165" s="93" t="s">
        <v>1961</v>
      </c>
      <c r="O165" s="422" t="s">
        <v>691</v>
      </c>
      <c r="Q165" s="57" t="s">
        <v>2471</v>
      </c>
      <c r="R165" s="97" t="s">
        <v>188</v>
      </c>
      <c r="S165" s="93" t="s">
        <v>132</v>
      </c>
      <c r="U165" s="734" t="s">
        <v>6708</v>
      </c>
      <c r="V165" s="475" t="s">
        <v>235</v>
      </c>
      <c r="W165" s="158" t="s">
        <v>6842</v>
      </c>
      <c r="AK165" s="771" t="s">
        <v>4160</v>
      </c>
      <c r="AL165" s="150" t="s">
        <v>561</v>
      </c>
      <c r="AM165" s="581" t="s">
        <v>2165</v>
      </c>
      <c r="AO165" s="783" t="s">
        <v>4499</v>
      </c>
      <c r="AP165" s="100" t="s">
        <v>5143</v>
      </c>
      <c r="AQ165" s="586" t="s">
        <v>2184</v>
      </c>
      <c r="AU165" s="249" t="s">
        <v>2531</v>
      </c>
      <c r="AV165" s="150" t="s">
        <v>1312</v>
      </c>
      <c r="AW165" s="137" t="str">
        <f t="shared" si="151"/>
        <v>ДП Лінда.1/5</v>
      </c>
      <c r="AY165" s="233" t="s">
        <v>1306</v>
      </c>
      <c r="AZ165" s="136" t="s">
        <v>1600</v>
      </c>
      <c r="BA165" s="137" t="str">
        <f>CONCATENATE(AY165,".",AZ165)</f>
        <v>ДП ЛАДА A.8/5.фальц,</v>
      </c>
      <c r="BK165" s="142" t="s">
        <v>859</v>
      </c>
      <c r="BL165" s="136" t="s">
        <v>529</v>
      </c>
      <c r="BM165" s="137" t="str">
        <f t="shared" si="158"/>
        <v>КД Standard-MDF.Резист</v>
      </c>
      <c r="BS165" s="57" t="s">
        <v>2343</v>
      </c>
      <c r="BT165" s="55" t="s">
        <v>3851</v>
      </c>
      <c r="BU165" s="69" t="str">
        <f t="shared" si="157"/>
        <v>ДП Ніка.1/7.Масив</v>
      </c>
      <c r="BW165" s="107" t="s">
        <v>1305</v>
      </c>
      <c r="BX165" s="564" t="s">
        <v>790</v>
      </c>
      <c r="BY165" s="239" t="str">
        <f t="shared" si="146"/>
        <v>ДП ЛАДА A.8/4.Бронза</v>
      </c>
      <c r="CA165" s="736" t="s">
        <v>6113</v>
      </c>
      <c r="CB165" s="150" t="s">
        <v>5406</v>
      </c>
      <c r="CC165" s="137" t="str">
        <f t="shared" si="159"/>
        <v>ДП ГЕОМЕТРІЯ.фальц.робоча.Stand ст Лів +3завіс</v>
      </c>
      <c r="CE165" s="736" t="s">
        <v>3056</v>
      </c>
      <c r="CF165" s="136" t="s">
        <v>4021</v>
      </c>
      <c r="CG165" s="137" t="str">
        <f t="shared" si="160"/>
        <v>ДП ЛАДА-НОВА.фальц..робоча..ВВ</v>
      </c>
      <c r="CM165" s="736" t="s">
        <v>3068</v>
      </c>
      <c r="CN165" s="136" t="s">
        <v>798</v>
      </c>
      <c r="CO165" s="137" t="str">
        <f t="shared" si="161"/>
        <v>ДП Лінда.фальц..робоча..Standard</v>
      </c>
      <c r="CY165" s="477"/>
      <c r="CZ165" s="478"/>
      <c r="DA165" s="479"/>
      <c r="DD165" s="250" t="s">
        <v>1364</v>
      </c>
      <c r="DE165" s="162">
        <v>6230</v>
      </c>
      <c r="DF165" s="534">
        <f>ROUND(((DE165-(DE165/6))/$DD$3)*$DE$3,2)</f>
        <v>6230</v>
      </c>
      <c r="DG165" s="520"/>
      <c r="DH165" s="527">
        <f>IF(DG165="",DF165,
IF(AND($DE$10&gt;=VLOOKUP(DG165,$DD$5:$DH$9,2,0),$DE$10&lt;=VLOOKUP(DG165,$DD$5:$DH$9,3,0)),
(DF165*(1-VLOOKUP(DG165,$DD$5:$DH$9,4,0))),
DF165))</f>
        <v>6230</v>
      </c>
      <c r="DI165" s="96"/>
      <c r="DP165" s="107" t="s">
        <v>2320</v>
      </c>
      <c r="DQ165" s="163">
        <v>550</v>
      </c>
      <c r="DR165" s="522">
        <f>ROUND(((DQ165-(DQ165/6))/$DD$3)*$DE$3,2)</f>
        <v>550</v>
      </c>
      <c r="DS165" s="523"/>
      <c r="DT165" s="524">
        <f>IF(DS165="",DR165,
IF(AND($DQ$10&gt;=VLOOKUP(DS165,$DP$5:$DT$9,2,0),$DQ$10&lt;=VLOOKUP(DS165,$DP$5:$DT$9,3,0)),
(DR165*(1-VLOOKUP(DS165,$DP$5:$DT$9,4,0))),
DR165))</f>
        <v>550</v>
      </c>
      <c r="DU165" s="165"/>
      <c r="DV165" s="732" t="s">
        <v>4199</v>
      </c>
      <c r="DW165" s="165">
        <v>800.00000000000011</v>
      </c>
      <c r="DX165" s="519">
        <f t="shared" si="144"/>
        <v>800</v>
      </c>
      <c r="DY165" s="520"/>
      <c r="DZ165" s="521">
        <f t="shared" si="145"/>
        <v>800</v>
      </c>
      <c r="EG165" s="164"/>
      <c r="EH165" s="733" t="s">
        <v>4735</v>
      </c>
      <c r="EI165" s="163">
        <v>2010</v>
      </c>
      <c r="EJ165" s="528">
        <f>ROUND(((EI165-(EI165/6))/$DD$3)*$DE$3,2)</f>
        <v>2010</v>
      </c>
      <c r="EK165" s="523"/>
      <c r="EL165" s="524">
        <f>IF(EK165="",EJ165,
IF(AND($EI$10&gt;=VLOOKUP(EK165,$EH$5:$EL$9,2,0),$EI$10&lt;=VLOOKUP(EK165,$EH$5:$EL$9,3,0)),
(EJ165*(1-VLOOKUP(EK165,$EH$5:$EL$9,4,0))),
EJ165))</f>
        <v>2010</v>
      </c>
    </row>
    <row r="166" spans="3:142" x14ac:dyDescent="0.2">
      <c r="L166" s="57" t="s">
        <v>2472</v>
      </c>
      <c r="M166" s="47" t="s">
        <v>2467</v>
      </c>
      <c r="N166" s="93" t="s">
        <v>1961</v>
      </c>
      <c r="O166" s="422" t="s">
        <v>691</v>
      </c>
      <c r="Q166" s="57" t="s">
        <v>2472</v>
      </c>
      <c r="R166" s="97" t="s">
        <v>503</v>
      </c>
      <c r="S166" s="93" t="s">
        <v>972</v>
      </c>
      <c r="U166" s="734" t="s">
        <v>6709</v>
      </c>
      <c r="V166" s="475" t="s">
        <v>236</v>
      </c>
      <c r="W166" s="158" t="s">
        <v>6843</v>
      </c>
      <c r="AK166" s="771" t="s">
        <v>4161</v>
      </c>
      <c r="AL166" s="150" t="s">
        <v>766</v>
      </c>
      <c r="AM166" s="581" t="s">
        <v>2166</v>
      </c>
      <c r="AO166" s="772" t="s">
        <v>4529</v>
      </c>
      <c r="AP166" s="151" t="s">
        <v>170</v>
      </c>
      <c r="AQ166" s="583" t="s">
        <v>2187</v>
      </c>
      <c r="AU166" s="249" t="s">
        <v>2531</v>
      </c>
      <c r="AV166" s="150" t="s">
        <v>1313</v>
      </c>
      <c r="AW166" s="137" t="str">
        <f t="shared" si="151"/>
        <v>ДП Лінда.1/6</v>
      </c>
      <c r="AY166" s="233" t="s">
        <v>1306</v>
      </c>
      <c r="AZ166" s="136" t="s">
        <v>1598</v>
      </c>
      <c r="BA166" s="137" t="str">
        <f>CONCATENATE(AY166,".",AZ166)</f>
        <v>ДП ЛАДА A.8/5.б/з фальц.</v>
      </c>
      <c r="BK166" s="142" t="s">
        <v>859</v>
      </c>
      <c r="BL166" s="136" t="s">
        <v>7178</v>
      </c>
      <c r="BM166" s="137" t="str">
        <f>CONCATENATE(BK166,".",BL166)</f>
        <v>КД Standard-MDF.Резист.</v>
      </c>
      <c r="BS166" s="57" t="s">
        <v>2344</v>
      </c>
      <c r="BT166" s="55" t="s">
        <v>3851</v>
      </c>
      <c r="BU166" s="69" t="str">
        <f t="shared" si="157"/>
        <v>ДП Ніка.1/8.Масив</v>
      </c>
      <c r="BW166" s="161" t="s">
        <v>1306</v>
      </c>
      <c r="BX166" s="563" t="s">
        <v>430</v>
      </c>
      <c r="BY166" s="237" t="str">
        <f t="shared" si="146"/>
        <v>ДП ЛАДА A.8/5.Сатин</v>
      </c>
      <c r="CA166" s="736" t="s">
        <v>6113</v>
      </c>
      <c r="CB166" s="150" t="s">
        <v>5407</v>
      </c>
      <c r="CC166" s="137" t="str">
        <f t="shared" si="159"/>
        <v>ДП ГЕОМЕТРІЯ.фальц.робоча.Stand ст Пр +3завіс</v>
      </c>
      <c r="CE166" s="423" t="s">
        <v>3056</v>
      </c>
      <c r="CF166" s="61" t="s">
        <v>697</v>
      </c>
      <c r="CG166" s="138" t="str">
        <f t="shared" si="160"/>
        <v>ДП ЛАДА-НОВА.фальц..робоча..ВП</v>
      </c>
      <c r="CM166" s="736" t="s">
        <v>3068</v>
      </c>
      <c r="CN166" s="136" t="s">
        <v>799</v>
      </c>
      <c r="CO166" s="137" t="str">
        <f t="shared" si="161"/>
        <v>ДП Лінда.фальц..робоча..Verto-FIT</v>
      </c>
      <c r="CY166" s="750" t="s">
        <v>3874</v>
      </c>
      <c r="CZ166" s="55" t="s">
        <v>3874</v>
      </c>
      <c r="DA166" s="69" t="s">
        <v>817</v>
      </c>
      <c r="DD166" s="249" t="s">
        <v>1365</v>
      </c>
      <c r="DE166" s="165">
        <v>6230</v>
      </c>
      <c r="DF166" s="534">
        <f t="shared" ref="DF166:DF240" si="162">ROUND(((DE166-(DE166/6))/$DD$3)*$DE$3,2)</f>
        <v>6230</v>
      </c>
      <c r="DG166" s="520"/>
      <c r="DH166" s="527">
        <f t="shared" ref="DH166:DH240" si="163">IF(DG166="",DF166,
IF(AND($DE$10&gt;=VLOOKUP(DG166,$DD$5:$DH$9,2,0),$DE$10&lt;=VLOOKUP(DG166,$DD$5:$DH$9,3,0)),
(DF166*(1-VLOOKUP(DG166,$DD$5:$DH$9,4,0))),
DF166))</f>
        <v>6230</v>
      </c>
      <c r="DI166" s="96"/>
      <c r="DP166" s="161" t="s">
        <v>2321</v>
      </c>
      <c r="DQ166" s="162">
        <v>0</v>
      </c>
      <c r="DR166" s="525">
        <f t="shared" si="130"/>
        <v>0</v>
      </c>
      <c r="DS166" s="526"/>
      <c r="DT166" s="527">
        <f t="shared" si="108"/>
        <v>0</v>
      </c>
      <c r="DU166" s="165"/>
      <c r="DV166" s="733" t="s">
        <v>4200</v>
      </c>
      <c r="DW166" s="163">
        <v>800.00000000000011</v>
      </c>
      <c r="DX166" s="522">
        <f t="shared" si="144"/>
        <v>800</v>
      </c>
      <c r="DY166" s="523"/>
      <c r="DZ166" s="524">
        <f t="shared" si="145"/>
        <v>800</v>
      </c>
      <c r="EG166" s="164"/>
      <c r="EH166" s="732" t="s">
        <v>3259</v>
      </c>
      <c r="EI166" s="165">
        <v>0</v>
      </c>
      <c r="EJ166" s="519">
        <f t="shared" si="138"/>
        <v>0</v>
      </c>
      <c r="EK166" s="520"/>
      <c r="EL166" s="521">
        <f t="shared" si="147"/>
        <v>0</v>
      </c>
    </row>
    <row r="167" spans="3:142" x14ac:dyDescent="0.2">
      <c r="L167" s="57" t="s">
        <v>2473</v>
      </c>
      <c r="M167" s="47" t="s">
        <v>2467</v>
      </c>
      <c r="N167" s="93" t="s">
        <v>1961</v>
      </c>
      <c r="O167" s="422" t="s">
        <v>691</v>
      </c>
      <c r="Q167" s="57" t="s">
        <v>2473</v>
      </c>
      <c r="R167" s="97" t="s">
        <v>1237</v>
      </c>
      <c r="S167" s="93" t="s">
        <v>1238</v>
      </c>
      <c r="U167" s="801"/>
      <c r="V167" s="802"/>
      <c r="W167" s="795"/>
      <c r="AK167" s="771" t="s">
        <v>4162</v>
      </c>
      <c r="AL167" s="150" t="s">
        <v>767</v>
      </c>
      <c r="AM167" s="581" t="s">
        <v>2167</v>
      </c>
      <c r="AO167" s="785" t="s">
        <v>6242</v>
      </c>
      <c r="AP167" s="150" t="s">
        <v>5143</v>
      </c>
      <c r="AQ167" s="581" t="s">
        <v>2184</v>
      </c>
      <c r="AU167" s="249" t="s">
        <v>2531</v>
      </c>
      <c r="AV167" s="150" t="s">
        <v>1314</v>
      </c>
      <c r="AW167" s="137" t="str">
        <f t="shared" si="151"/>
        <v>ДП Лінда.1/7</v>
      </c>
      <c r="AY167" s="233" t="s">
        <v>1306</v>
      </c>
      <c r="AZ167" s="61" t="s">
        <v>1599</v>
      </c>
      <c r="BA167" s="138" t="str">
        <f>CONCATENATE(AY167,".",AZ167)</f>
        <v>ДП ЛАДА A.8/5.купе.</v>
      </c>
      <c r="BK167" s="142" t="s">
        <v>859</v>
      </c>
      <c r="BL167" s="136" t="s">
        <v>55</v>
      </c>
      <c r="BM167" s="137" t="str">
        <f t="shared" si="158"/>
        <v>КД Standard-MDF.LINE-3D</v>
      </c>
      <c r="BS167" s="57" t="s">
        <v>2345</v>
      </c>
      <c r="BT167" s="55" t="s">
        <v>3851</v>
      </c>
      <c r="BU167" s="69" t="str">
        <f t="shared" si="157"/>
        <v>ДП Ніка.2/1.Масив</v>
      </c>
      <c r="BW167" s="164" t="s">
        <v>1306</v>
      </c>
      <c r="BX167" s="766" t="s">
        <v>3617</v>
      </c>
      <c r="BY167" s="238" t="str">
        <f t="shared" si="146"/>
        <v>ДП ЛАДА A.8/5.Графіт</v>
      </c>
      <c r="CA167" s="736" t="s">
        <v>6113</v>
      </c>
      <c r="CC167" s="21"/>
      <c r="CE167" s="736" t="s">
        <v>3057</v>
      </c>
      <c r="CF167" s="136"/>
      <c r="CG167" s="137" t="str">
        <f t="shared" si="160"/>
        <v>ДП ЛАДА-НОВА.фальц..неробоча..</v>
      </c>
      <c r="CM167" s="423" t="s">
        <v>3068</v>
      </c>
      <c r="CN167" s="61" t="s">
        <v>355</v>
      </c>
      <c r="CO167" s="138" t="str">
        <f t="shared" si="161"/>
        <v>ДП Лінда.фальц..робоча..Verto-FIT Plus</v>
      </c>
      <c r="CX167" s="120"/>
      <c r="CY167" s="745" t="s">
        <v>5384</v>
      </c>
      <c r="CZ167" s="761" t="s">
        <v>4496</v>
      </c>
      <c r="DA167" s="134" t="s">
        <v>817</v>
      </c>
      <c r="DD167" s="249" t="s">
        <v>1372</v>
      </c>
      <c r="DE167" s="165">
        <v>6230</v>
      </c>
      <c r="DF167" s="534">
        <f t="shared" si="162"/>
        <v>6230</v>
      </c>
      <c r="DG167" s="520"/>
      <c r="DH167" s="527">
        <f t="shared" si="163"/>
        <v>6230</v>
      </c>
      <c r="DI167" s="96"/>
      <c r="DP167" s="732" t="s">
        <v>3973</v>
      </c>
      <c r="DQ167" s="165">
        <v>0</v>
      </c>
      <c r="DR167" s="519">
        <f>ROUND(((DQ167-(DQ167/6))/$DD$3)*$DE$3,2)</f>
        <v>0</v>
      </c>
      <c r="DS167" s="520"/>
      <c r="DT167" s="521">
        <f>IF(DS167="",DR167,
IF(AND($DQ$10&gt;=VLOOKUP(DS167,$DP$5:$DT$9,2,0),$DQ$10&lt;=VLOOKUP(DS167,$DP$5:$DT$9,3,0)),
(DR167*(1-VLOOKUP(DS167,$DP$5:$DT$9,4,0))),
DR167))</f>
        <v>0</v>
      </c>
      <c r="DU167" s="165"/>
      <c r="DV167" s="732" t="s">
        <v>5874</v>
      </c>
      <c r="DW167" s="165">
        <v>1000</v>
      </c>
      <c r="DX167" s="519">
        <f t="shared" si="144"/>
        <v>1000</v>
      </c>
      <c r="DY167" s="520"/>
      <c r="DZ167" s="521">
        <f t="shared" si="145"/>
        <v>1000</v>
      </c>
      <c r="EG167" s="164"/>
      <c r="EH167" s="733" t="s">
        <v>3261</v>
      </c>
      <c r="EI167" s="163">
        <v>2010</v>
      </c>
      <c r="EJ167" s="528">
        <f t="shared" si="138"/>
        <v>2010</v>
      </c>
      <c r="EK167" s="523"/>
      <c r="EL167" s="524">
        <f t="shared" si="147"/>
        <v>2010</v>
      </c>
    </row>
    <row r="168" spans="3:142" x14ac:dyDescent="0.2">
      <c r="L168" s="57" t="s">
        <v>2474</v>
      </c>
      <c r="M168" s="47" t="s">
        <v>2467</v>
      </c>
      <c r="N168" s="93" t="s">
        <v>1961</v>
      </c>
      <c r="O168" s="422" t="s">
        <v>691</v>
      </c>
      <c r="Q168" s="57" t="s">
        <v>2474</v>
      </c>
      <c r="R168" s="97" t="s">
        <v>1311</v>
      </c>
      <c r="S168" s="93" t="s">
        <v>1316</v>
      </c>
      <c r="U168" s="757" t="s">
        <v>3268</v>
      </c>
      <c r="V168" s="100" t="s">
        <v>232</v>
      </c>
      <c r="W168" s="99" t="s">
        <v>2058</v>
      </c>
      <c r="AK168" s="771" t="s">
        <v>5274</v>
      </c>
      <c r="AL168" s="150" t="s">
        <v>768</v>
      </c>
      <c r="AM168" s="581" t="s">
        <v>5273</v>
      </c>
      <c r="AO168" s="786" t="s">
        <v>6243</v>
      </c>
      <c r="AP168" s="151" t="s">
        <v>170</v>
      </c>
      <c r="AQ168" s="583" t="s">
        <v>2187</v>
      </c>
      <c r="AU168" s="248" t="s">
        <v>2531</v>
      </c>
      <c r="AV168" s="151" t="s">
        <v>1315</v>
      </c>
      <c r="AW168" s="138" t="str">
        <f t="shared" si="151"/>
        <v>ДП Лінда.1/8</v>
      </c>
      <c r="AY168" s="431"/>
      <c r="AZ168" s="221"/>
      <c r="BA168" s="222"/>
      <c r="BK168" s="142" t="s">
        <v>859</v>
      </c>
      <c r="BL168" s="136" t="s">
        <v>4720</v>
      </c>
      <c r="BM168" s="137" t="str">
        <f>CONCATENATE(BK168,".",BL168)</f>
        <v>КД Standard-MDF.Е-шпон</v>
      </c>
      <c r="BS168" s="57" t="s">
        <v>2346</v>
      </c>
      <c r="BT168" s="55" t="s">
        <v>3851</v>
      </c>
      <c r="BU168" s="69" t="str">
        <f t="shared" si="157"/>
        <v>ДП Ніка.2/2.Масив</v>
      </c>
      <c r="BW168" s="107" t="s">
        <v>1306</v>
      </c>
      <c r="BX168" s="564" t="s">
        <v>790</v>
      </c>
      <c r="BY168" s="239" t="str">
        <f t="shared" si="146"/>
        <v>ДП ЛАДА A.8/5.Бронза</v>
      </c>
      <c r="CA168" s="736" t="s">
        <v>6113</v>
      </c>
      <c r="CB168" s="136" t="s">
        <v>6270</v>
      </c>
      <c r="CC168" s="137" t="str">
        <f>CONCATENATE(CA168,".",CB168)</f>
        <v>ДП ГЕОМЕТРІЯ.фальц.робоча.Soft цл (чор.) +2завіс</v>
      </c>
      <c r="CE168" s="736" t="s">
        <v>3057</v>
      </c>
      <c r="CF168" s="136" t="s">
        <v>4021</v>
      </c>
      <c r="CG168" s="137" t="str">
        <f t="shared" si="160"/>
        <v>ДП ЛАДА-НОВА.фальц..неробоча..ВВ</v>
      </c>
      <c r="CM168" s="423" t="s">
        <v>3069</v>
      </c>
      <c r="CN168" s="61" t="s">
        <v>3871</v>
      </c>
      <c r="CO168" s="69" t="str">
        <f t="shared" si="161"/>
        <v>ДП Лінда.фальц..неробоча..(ні)</v>
      </c>
      <c r="CX168" s="120"/>
      <c r="CY168" s="744" t="s">
        <v>5385</v>
      </c>
      <c r="CZ168" s="779" t="s">
        <v>4526</v>
      </c>
      <c r="DA168" s="138" t="s">
        <v>817</v>
      </c>
      <c r="DD168" s="249" t="s">
        <v>1373</v>
      </c>
      <c r="DE168" s="165">
        <v>6230</v>
      </c>
      <c r="DF168" s="534">
        <f t="shared" si="162"/>
        <v>6230</v>
      </c>
      <c r="DG168" s="520"/>
      <c r="DH168" s="527">
        <f t="shared" si="163"/>
        <v>6230</v>
      </c>
      <c r="DI168" s="96"/>
      <c r="DP168" s="732" t="s">
        <v>3649</v>
      </c>
      <c r="DQ168" s="165">
        <v>550</v>
      </c>
      <c r="DR168" s="519">
        <f>ROUND(((DQ168-(DQ168/6))/$DD$3)*$DE$3,2)</f>
        <v>550</v>
      </c>
      <c r="DS168" s="520"/>
      <c r="DT168" s="521">
        <f>IF(DS168="",DR168,
IF(AND($DQ$10&gt;=VLOOKUP(DS168,$DP$5:$DT$9,2,0),$DQ$10&lt;=VLOOKUP(DS168,$DP$5:$DT$9,3,0)),
(DR168*(1-VLOOKUP(DS168,$DP$5:$DT$9,4,0))),
DR168))</f>
        <v>550</v>
      </c>
      <c r="DU168" s="165"/>
      <c r="DV168" s="732" t="s">
        <v>5875</v>
      </c>
      <c r="DW168" s="165">
        <v>1000</v>
      </c>
      <c r="DX168" s="519">
        <f t="shared" si="144"/>
        <v>1000</v>
      </c>
      <c r="DY168" s="520"/>
      <c r="DZ168" s="521">
        <f t="shared" si="145"/>
        <v>1000</v>
      </c>
      <c r="EG168" s="164"/>
      <c r="EH168" s="535"/>
      <c r="EI168" s="536"/>
      <c r="EJ168" s="647"/>
      <c r="EK168" s="648"/>
      <c r="EL168" s="649"/>
    </row>
    <row r="169" spans="3:142" x14ac:dyDescent="0.2">
      <c r="L169" s="57" t="s">
        <v>2475</v>
      </c>
      <c r="M169" s="47" t="s">
        <v>2467</v>
      </c>
      <c r="N169" s="93" t="s">
        <v>1961</v>
      </c>
      <c r="O169" s="422" t="s">
        <v>691</v>
      </c>
      <c r="Q169" s="57" t="s">
        <v>2475</v>
      </c>
      <c r="R169" s="97" t="s">
        <v>1312</v>
      </c>
      <c r="S169" s="93" t="s">
        <v>1317</v>
      </c>
      <c r="U169" s="758" t="s">
        <v>3270</v>
      </c>
      <c r="V169" s="150" t="s">
        <v>233</v>
      </c>
      <c r="W169" s="158" t="s">
        <v>2059</v>
      </c>
      <c r="AK169" s="771" t="s">
        <v>5275</v>
      </c>
      <c r="AL169" s="150" t="s">
        <v>5278</v>
      </c>
      <c r="AM169" s="581" t="s">
        <v>5281</v>
      </c>
      <c r="AO169" s="785" t="s">
        <v>4500</v>
      </c>
      <c r="AP169" s="150" t="s">
        <v>5143</v>
      </c>
      <c r="AQ169" s="581" t="s">
        <v>2184</v>
      </c>
      <c r="AU169" s="734" t="s">
        <v>2655</v>
      </c>
      <c r="AV169" s="150" t="s">
        <v>187</v>
      </c>
      <c r="AW169" s="137" t="str">
        <f t="shared" si="151"/>
        <v>ДП Тіана.1/0</v>
      </c>
      <c r="AY169" s="233" t="s">
        <v>1259</v>
      </c>
      <c r="AZ169" s="136" t="s">
        <v>1597</v>
      </c>
      <c r="BA169" s="137" t="str">
        <f t="shared" ref="BA169:BA207" si="164">CONCATENATE(AY169,".",AZ169)</f>
        <v>ДП ЛАДА B.1/0.фальц.</v>
      </c>
      <c r="BK169" s="143" t="s">
        <v>859</v>
      </c>
      <c r="BL169" s="61" t="s">
        <v>1710</v>
      </c>
      <c r="BM169" s="138" t="str">
        <f t="shared" si="158"/>
        <v>КД Standard-MDF.Лофт</v>
      </c>
      <c r="BS169" s="57" t="s">
        <v>2347</v>
      </c>
      <c r="BT169" s="55" t="s">
        <v>3851</v>
      </c>
      <c r="BU169" s="69" t="str">
        <f t="shared" si="157"/>
        <v>ДП Ніка.2/3.Масив</v>
      </c>
      <c r="BW169" s="431"/>
      <c r="BX169" s="431"/>
      <c r="BY169" s="431"/>
      <c r="CA169" s="736" t="s">
        <v>6113</v>
      </c>
      <c r="CB169" s="136" t="s">
        <v>6202</v>
      </c>
      <c r="CC169" s="137" t="str">
        <f>CONCATENATE(CA169,".",CB169)</f>
        <v>ДП ГЕОМЕТРІЯ.фальц.робоча.Soft ст (чор.) +2завіс</v>
      </c>
      <c r="CE169" s="423" t="s">
        <v>3057</v>
      </c>
      <c r="CF169" s="61" t="s">
        <v>697</v>
      </c>
      <c r="CG169" s="138" t="str">
        <f t="shared" si="160"/>
        <v>ДП ЛАДА-НОВА.фальц..неробоча..ВП</v>
      </c>
      <c r="CM169" s="85" t="s">
        <v>3070</v>
      </c>
      <c r="CN169" s="55" t="s">
        <v>899</v>
      </c>
      <c r="CO169" s="69" t="str">
        <f t="shared" si="161"/>
        <v>ДП Лінда.б/з фальц..робоча..Verto-FIT Comfort</v>
      </c>
      <c r="CX169" s="120"/>
      <c r="CY169" s="746" t="s">
        <v>5386</v>
      </c>
      <c r="CZ169" s="761" t="s">
        <v>4496</v>
      </c>
      <c r="DA169" s="137" t="s">
        <v>817</v>
      </c>
      <c r="DD169" s="249" t="s">
        <v>1374</v>
      </c>
      <c r="DE169" s="165">
        <v>6230</v>
      </c>
      <c r="DF169" s="534">
        <f t="shared" si="162"/>
        <v>6230</v>
      </c>
      <c r="DG169" s="520"/>
      <c r="DH169" s="527">
        <f t="shared" si="163"/>
        <v>6230</v>
      </c>
      <c r="DI169" s="96"/>
      <c r="DP169" s="107" t="s">
        <v>2322</v>
      </c>
      <c r="DQ169" s="163">
        <v>550</v>
      </c>
      <c r="DR169" s="522">
        <f>ROUND(((DQ169-(DQ169/6))/$DD$3)*$DE$3,2)</f>
        <v>550</v>
      </c>
      <c r="DS169" s="523"/>
      <c r="DT169" s="524">
        <f>IF(DS169="",DR169,
IF(AND($DQ$10&gt;=VLOOKUP(DS169,$DP$5:$DT$9,2,0),$DQ$10&lt;=VLOOKUP(DS169,$DP$5:$DT$9,3,0)),
(DR169*(1-VLOOKUP(DS169,$DP$5:$DT$9,4,0))),
DR169))</f>
        <v>550</v>
      </c>
      <c r="DU169" s="165"/>
      <c r="DV169" s="732" t="s">
        <v>5876</v>
      </c>
      <c r="DW169" s="165">
        <v>1000</v>
      </c>
      <c r="DX169" s="519">
        <f t="shared" si="144"/>
        <v>1000</v>
      </c>
      <c r="DY169" s="520"/>
      <c r="DZ169" s="521">
        <f t="shared" si="145"/>
        <v>1000</v>
      </c>
      <c r="EG169" s="164"/>
      <c r="EH169" s="731" t="s">
        <v>4609</v>
      </c>
      <c r="EI169" s="162">
        <v>0</v>
      </c>
      <c r="EJ169" s="534">
        <f t="shared" si="138"/>
        <v>0</v>
      </c>
      <c r="EK169" s="526"/>
      <c r="EL169" s="527">
        <f t="shared" si="147"/>
        <v>0</v>
      </c>
    </row>
    <row r="170" spans="3:142" x14ac:dyDescent="0.2">
      <c r="L170" s="57" t="s">
        <v>2476</v>
      </c>
      <c r="M170" s="47" t="s">
        <v>2467</v>
      </c>
      <c r="N170" s="93" t="s">
        <v>1961</v>
      </c>
      <c r="O170" s="422" t="s">
        <v>691</v>
      </c>
      <c r="Q170" s="57" t="s">
        <v>2476</v>
      </c>
      <c r="R170" s="97" t="s">
        <v>1313</v>
      </c>
      <c r="S170" s="93" t="s">
        <v>1318</v>
      </c>
      <c r="U170" s="758" t="s">
        <v>3272</v>
      </c>
      <c r="V170" s="150" t="s">
        <v>234</v>
      </c>
      <c r="W170" s="158" t="s">
        <v>2060</v>
      </c>
      <c r="AK170" s="771" t="s">
        <v>5276</v>
      </c>
      <c r="AL170" s="150" t="s">
        <v>5279</v>
      </c>
      <c r="AM170" s="581" t="s">
        <v>5282</v>
      </c>
      <c r="AO170" s="786" t="s">
        <v>4530</v>
      </c>
      <c r="AP170" s="151" t="s">
        <v>170</v>
      </c>
      <c r="AQ170" s="583" t="s">
        <v>2187</v>
      </c>
      <c r="AU170" s="734" t="s">
        <v>2655</v>
      </c>
      <c r="AV170" s="150" t="s">
        <v>188</v>
      </c>
      <c r="AW170" s="137" t="str">
        <f t="shared" si="151"/>
        <v>ДП Тіана.1/1</v>
      </c>
      <c r="AY170" s="233" t="s">
        <v>1259</v>
      </c>
      <c r="AZ170" s="136" t="s">
        <v>1598</v>
      </c>
      <c r="BA170" s="137" t="str">
        <f t="shared" si="164"/>
        <v>ДП ЛАДА B.1/0.б/з фальц.</v>
      </c>
      <c r="BK170" s="141" t="s">
        <v>521</v>
      </c>
      <c r="BL170" s="133" t="s">
        <v>4553</v>
      </c>
      <c r="BM170" s="134" t="str">
        <f t="shared" ref="BM170:BM207" si="165">CONCATENATE(BK170,".",BL170)</f>
        <v>КД Standard.Сімплекс</v>
      </c>
      <c r="BN170" s="142"/>
      <c r="BS170" s="57" t="s">
        <v>2348</v>
      </c>
      <c r="BT170" s="55" t="s">
        <v>3851</v>
      </c>
      <c r="BU170" s="69" t="str">
        <f t="shared" si="157"/>
        <v>ДП Ніка.2/4.Масив</v>
      </c>
      <c r="BW170" s="161" t="s">
        <v>1259</v>
      </c>
      <c r="BX170" s="245" t="s">
        <v>430</v>
      </c>
      <c r="BY170" s="134" t="str">
        <f t="shared" ref="BY170:BY205" si="166">CONCATENATE(BW170,".",BX170)</f>
        <v>ДП ЛАДА B.1/0.Сатин</v>
      </c>
      <c r="CA170" s="736" t="s">
        <v>6113</v>
      </c>
      <c r="CB170" s="136" t="s">
        <v>4054</v>
      </c>
      <c r="CC170" s="137" t="str">
        <f>CONCATENATE(CA170,".",CB170)</f>
        <v>ДП ГЕОМЕТРІЯ.фальц.робоча.Soft цл +2завіс</v>
      </c>
      <c r="CE170" s="145" t="s">
        <v>3058</v>
      </c>
      <c r="CF170" s="136"/>
      <c r="CG170" s="137" t="str">
        <f t="shared" si="160"/>
        <v>ДП ЛАДА-НОВА.б/з фальц..робоча..</v>
      </c>
      <c r="CM170" s="85" t="s">
        <v>3071</v>
      </c>
      <c r="CN170" s="55" t="s">
        <v>799</v>
      </c>
      <c r="CO170" s="69" t="str">
        <f t="shared" si="161"/>
        <v>ДП Лінда.купе..робоча..Verto-FIT</v>
      </c>
      <c r="CX170" s="120"/>
      <c r="CY170" s="744" t="s">
        <v>5387</v>
      </c>
      <c r="CZ170" s="779" t="s">
        <v>4526</v>
      </c>
      <c r="DA170" s="138" t="s">
        <v>817</v>
      </c>
      <c r="DD170" s="249" t="s">
        <v>1399</v>
      </c>
      <c r="DE170" s="165">
        <v>6230</v>
      </c>
      <c r="DF170" s="534">
        <f t="shared" si="162"/>
        <v>6230</v>
      </c>
      <c r="DG170" s="520"/>
      <c r="DH170" s="527">
        <f>IF(DG170="",DF170,
IF(AND($DE$10&gt;=VLOOKUP(DG170,$DD$5:$DH$9,2,0),$DE$10&lt;=VLOOKUP(DG170,$DD$5:$DH$9,3,0)),
(DF170*(1-VLOOKUP(DG170,$DD$5:$DH$9,4,0))),
DF170))</f>
        <v>6230</v>
      </c>
      <c r="DI170" s="96"/>
      <c r="DP170" s="161" t="s">
        <v>2323</v>
      </c>
      <c r="DQ170" s="162">
        <v>0</v>
      </c>
      <c r="DR170" s="525">
        <f t="shared" si="130"/>
        <v>0</v>
      </c>
      <c r="DS170" s="526"/>
      <c r="DT170" s="527">
        <f t="shared" si="108"/>
        <v>0</v>
      </c>
      <c r="DU170" s="165"/>
      <c r="DV170" s="733" t="s">
        <v>5877</v>
      </c>
      <c r="DW170" s="163">
        <v>1000</v>
      </c>
      <c r="DX170" s="522">
        <f t="shared" si="144"/>
        <v>1000</v>
      </c>
      <c r="DY170" s="523"/>
      <c r="DZ170" s="524">
        <f t="shared" si="145"/>
        <v>1000</v>
      </c>
      <c r="EG170" s="164"/>
      <c r="EH170" s="733" t="s">
        <v>4610</v>
      </c>
      <c r="EI170" s="163">
        <v>1570</v>
      </c>
      <c r="EJ170" s="528">
        <f t="shared" si="138"/>
        <v>1570</v>
      </c>
      <c r="EK170" s="523"/>
      <c r="EL170" s="524">
        <f t="shared" si="147"/>
        <v>1570</v>
      </c>
    </row>
    <row r="171" spans="3:142" x14ac:dyDescent="0.2">
      <c r="L171" s="57" t="s">
        <v>2477</v>
      </c>
      <c r="M171" s="47" t="s">
        <v>2467</v>
      </c>
      <c r="N171" s="93" t="s">
        <v>1961</v>
      </c>
      <c r="O171" s="422" t="s">
        <v>691</v>
      </c>
      <c r="Q171" s="57" t="s">
        <v>2477</v>
      </c>
      <c r="R171" s="97" t="s">
        <v>190</v>
      </c>
      <c r="S171" s="93" t="s">
        <v>134</v>
      </c>
      <c r="U171" s="759" t="s">
        <v>3274</v>
      </c>
      <c r="V171" s="151" t="s">
        <v>235</v>
      </c>
      <c r="W171" s="159" t="s">
        <v>2061</v>
      </c>
      <c r="AK171" s="771" t="s">
        <v>5277</v>
      </c>
      <c r="AL171" s="150" t="s">
        <v>5280</v>
      </c>
      <c r="AM171" s="581" t="s">
        <v>5273</v>
      </c>
      <c r="AO171" s="785" t="s">
        <v>4501</v>
      </c>
      <c r="AP171" s="150" t="s">
        <v>5143</v>
      </c>
      <c r="AQ171" s="581" t="s">
        <v>2184</v>
      </c>
      <c r="AU171" s="734" t="s">
        <v>2655</v>
      </c>
      <c r="AV171" s="150" t="s">
        <v>503</v>
      </c>
      <c r="AW171" s="137" t="str">
        <f t="shared" si="151"/>
        <v>ДП Тіана.1/2</v>
      </c>
      <c r="AY171" s="223" t="s">
        <v>1259</v>
      </c>
      <c r="AZ171" s="61" t="s">
        <v>1599</v>
      </c>
      <c r="BA171" s="138" t="str">
        <f t="shared" si="164"/>
        <v>ДП ЛАДА B.1/0.купе.</v>
      </c>
      <c r="BK171" s="142" t="s">
        <v>521</v>
      </c>
      <c r="BL171" s="136" t="s">
        <v>393</v>
      </c>
      <c r="BM171" s="137" t="str">
        <f t="shared" si="165"/>
        <v>КД Standard.Verto-Cell</v>
      </c>
      <c r="BS171" s="425"/>
      <c r="BT171" s="426"/>
      <c r="BU171" s="427"/>
      <c r="BW171" s="164" t="s">
        <v>1259</v>
      </c>
      <c r="BX171" s="764" t="s">
        <v>3617</v>
      </c>
      <c r="BY171" s="137" t="str">
        <f t="shared" si="166"/>
        <v>ДП ЛАДА B.1/0.Графіт</v>
      </c>
      <c r="CA171" s="736" t="s">
        <v>6113</v>
      </c>
      <c r="CB171" s="136" t="s">
        <v>4057</v>
      </c>
      <c r="CC171" s="137" t="str">
        <f>CONCATENATE(CA171,".",CB171)</f>
        <v>ДП ГЕОМЕТРІЯ.фальц.робоча.Soft ст +2завіс</v>
      </c>
      <c r="CE171" s="145" t="s">
        <v>3058</v>
      </c>
      <c r="CF171" s="136" t="s">
        <v>4021</v>
      </c>
      <c r="CG171" s="137" t="str">
        <f t="shared" si="160"/>
        <v>ДП ЛАДА-НОВА.б/з фальц..робоча..ВВ</v>
      </c>
      <c r="CM171" s="431"/>
      <c r="CN171" s="426"/>
      <c r="CO171" s="427"/>
      <c r="CX171" s="120"/>
      <c r="CY171" s="746" t="s">
        <v>5388</v>
      </c>
      <c r="CZ171" s="761" t="s">
        <v>4496</v>
      </c>
      <c r="DA171" s="137" t="s">
        <v>817</v>
      </c>
      <c r="DD171" s="249" t="s">
        <v>1400</v>
      </c>
      <c r="DE171" s="165">
        <v>6230</v>
      </c>
      <c r="DF171" s="534">
        <f t="shared" si="162"/>
        <v>6230</v>
      </c>
      <c r="DG171" s="520"/>
      <c r="DH171" s="527">
        <f t="shared" si="163"/>
        <v>6230</v>
      </c>
      <c r="DI171" s="96"/>
      <c r="DP171" s="732" t="s">
        <v>3974</v>
      </c>
      <c r="DQ171" s="165">
        <v>0</v>
      </c>
      <c r="DR171" s="519">
        <f>ROUND(((DQ171-(DQ171/6))/$DD$3)*$DE$3,2)</f>
        <v>0</v>
      </c>
      <c r="DS171" s="520"/>
      <c r="DT171" s="521">
        <f>IF(DS171="",DR171,
IF(AND($DQ$10&gt;=VLOOKUP(DS171,$DP$5:$DT$9,2,0),$DQ$10&lt;=VLOOKUP(DS171,$DP$5:$DT$9,3,0)),
(DR171*(1-VLOOKUP(DS171,$DP$5:$DT$9,4,0))),
DR171))</f>
        <v>0</v>
      </c>
      <c r="DU171" s="165"/>
      <c r="DV171" s="164" t="s">
        <v>2258</v>
      </c>
      <c r="DW171" s="165">
        <v>0</v>
      </c>
      <c r="DX171" s="519">
        <f t="shared" si="144"/>
        <v>0</v>
      </c>
      <c r="DY171" s="520"/>
      <c r="DZ171" s="521">
        <f t="shared" si="145"/>
        <v>0</v>
      </c>
      <c r="EG171" s="164"/>
      <c r="EH171" s="732" t="s">
        <v>3266</v>
      </c>
      <c r="EI171" s="165">
        <v>0</v>
      </c>
      <c r="EJ171" s="519">
        <f t="shared" si="138"/>
        <v>0</v>
      </c>
      <c r="EK171" s="520"/>
      <c r="EL171" s="521">
        <f t="shared" si="147"/>
        <v>0</v>
      </c>
    </row>
    <row r="172" spans="3:142" x14ac:dyDescent="0.2">
      <c r="L172" s="57" t="s">
        <v>2478</v>
      </c>
      <c r="M172" s="47" t="s">
        <v>2467</v>
      </c>
      <c r="N172" s="93" t="s">
        <v>1961</v>
      </c>
      <c r="O172" s="422" t="s">
        <v>691</v>
      </c>
      <c r="Q172" s="57" t="s">
        <v>2478</v>
      </c>
      <c r="R172" s="97" t="s">
        <v>191</v>
      </c>
      <c r="S172" s="93" t="s">
        <v>135</v>
      </c>
      <c r="U172" s="801"/>
      <c r="V172" s="802"/>
      <c r="W172" s="795"/>
      <c r="AK172" s="588"/>
      <c r="AL172" s="472"/>
      <c r="AM172" s="589"/>
      <c r="AO172" s="786" t="s">
        <v>4531</v>
      </c>
      <c r="AP172" s="151" t="s">
        <v>170</v>
      </c>
      <c r="AQ172" s="583" t="s">
        <v>2187</v>
      </c>
      <c r="AU172" s="734" t="s">
        <v>2655</v>
      </c>
      <c r="AV172" s="150" t="s">
        <v>1237</v>
      </c>
      <c r="AW172" s="137" t="str">
        <f t="shared" si="151"/>
        <v>ДП Тіана.1/3</v>
      </c>
      <c r="AY172" s="233" t="s">
        <v>1260</v>
      </c>
      <c r="AZ172" s="136" t="s">
        <v>1597</v>
      </c>
      <c r="BA172" s="137" t="str">
        <f t="shared" si="164"/>
        <v>ДП ЛАДА B.1/1.фальц.</v>
      </c>
      <c r="BK172" s="142" t="s">
        <v>521</v>
      </c>
      <c r="BL172" s="136"/>
      <c r="BM172" s="137" t="str">
        <f>CONCATENATE(BK172,".",BL172)</f>
        <v>КД Standard.</v>
      </c>
      <c r="BS172" s="57" t="s">
        <v>2418</v>
      </c>
      <c r="BT172" s="55" t="s">
        <v>3851</v>
      </c>
      <c r="BU172" s="69" t="str">
        <f t="shared" ref="BU172:BU179" si="167">CONCATENATE(BS172,".",BT172)</f>
        <v>ДП Ліса.2/0.Масив</v>
      </c>
      <c r="BW172" s="107" t="s">
        <v>1259</v>
      </c>
      <c r="BX172" s="247" t="s">
        <v>790</v>
      </c>
      <c r="BY172" s="138" t="str">
        <f t="shared" si="166"/>
        <v>ДП ЛАДА B.1/0.Бронза</v>
      </c>
      <c r="CA172" s="736" t="s">
        <v>6113</v>
      </c>
      <c r="CC172" s="21"/>
      <c r="CE172" s="146" t="s">
        <v>3058</v>
      </c>
      <c r="CF172" s="61" t="s">
        <v>697</v>
      </c>
      <c r="CG172" s="138" t="str">
        <f t="shared" si="160"/>
        <v>ДП ЛАДА-НОВА.б/з фальц..робоча..ВП</v>
      </c>
      <c r="CM172" s="736" t="s">
        <v>3072</v>
      </c>
      <c r="CN172" s="136" t="s">
        <v>933</v>
      </c>
      <c r="CO172" s="137" t="str">
        <f t="shared" ref="CO172:CO178" si="168">CONCATENATE(CM172,".",CN172)</f>
        <v>ДП Тіана.фальц..робоча..Standard-MDF</v>
      </c>
      <c r="CX172" s="120"/>
      <c r="CY172" s="744" t="s">
        <v>5389</v>
      </c>
      <c r="CZ172" s="779" t="s">
        <v>4526</v>
      </c>
      <c r="DA172" s="138" t="s">
        <v>817</v>
      </c>
      <c r="DD172" s="249" t="s">
        <v>1401</v>
      </c>
      <c r="DE172" s="165">
        <v>6230</v>
      </c>
      <c r="DF172" s="534">
        <f t="shared" si="162"/>
        <v>6230</v>
      </c>
      <c r="DG172" s="520"/>
      <c r="DH172" s="527">
        <f t="shared" si="163"/>
        <v>6230</v>
      </c>
      <c r="DI172" s="96"/>
      <c r="DP172" s="732" t="s">
        <v>3650</v>
      </c>
      <c r="DQ172" s="165">
        <v>550</v>
      </c>
      <c r="DR172" s="519">
        <f>ROUND(((DQ172-(DQ172/6))/$DD$3)*$DE$3,2)</f>
        <v>550</v>
      </c>
      <c r="DS172" s="520"/>
      <c r="DT172" s="521">
        <f>IF(DS172="",DR172,
IF(AND($DQ$10&gt;=VLOOKUP(DS172,$DP$5:$DT$9,2,0),$DQ$10&lt;=VLOOKUP(DS172,$DP$5:$DT$9,3,0)),
(DR172*(1-VLOOKUP(DS172,$DP$5:$DT$9,4,0))),
DR172))</f>
        <v>550</v>
      </c>
      <c r="DU172" s="165"/>
      <c r="DV172" s="107" t="s">
        <v>2259</v>
      </c>
      <c r="DW172" s="163">
        <v>560</v>
      </c>
      <c r="DX172" s="522">
        <f t="shared" si="144"/>
        <v>560</v>
      </c>
      <c r="DY172" s="523"/>
      <c r="DZ172" s="524">
        <f t="shared" si="145"/>
        <v>560</v>
      </c>
      <c r="EG172" s="164"/>
      <c r="EH172" s="733" t="s">
        <v>3267</v>
      </c>
      <c r="EI172" s="163">
        <v>1570</v>
      </c>
      <c r="EJ172" s="528">
        <f t="shared" si="138"/>
        <v>1570</v>
      </c>
      <c r="EK172" s="523"/>
      <c r="EL172" s="524">
        <f t="shared" si="147"/>
        <v>1570</v>
      </c>
    </row>
    <row r="173" spans="3:142" x14ac:dyDescent="0.2">
      <c r="L173" s="57" t="s">
        <v>2479</v>
      </c>
      <c r="M173" s="47" t="s">
        <v>2467</v>
      </c>
      <c r="N173" s="93" t="s">
        <v>1961</v>
      </c>
      <c r="O173" s="422" t="s">
        <v>691</v>
      </c>
      <c r="Q173" s="57" t="s">
        <v>2479</v>
      </c>
      <c r="R173" s="97" t="s">
        <v>1321</v>
      </c>
      <c r="S173" s="93" t="s">
        <v>1322</v>
      </c>
      <c r="U173" s="48"/>
      <c r="V173" s="97"/>
      <c r="W173" s="93"/>
      <c r="AK173" s="580"/>
      <c r="AL173" s="475"/>
      <c r="AM173" s="581"/>
      <c r="AO173" s="785" t="s">
        <v>5822</v>
      </c>
      <c r="AP173" s="150" t="s">
        <v>5143</v>
      </c>
      <c r="AQ173" s="581" t="s">
        <v>2184</v>
      </c>
      <c r="AU173" s="734" t="s">
        <v>2655</v>
      </c>
      <c r="AV173" s="150" t="s">
        <v>1311</v>
      </c>
      <c r="AW173" s="137" t="str">
        <f t="shared" si="151"/>
        <v>ДП Тіана.1/4</v>
      </c>
      <c r="AY173" s="233" t="s">
        <v>1260</v>
      </c>
      <c r="AZ173" s="136" t="s">
        <v>1598</v>
      </c>
      <c r="BA173" s="137" t="str">
        <f t="shared" si="164"/>
        <v>ДП ЛАДА B.1/1.б/з фальц.</v>
      </c>
      <c r="BK173" s="142" t="s">
        <v>521</v>
      </c>
      <c r="BL173" s="136" t="s">
        <v>1767</v>
      </c>
      <c r="BM173" s="137" t="str">
        <f t="shared" si="165"/>
        <v>КД Standard.Uni-Mat</v>
      </c>
      <c r="BS173" s="57" t="s">
        <v>2419</v>
      </c>
      <c r="BT173" s="55" t="s">
        <v>3851</v>
      </c>
      <c r="BU173" s="69" t="str">
        <f t="shared" si="167"/>
        <v>ДП Ліса.2/1.Масив</v>
      </c>
      <c r="BW173" s="107" t="s">
        <v>1259</v>
      </c>
      <c r="BX173" s="247" t="s">
        <v>5676</v>
      </c>
      <c r="BY173" s="138" t="str">
        <f>CONCATENATE(BW173,".",BX173)</f>
        <v>ДП ЛАДА B.1/0.Лакобель</v>
      </c>
      <c r="CA173" s="736" t="s">
        <v>6113</v>
      </c>
      <c r="CB173" s="136" t="s">
        <v>6271</v>
      </c>
      <c r="CC173" s="137" t="str">
        <f>CONCATENATE(CA173,".",CB173)</f>
        <v>ДП ГЕОМЕТРІЯ.фальц.робоча.Soft цл (чор.) +3завіс</v>
      </c>
      <c r="CE173" s="740" t="s">
        <v>3059</v>
      </c>
      <c r="CF173" s="136"/>
      <c r="CG173" s="137" t="str">
        <f t="shared" si="160"/>
        <v>ДП ЛАДА-НОВА.купе..робоча..</v>
      </c>
      <c r="CM173" s="736" t="s">
        <v>3072</v>
      </c>
      <c r="CN173" s="136" t="s">
        <v>798</v>
      </c>
      <c r="CO173" s="137" t="str">
        <f t="shared" si="168"/>
        <v>ДП Тіана.фальц..робоча..Standard</v>
      </c>
      <c r="CX173" s="120"/>
      <c r="CY173" s="746" t="s">
        <v>6199</v>
      </c>
      <c r="CZ173" s="150" t="s">
        <v>4497</v>
      </c>
      <c r="DA173" s="137" t="s">
        <v>817</v>
      </c>
      <c r="DD173" s="249" t="s">
        <v>1402</v>
      </c>
      <c r="DE173" s="165">
        <v>6230</v>
      </c>
      <c r="DF173" s="534">
        <f t="shared" si="162"/>
        <v>6230</v>
      </c>
      <c r="DG173" s="520"/>
      <c r="DH173" s="527">
        <f t="shared" si="163"/>
        <v>6230</v>
      </c>
      <c r="DI173" s="96"/>
      <c r="DP173" s="107" t="s">
        <v>2324</v>
      </c>
      <c r="DQ173" s="163">
        <v>550</v>
      </c>
      <c r="DR173" s="522">
        <f>ROUND(((DQ173-(DQ173/6))/$DD$3)*$DE$3,2)</f>
        <v>550</v>
      </c>
      <c r="DS173" s="523"/>
      <c r="DT173" s="524">
        <f>IF(DS173="",DR173,
IF(AND($DQ$10&gt;=VLOOKUP(DS173,$DP$5:$DT$9,2,0),$DQ$10&lt;=VLOOKUP(DS173,$DP$5:$DT$9,3,0)),
(DR173*(1-VLOOKUP(DS173,$DP$5:$DT$9,4,0))),
DR173))</f>
        <v>550</v>
      </c>
      <c r="DU173" s="165"/>
      <c r="DV173" s="644"/>
      <c r="DW173" s="645"/>
      <c r="DX173" s="651"/>
      <c r="DY173" s="652"/>
      <c r="DZ173" s="653"/>
      <c r="EG173" s="164"/>
      <c r="EH173" s="732" t="s">
        <v>3269</v>
      </c>
      <c r="EI173" s="165">
        <v>0</v>
      </c>
      <c r="EJ173" s="519">
        <f>ROUND(((EI173-(EI173/6))/$DD$3)*$DE$3,2)</f>
        <v>0</v>
      </c>
      <c r="EK173" s="520"/>
      <c r="EL173" s="521">
        <f>IF(EK173="",EJ173,
IF(AND($EI$10&gt;=VLOOKUP(EK173,$EH$5:$EL$9,2,0),$EI$10&lt;=VLOOKUP(EK173,$EH$5:$EL$9,3,0)),
(EJ173*(1-VLOOKUP(EK173,$EH$5:$EL$9,4,0))),
EJ173))</f>
        <v>0</v>
      </c>
    </row>
    <row r="174" spans="3:142" x14ac:dyDescent="0.2">
      <c r="L174" s="143"/>
      <c r="M174" s="47"/>
      <c r="N174" s="93"/>
      <c r="O174" s="422"/>
      <c r="Q174" s="143"/>
      <c r="R174" s="97"/>
      <c r="S174" s="93"/>
      <c r="U174" s="573"/>
      <c r="V174" s="574"/>
      <c r="W174" s="575"/>
      <c r="AK174" s="590"/>
      <c r="AL174" s="574"/>
      <c r="AM174" s="591"/>
      <c r="AO174" s="786" t="s">
        <v>5823</v>
      </c>
      <c r="AP174" s="151" t="s">
        <v>170</v>
      </c>
      <c r="AQ174" s="583" t="s">
        <v>2187</v>
      </c>
      <c r="AU174" s="734" t="s">
        <v>2655</v>
      </c>
      <c r="AV174" s="150" t="s">
        <v>1312</v>
      </c>
      <c r="AW174" s="137" t="str">
        <f t="shared" si="151"/>
        <v>ДП Тіана.1/5</v>
      </c>
      <c r="AY174" s="223" t="s">
        <v>1260</v>
      </c>
      <c r="AZ174" s="61" t="s">
        <v>1599</v>
      </c>
      <c r="BA174" s="138" t="str">
        <f t="shared" si="164"/>
        <v>ДП ЛАДА B.1/1.купе.</v>
      </c>
      <c r="BK174" s="142" t="s">
        <v>521</v>
      </c>
      <c r="BL174" s="136" t="s">
        <v>529</v>
      </c>
      <c r="BM174" s="137" t="str">
        <f t="shared" si="165"/>
        <v>КД Standard.Резист</v>
      </c>
      <c r="BS174" s="57" t="s">
        <v>2420</v>
      </c>
      <c r="BT174" s="55" t="s">
        <v>3851</v>
      </c>
      <c r="BU174" s="69" t="str">
        <f t="shared" si="167"/>
        <v>ДП Ліса.2/2.Масив</v>
      </c>
      <c r="BW174" s="161" t="s">
        <v>1260</v>
      </c>
      <c r="BX174" s="245" t="s">
        <v>430</v>
      </c>
      <c r="BY174" s="134" t="str">
        <f t="shared" si="166"/>
        <v>ДП ЛАДА B.1/1.Сатин</v>
      </c>
      <c r="CA174" s="736" t="s">
        <v>6113</v>
      </c>
      <c r="CB174" s="136" t="s">
        <v>6206</v>
      </c>
      <c r="CC174" s="137" t="str">
        <f>CONCATENATE(CA174,".",CB174)</f>
        <v>ДП ГЕОМЕТРІЯ.фальц.робоча.Soft ст (чор.) +3завіс</v>
      </c>
      <c r="CE174" s="423" t="s">
        <v>3059</v>
      </c>
      <c r="CF174" s="61" t="s">
        <v>4021</v>
      </c>
      <c r="CG174" s="138" t="str">
        <f t="shared" si="160"/>
        <v>ДП ЛАДА-НОВА.купе..робоча..ВВ</v>
      </c>
      <c r="CM174" s="736" t="s">
        <v>3072</v>
      </c>
      <c r="CN174" s="136" t="s">
        <v>799</v>
      </c>
      <c r="CO174" s="137" t="str">
        <f t="shared" si="168"/>
        <v>ДП Тіана.фальц..робоча..Verto-FIT</v>
      </c>
      <c r="CX174" s="120"/>
      <c r="CY174" s="744" t="s">
        <v>6200</v>
      </c>
      <c r="CZ174" s="151" t="s">
        <v>4527</v>
      </c>
      <c r="DA174" s="138" t="s">
        <v>817</v>
      </c>
      <c r="DD174" s="249" t="s">
        <v>1403</v>
      </c>
      <c r="DE174" s="165">
        <v>6230</v>
      </c>
      <c r="DF174" s="534">
        <f t="shared" si="162"/>
        <v>6230</v>
      </c>
      <c r="DG174" s="520"/>
      <c r="DH174" s="527">
        <f t="shared" si="163"/>
        <v>6230</v>
      </c>
      <c r="DI174" s="96"/>
      <c r="DP174" s="161" t="s">
        <v>2325</v>
      </c>
      <c r="DQ174" s="162">
        <v>0</v>
      </c>
      <c r="DR174" s="525">
        <f t="shared" si="130"/>
        <v>0</v>
      </c>
      <c r="DS174" s="526"/>
      <c r="DT174" s="527">
        <f t="shared" si="108"/>
        <v>0</v>
      </c>
      <c r="DU174" s="165"/>
      <c r="DV174" s="730" t="s">
        <v>3906</v>
      </c>
      <c r="DW174" s="104">
        <v>0</v>
      </c>
      <c r="DX174" s="402">
        <f t="shared" ref="DX174:DX180" si="169">ROUND(((DW174-(DW174/6))/$DD$3)*$DE$3,2)</f>
        <v>0</v>
      </c>
      <c r="DY174" s="511"/>
      <c r="DZ174" s="508">
        <f t="shared" ref="DZ174:DZ180" si="170">IF(DY174="",DX174,
IF(AND($DW$10&gt;=VLOOKUP(DY174,$DV$5:$DZ$9,2,0),$DW$10&lt;=VLOOKUP(DY174,$DV$5:$DZ$9,3,0)),
(DX174*(1-VLOOKUP(DY174,$DV$5:$DZ$9,4,0))),
DX174))</f>
        <v>0</v>
      </c>
      <c r="EG174" s="164"/>
      <c r="EH174" s="733" t="s">
        <v>3271</v>
      </c>
      <c r="EI174" s="163">
        <v>1570</v>
      </c>
      <c r="EJ174" s="528">
        <f>ROUND(((EI174-(EI174/6))/$DD$3)*$DE$3,2)</f>
        <v>1570</v>
      </c>
      <c r="EK174" s="523"/>
      <c r="EL174" s="524">
        <f>IF(EK174="",EJ174,
IF(AND($EI$10&gt;=VLOOKUP(EK174,$EH$5:$EL$9,2,0),$EI$10&lt;=VLOOKUP(EK174,$EH$5:$EL$9,3,0)),
(EJ174*(1-VLOOKUP(EK174,$EH$5:$EL$9,4,0))),
EJ174))</f>
        <v>1570</v>
      </c>
    </row>
    <row r="175" spans="3:142" x14ac:dyDescent="0.2">
      <c r="L175" s="57" t="s">
        <v>1019</v>
      </c>
      <c r="M175" s="47" t="s">
        <v>1020</v>
      </c>
      <c r="N175" s="93" t="s">
        <v>1950</v>
      </c>
      <c r="O175" s="422" t="s">
        <v>691</v>
      </c>
      <c r="P175" s="96"/>
      <c r="Q175" s="57" t="s">
        <v>1019</v>
      </c>
      <c r="R175" s="97" t="s">
        <v>187</v>
      </c>
      <c r="S175" s="93" t="s">
        <v>131</v>
      </c>
      <c r="U175" s="48"/>
      <c r="V175" s="97"/>
      <c r="W175" s="93"/>
      <c r="AK175" s="580"/>
      <c r="AL175" s="475"/>
      <c r="AM175" s="581"/>
      <c r="AO175" s="588"/>
      <c r="AP175" s="472"/>
      <c r="AQ175" s="589"/>
      <c r="AU175" s="734" t="s">
        <v>2655</v>
      </c>
      <c r="AV175" s="150" t="s">
        <v>1313</v>
      </c>
      <c r="AW175" s="137" t="str">
        <f t="shared" si="151"/>
        <v>ДП Тіана.1/6</v>
      </c>
      <c r="AY175" s="233" t="s">
        <v>1261</v>
      </c>
      <c r="AZ175" s="136" t="s">
        <v>1597</v>
      </c>
      <c r="BA175" s="137" t="str">
        <f t="shared" si="164"/>
        <v>ДП ЛАДА B.1/2.фальц.</v>
      </c>
      <c r="BK175" s="142" t="s">
        <v>521</v>
      </c>
      <c r="BL175" s="136" t="s">
        <v>7178</v>
      </c>
      <c r="BM175" s="137" t="str">
        <f>CONCATENATE(BK175,".",BL175)</f>
        <v>КД Standard.Резист.</v>
      </c>
      <c r="BS175" s="57" t="s">
        <v>2421</v>
      </c>
      <c r="BT175" s="55" t="s">
        <v>3851</v>
      </c>
      <c r="BU175" s="69" t="str">
        <f t="shared" si="167"/>
        <v>ДП Ліса.3/0.Масив</v>
      </c>
      <c r="BW175" s="164" t="s">
        <v>1260</v>
      </c>
      <c r="BX175" s="764" t="s">
        <v>3617</v>
      </c>
      <c r="BY175" s="137" t="str">
        <f t="shared" si="166"/>
        <v>ДП ЛАДА B.1/1.Графіт</v>
      </c>
      <c r="CA175" s="736" t="s">
        <v>6113</v>
      </c>
      <c r="CB175" s="136" t="s">
        <v>4064</v>
      </c>
      <c r="CC175" s="137" t="str">
        <f>CONCATENATE(CA175,".",CB175)</f>
        <v>ДП ГЕОМЕТРІЯ.фальц.робоча.Soft цл +3завіс</v>
      </c>
      <c r="CE175" s="227"/>
      <c r="CF175" s="221"/>
      <c r="CG175" s="222"/>
      <c r="CM175" s="423" t="s">
        <v>3072</v>
      </c>
      <c r="CN175" s="61" t="s">
        <v>355</v>
      </c>
      <c r="CO175" s="138" t="str">
        <f t="shared" si="168"/>
        <v>ДП Тіана.фальц..робоча..Verto-FIT Plus</v>
      </c>
      <c r="CX175" s="120"/>
      <c r="CY175" s="746" t="s">
        <v>6203</v>
      </c>
      <c r="CZ175" s="150" t="s">
        <v>4497</v>
      </c>
      <c r="DA175" s="137" t="s">
        <v>817</v>
      </c>
      <c r="DD175" s="248" t="s">
        <v>1404</v>
      </c>
      <c r="DE175" s="165">
        <v>6230</v>
      </c>
      <c r="DF175" s="534">
        <f t="shared" si="162"/>
        <v>6230</v>
      </c>
      <c r="DG175" s="520"/>
      <c r="DH175" s="527">
        <f t="shared" si="163"/>
        <v>6230</v>
      </c>
      <c r="DI175" s="96"/>
      <c r="DP175" s="732" t="s">
        <v>3975</v>
      </c>
      <c r="DQ175" s="165">
        <v>0</v>
      </c>
      <c r="DR175" s="519">
        <f>ROUND(((DQ175-(DQ175/6))/$DD$3)*$DE$3,2)</f>
        <v>0</v>
      </c>
      <c r="DS175" s="520"/>
      <c r="DT175" s="521">
        <f>IF(DS175="",DR175,
IF(AND($DQ$10&gt;=VLOOKUP(DS175,$DP$5:$DT$9,2,0),$DQ$10&lt;=VLOOKUP(DS175,$DP$5:$DT$9,3,0)),
(DR175*(1-VLOOKUP(DS175,$DP$5:$DT$9,4,0))),
DR175))</f>
        <v>0</v>
      </c>
      <c r="DU175" s="165"/>
      <c r="DV175" s="731" t="s">
        <v>5444</v>
      </c>
      <c r="DW175" s="162">
        <v>0</v>
      </c>
      <c r="DX175" s="525">
        <f t="shared" si="169"/>
        <v>0</v>
      </c>
      <c r="DY175" s="526"/>
      <c r="DZ175" s="527">
        <f t="shared" si="170"/>
        <v>0</v>
      </c>
      <c r="EG175" s="164"/>
      <c r="EH175" s="732" t="s">
        <v>3273</v>
      </c>
      <c r="EI175" s="165">
        <v>0</v>
      </c>
      <c r="EJ175" s="519">
        <f>ROUND(((EI175-(EI175/6))/$DD$3)*$DE$3,2)</f>
        <v>0</v>
      </c>
      <c r="EK175" s="520"/>
      <c r="EL175" s="521">
        <f>IF(EK175="",EJ175,
IF(AND($EI$10&gt;=VLOOKUP(EK175,$EH$5:$EL$9,2,0),$EI$10&lt;=VLOOKUP(EK175,$EH$5:$EL$9,3,0)),
(EJ175*(1-VLOOKUP(EK175,$EH$5:$EL$9,4,0))),
EJ175))</f>
        <v>0</v>
      </c>
    </row>
    <row r="176" spans="3:142" x14ac:dyDescent="0.2">
      <c r="L176" s="57" t="s">
        <v>1021</v>
      </c>
      <c r="M176" s="47" t="s">
        <v>1020</v>
      </c>
      <c r="N176" s="93" t="s">
        <v>1950</v>
      </c>
      <c r="O176" s="422" t="s">
        <v>691</v>
      </c>
      <c r="Q176" s="57" t="s">
        <v>1021</v>
      </c>
      <c r="R176" s="97" t="s">
        <v>188</v>
      </c>
      <c r="S176" s="93" t="s">
        <v>132</v>
      </c>
      <c r="U176" s="48" t="s">
        <v>749</v>
      </c>
      <c r="V176" s="97"/>
      <c r="W176" s="93" t="s">
        <v>2062</v>
      </c>
      <c r="AK176" s="585" t="s">
        <v>712</v>
      </c>
      <c r="AL176" s="100" t="s">
        <v>305</v>
      </c>
      <c r="AM176" s="586" t="s">
        <v>2169</v>
      </c>
      <c r="AO176" s="753" t="s">
        <v>3893</v>
      </c>
      <c r="AP176" s="97" t="s">
        <v>169</v>
      </c>
      <c r="AQ176" s="589" t="s">
        <v>2188</v>
      </c>
      <c r="AU176" s="734" t="s">
        <v>2655</v>
      </c>
      <c r="AV176" s="150" t="s">
        <v>1314</v>
      </c>
      <c r="AW176" s="137" t="str">
        <f t="shared" si="151"/>
        <v>ДП Тіана.1/7</v>
      </c>
      <c r="AY176" s="233" t="s">
        <v>1261</v>
      </c>
      <c r="AZ176" s="136" t="s">
        <v>1598</v>
      </c>
      <c r="BA176" s="137" t="str">
        <f t="shared" si="164"/>
        <v>ДП ЛАДА B.1/2.б/з фальц.</v>
      </c>
      <c r="BK176" s="142" t="s">
        <v>521</v>
      </c>
      <c r="BL176" s="136" t="s">
        <v>55</v>
      </c>
      <c r="BM176" s="137" t="str">
        <f t="shared" si="165"/>
        <v>КД Standard.LINE-3D</v>
      </c>
      <c r="BS176" s="57" t="s">
        <v>2422</v>
      </c>
      <c r="BT176" s="55" t="s">
        <v>3851</v>
      </c>
      <c r="BU176" s="69" t="str">
        <f t="shared" si="167"/>
        <v>ДП Ліса.3/1.Масив</v>
      </c>
      <c r="BW176" s="107" t="s">
        <v>1260</v>
      </c>
      <c r="BX176" s="247" t="s">
        <v>790</v>
      </c>
      <c r="BY176" s="138" t="str">
        <f t="shared" si="166"/>
        <v>ДП ЛАДА B.1/1.Бронза</v>
      </c>
      <c r="CA176" s="736" t="s">
        <v>6113</v>
      </c>
      <c r="CB176" s="136" t="s">
        <v>4067</v>
      </c>
      <c r="CC176" s="137" t="str">
        <f>CONCATENATE(CA176,".",CB176)</f>
        <v>ДП ГЕОМЕТРІЯ.фальц.робоча.Soft ст +3завіс</v>
      </c>
      <c r="CE176" s="144" t="s">
        <v>3060</v>
      </c>
      <c r="CF176" s="136"/>
      <c r="CG176" s="137" t="str">
        <f t="shared" ref="CG176:CG186" si="171">CONCATENATE(CE176,".",CF176)</f>
        <v>ДП Міра.фальц..робоча..</v>
      </c>
      <c r="CM176" s="423" t="s">
        <v>3073</v>
      </c>
      <c r="CN176" s="61" t="s">
        <v>3871</v>
      </c>
      <c r="CO176" s="69" t="str">
        <f t="shared" si="168"/>
        <v>ДП Тіана.фальц..неробоча..(ні)</v>
      </c>
      <c r="CY176" s="744" t="s">
        <v>6205</v>
      </c>
      <c r="CZ176" s="151" t="s">
        <v>4527</v>
      </c>
      <c r="DA176" s="138" t="s">
        <v>817</v>
      </c>
      <c r="DD176" s="249" t="s">
        <v>1782</v>
      </c>
      <c r="DE176" s="165">
        <v>7100</v>
      </c>
      <c r="DF176" s="534">
        <f t="shared" si="162"/>
        <v>7100</v>
      </c>
      <c r="DG176" s="520"/>
      <c r="DH176" s="527">
        <f t="shared" si="163"/>
        <v>7100</v>
      </c>
      <c r="DI176" s="96"/>
      <c r="DP176" s="732" t="s">
        <v>3651</v>
      </c>
      <c r="DQ176" s="165">
        <v>550</v>
      </c>
      <c r="DR176" s="519">
        <f>ROUND(((DQ176-(DQ176/6))/$DD$3)*$DE$3,2)</f>
        <v>550</v>
      </c>
      <c r="DS176" s="520"/>
      <c r="DT176" s="521">
        <f>IF(DS176="",DR176,
IF(AND($DQ$10&gt;=VLOOKUP(DS176,$DP$5:$DT$9,2,0),$DQ$10&lt;=VLOOKUP(DS176,$DP$5:$DT$9,3,0)),
(DR176*(1-VLOOKUP(DS176,$DP$5:$DT$9,4,0))),
DR176))</f>
        <v>550</v>
      </c>
      <c r="DU176" s="165"/>
      <c r="DV176" s="731" t="s">
        <v>5445</v>
      </c>
      <c r="DW176" s="162">
        <v>0</v>
      </c>
      <c r="DX176" s="525">
        <f t="shared" si="169"/>
        <v>0</v>
      </c>
      <c r="DY176" s="526"/>
      <c r="DZ176" s="527">
        <f t="shared" si="170"/>
        <v>0</v>
      </c>
      <c r="EG176" s="164"/>
      <c r="EH176" s="733" t="s">
        <v>3275</v>
      </c>
      <c r="EI176" s="163">
        <v>1790</v>
      </c>
      <c r="EJ176" s="528">
        <f>ROUND(((EI176-(EI176/6))/$DD$3)*$DE$3,2)</f>
        <v>1790</v>
      </c>
      <c r="EK176" s="523"/>
      <c r="EL176" s="524">
        <f>IF(EK176="",EJ176,
IF(AND($EI$10&gt;=VLOOKUP(EK176,$EH$5:$EL$9,2,0),$EI$10&lt;=VLOOKUP(EK176,$EH$5:$EL$9,3,0)),
(EJ176*(1-VLOOKUP(EK176,$EH$5:$EL$9,4,0))),
EJ176))</f>
        <v>1790</v>
      </c>
    </row>
    <row r="177" spans="12:142" x14ac:dyDescent="0.2">
      <c r="L177" s="57" t="s">
        <v>1022</v>
      </c>
      <c r="M177" s="47" t="s">
        <v>1020</v>
      </c>
      <c r="N177" s="93" t="s">
        <v>1950</v>
      </c>
      <c r="O177" s="422" t="s">
        <v>691</v>
      </c>
      <c r="Q177" s="57" t="s">
        <v>1022</v>
      </c>
      <c r="R177" s="97" t="s">
        <v>178</v>
      </c>
      <c r="S177" s="93" t="s">
        <v>136</v>
      </c>
      <c r="U177" s="801"/>
      <c r="V177" s="802"/>
      <c r="W177" s="795"/>
      <c r="AK177" s="582" t="s">
        <v>713</v>
      </c>
      <c r="AL177" s="151" t="s">
        <v>940</v>
      </c>
      <c r="AM177" s="583" t="s">
        <v>2168</v>
      </c>
      <c r="AO177" s="753" t="s">
        <v>5824</v>
      </c>
      <c r="AP177" s="97" t="s">
        <v>169</v>
      </c>
      <c r="AQ177" s="589" t="s">
        <v>2188</v>
      </c>
      <c r="AU177" s="735" t="s">
        <v>2655</v>
      </c>
      <c r="AV177" s="151" t="s">
        <v>1315</v>
      </c>
      <c r="AW177" s="138" t="str">
        <f t="shared" si="151"/>
        <v>ДП Тіана.1/8</v>
      </c>
      <c r="AY177" s="223" t="s">
        <v>1261</v>
      </c>
      <c r="AZ177" s="61" t="s">
        <v>1599</v>
      </c>
      <c r="BA177" s="138" t="str">
        <f t="shared" si="164"/>
        <v>ДП ЛАДА B.1/2.купе.</v>
      </c>
      <c r="BK177" s="142" t="s">
        <v>521</v>
      </c>
      <c r="BL177" s="136" t="s">
        <v>4720</v>
      </c>
      <c r="BM177" s="137" t="str">
        <f>CONCATENATE(BK177,".",BL177)</f>
        <v>КД Standard.Е-шпон</v>
      </c>
      <c r="BS177" s="57" t="s">
        <v>2423</v>
      </c>
      <c r="BT177" s="55" t="s">
        <v>3851</v>
      </c>
      <c r="BU177" s="69" t="str">
        <f t="shared" si="167"/>
        <v>ДП Ліса.3/2.Масив</v>
      </c>
      <c r="BW177" s="161" t="s">
        <v>1261</v>
      </c>
      <c r="BX177" s="245" t="s">
        <v>430</v>
      </c>
      <c r="BY177" s="134" t="str">
        <f t="shared" si="166"/>
        <v>ДП ЛАДА B.1/2.Сатин</v>
      </c>
      <c r="CA177" s="736" t="s">
        <v>6113</v>
      </c>
      <c r="CB177" s="136"/>
      <c r="CC177" s="137"/>
      <c r="CE177" s="145" t="s">
        <v>3060</v>
      </c>
      <c r="CF177" s="136" t="s">
        <v>4021</v>
      </c>
      <c r="CG177" s="137" t="str">
        <f t="shared" si="171"/>
        <v>ДП Міра.фальц..робоча..ВВ</v>
      </c>
      <c r="CM177" s="85" t="s">
        <v>3074</v>
      </c>
      <c r="CN177" s="55" t="s">
        <v>899</v>
      </c>
      <c r="CO177" s="69" t="str">
        <f t="shared" si="168"/>
        <v>ДП Тіана.б/з фальц..робоча..Verto-FIT Comfort</v>
      </c>
      <c r="CY177" s="746" t="s">
        <v>4477</v>
      </c>
      <c r="CZ177" s="150" t="s">
        <v>4497</v>
      </c>
      <c r="DA177" s="137" t="s">
        <v>817</v>
      </c>
      <c r="DD177" s="249" t="s">
        <v>1783</v>
      </c>
      <c r="DE177" s="165">
        <v>7100</v>
      </c>
      <c r="DF177" s="534">
        <f t="shared" si="162"/>
        <v>7100</v>
      </c>
      <c r="DG177" s="520"/>
      <c r="DH177" s="527">
        <f t="shared" si="163"/>
        <v>7100</v>
      </c>
      <c r="DI177" s="96"/>
      <c r="DP177" s="107" t="s">
        <v>2326</v>
      </c>
      <c r="DQ177" s="163">
        <v>550</v>
      </c>
      <c r="DR177" s="522">
        <f>ROUND(((DQ177-(DQ177/6))/$DD$3)*$DE$3,2)</f>
        <v>550</v>
      </c>
      <c r="DS177" s="523"/>
      <c r="DT177" s="524">
        <f>IF(DS177="",DR177,
IF(AND($DQ$10&gt;=VLOOKUP(DS177,$DP$5:$DT$9,2,0),$DQ$10&lt;=VLOOKUP(DS177,$DP$5:$DT$9,3,0)),
(DR177*(1-VLOOKUP(DS177,$DP$5:$DT$9,4,0))),
DR177))</f>
        <v>550</v>
      </c>
      <c r="DU177" s="165"/>
      <c r="DV177" s="732" t="s">
        <v>5446</v>
      </c>
      <c r="DW177" s="165">
        <v>0</v>
      </c>
      <c r="DX177" s="519">
        <f t="shared" si="169"/>
        <v>0</v>
      </c>
      <c r="DY177" s="520"/>
      <c r="DZ177" s="521">
        <f t="shared" si="170"/>
        <v>0</v>
      </c>
      <c r="EG177" s="164"/>
      <c r="EH177" s="732" t="s">
        <v>3276</v>
      </c>
      <c r="EI177" s="165">
        <v>0</v>
      </c>
      <c r="EJ177" s="519">
        <f t="shared" si="138"/>
        <v>0</v>
      </c>
      <c r="EK177" s="520"/>
      <c r="EL177" s="521">
        <f t="shared" si="147"/>
        <v>0</v>
      </c>
    </row>
    <row r="178" spans="12:142" x14ac:dyDescent="0.2">
      <c r="L178" s="57" t="s">
        <v>1023</v>
      </c>
      <c r="M178" s="47" t="s">
        <v>1020</v>
      </c>
      <c r="N178" s="93" t="s">
        <v>1950</v>
      </c>
      <c r="O178" s="422" t="s">
        <v>691</v>
      </c>
      <c r="Q178" s="57" t="s">
        <v>1023</v>
      </c>
      <c r="R178" s="97" t="s">
        <v>179</v>
      </c>
      <c r="S178" s="93" t="s">
        <v>137</v>
      </c>
      <c r="U178" s="48" t="s">
        <v>750</v>
      </c>
      <c r="V178" s="97"/>
      <c r="W178" s="93" t="s">
        <v>2062</v>
      </c>
      <c r="AK178" s="783" t="s">
        <v>4046</v>
      </c>
      <c r="AL178" s="100" t="s">
        <v>1659</v>
      </c>
      <c r="AM178" s="586" t="s">
        <v>2170</v>
      </c>
      <c r="AO178" s="588"/>
      <c r="AP178" s="472"/>
      <c r="AQ178" s="589"/>
      <c r="AU178" s="734" t="s">
        <v>2591</v>
      </c>
      <c r="AV178" s="150" t="s">
        <v>189</v>
      </c>
      <c r="AW178" s="137" t="str">
        <f t="shared" si="151"/>
        <v>ДП Єва.2/0</v>
      </c>
      <c r="AY178" s="233" t="s">
        <v>1262</v>
      </c>
      <c r="AZ178" s="136" t="s">
        <v>1597</v>
      </c>
      <c r="BA178" s="137" t="str">
        <f t="shared" si="164"/>
        <v>ДП ЛАДА B.1/3.фальц.</v>
      </c>
      <c r="BK178" s="143" t="s">
        <v>521</v>
      </c>
      <c r="BL178" s="61" t="s">
        <v>1710</v>
      </c>
      <c r="BM178" s="138" t="str">
        <f t="shared" si="165"/>
        <v>КД Standard.Лофт</v>
      </c>
      <c r="BO178" s="777"/>
      <c r="BP178" s="138"/>
      <c r="BS178" s="57" t="s">
        <v>2424</v>
      </c>
      <c r="BT178" s="55" t="s">
        <v>3851</v>
      </c>
      <c r="BU178" s="69" t="str">
        <f t="shared" si="167"/>
        <v>ДП Ліса.3/3.Масив</v>
      </c>
      <c r="BW178" s="164" t="s">
        <v>1261</v>
      </c>
      <c r="BX178" s="764" t="s">
        <v>3617</v>
      </c>
      <c r="BY178" s="137" t="str">
        <f t="shared" si="166"/>
        <v>ДП ЛАДА B.1/2.Графіт</v>
      </c>
      <c r="CA178" s="736" t="s">
        <v>6113</v>
      </c>
      <c r="CB178" s="136" t="s">
        <v>4060</v>
      </c>
      <c r="CC178" s="137" t="str">
        <f>CONCATENATE(CA178,".",CB178)</f>
        <v>ДП ГЕОМЕТРІЯ.фальц.робоча.Magnet цл +2завіс</v>
      </c>
      <c r="CE178" s="146" t="s">
        <v>3060</v>
      </c>
      <c r="CF178" s="61" t="s">
        <v>697</v>
      </c>
      <c r="CG178" s="138" t="str">
        <f t="shared" si="171"/>
        <v>ДП Міра.фальц..робоча..ВП</v>
      </c>
      <c r="CM178" s="85" t="s">
        <v>3075</v>
      </c>
      <c r="CN178" s="55" t="s">
        <v>799</v>
      </c>
      <c r="CO178" s="69" t="str">
        <f t="shared" si="168"/>
        <v>ДП Тіана.купе..робоча..Verto-FIT</v>
      </c>
      <c r="CY178" s="744" t="s">
        <v>4507</v>
      </c>
      <c r="CZ178" s="151" t="s">
        <v>4527</v>
      </c>
      <c r="DA178" s="138" t="s">
        <v>817</v>
      </c>
      <c r="DD178" s="249" t="s">
        <v>1784</v>
      </c>
      <c r="DE178" s="165">
        <v>7100</v>
      </c>
      <c r="DF178" s="534">
        <f t="shared" si="162"/>
        <v>7100</v>
      </c>
      <c r="DG178" s="520"/>
      <c r="DH178" s="527">
        <f t="shared" si="163"/>
        <v>7100</v>
      </c>
      <c r="DI178" s="96"/>
      <c r="DP178" s="730" t="s">
        <v>3902</v>
      </c>
      <c r="DQ178" s="104">
        <v>0</v>
      </c>
      <c r="DR178" s="402">
        <f t="shared" si="130"/>
        <v>0</v>
      </c>
      <c r="DS178" s="511"/>
      <c r="DT178" s="508">
        <f t="shared" si="108"/>
        <v>0</v>
      </c>
      <c r="DU178" s="165"/>
      <c r="DV178" s="732" t="s">
        <v>5447</v>
      </c>
      <c r="DW178" s="165">
        <v>0</v>
      </c>
      <c r="DX178" s="519">
        <f t="shared" si="169"/>
        <v>0</v>
      </c>
      <c r="DY178" s="520"/>
      <c r="DZ178" s="521">
        <f t="shared" si="170"/>
        <v>0</v>
      </c>
      <c r="EG178" s="164"/>
      <c r="EH178" s="733" t="s">
        <v>3277</v>
      </c>
      <c r="EI178" s="163">
        <v>1860</v>
      </c>
      <c r="EJ178" s="528">
        <f t="shared" si="138"/>
        <v>1860</v>
      </c>
      <c r="EK178" s="523"/>
      <c r="EL178" s="524">
        <f t="shared" si="147"/>
        <v>1860</v>
      </c>
    </row>
    <row r="179" spans="12:142" x14ac:dyDescent="0.2">
      <c r="L179" s="57" t="s">
        <v>1024</v>
      </c>
      <c r="M179" s="47" t="s">
        <v>1020</v>
      </c>
      <c r="N179" s="93" t="s">
        <v>1950</v>
      </c>
      <c r="O179" s="422" t="s">
        <v>691</v>
      </c>
      <c r="Q179" s="57" t="s">
        <v>1024</v>
      </c>
      <c r="R179" s="97" t="s">
        <v>180</v>
      </c>
      <c r="S179" s="93" t="s">
        <v>140</v>
      </c>
      <c r="U179" s="801"/>
      <c r="V179" s="802"/>
      <c r="W179" s="795"/>
      <c r="AK179" s="772" t="s">
        <v>4047</v>
      </c>
      <c r="AL179" s="151" t="s">
        <v>1660</v>
      </c>
      <c r="AM179" s="583" t="s">
        <v>2171</v>
      </c>
      <c r="AO179" s="580"/>
      <c r="AP179" s="475"/>
      <c r="AQ179" s="581"/>
      <c r="AU179" s="734" t="s">
        <v>2591</v>
      </c>
      <c r="AV179" s="150" t="s">
        <v>190</v>
      </c>
      <c r="AW179" s="137" t="str">
        <f t="shared" si="151"/>
        <v>ДП Єва.2/1</v>
      </c>
      <c r="AY179" s="233" t="s">
        <v>1262</v>
      </c>
      <c r="AZ179" s="136" t="s">
        <v>1598</v>
      </c>
      <c r="BA179" s="137" t="str">
        <f t="shared" si="164"/>
        <v>ДП ЛАДА B.1/3.б/з фальц.</v>
      </c>
      <c r="BK179" s="142" t="s">
        <v>6980</v>
      </c>
      <c r="BL179" s="777" t="s">
        <v>3871</v>
      </c>
      <c r="BM179" s="138" t="str">
        <f>CONCATENATE(BK179,".",BL179)</f>
        <v>КД Standard-Алюм.(ні)</v>
      </c>
      <c r="BS179" s="57" t="s">
        <v>2425</v>
      </c>
      <c r="BT179" s="55" t="s">
        <v>3851</v>
      </c>
      <c r="BU179" s="69" t="str">
        <f t="shared" si="167"/>
        <v>ДП Ліса.3/4.Масив</v>
      </c>
      <c r="BW179" s="107" t="s">
        <v>1261</v>
      </c>
      <c r="BX179" s="247" t="s">
        <v>790</v>
      </c>
      <c r="BY179" s="138" t="str">
        <f t="shared" si="166"/>
        <v>ДП ЛАДА B.1/2.Бронза</v>
      </c>
      <c r="CA179" s="736" t="s">
        <v>6113</v>
      </c>
      <c r="CB179" s="136" t="s">
        <v>4065</v>
      </c>
      <c r="CC179" s="137" t="str">
        <f>CONCATENATE(CA179,".",CB179)</f>
        <v>ДП ГЕОМЕТРІЯ.фальц.робоча.Magnet ст +2завіс</v>
      </c>
      <c r="CE179" s="144" t="s">
        <v>3061</v>
      </c>
      <c r="CF179" s="136"/>
      <c r="CG179" s="137" t="str">
        <f t="shared" si="171"/>
        <v>ДП Міра.фальц..неробоча..</v>
      </c>
      <c r="CM179" s="431"/>
      <c r="CN179" s="426"/>
      <c r="CO179" s="427"/>
      <c r="CY179" s="746" t="s">
        <v>4478</v>
      </c>
      <c r="CZ179" s="150" t="s">
        <v>4497</v>
      </c>
      <c r="DA179" s="137" t="s">
        <v>817</v>
      </c>
      <c r="DD179" s="249" t="s">
        <v>1785</v>
      </c>
      <c r="DE179" s="165">
        <v>7100</v>
      </c>
      <c r="DF179" s="534">
        <f t="shared" si="162"/>
        <v>7100</v>
      </c>
      <c r="DG179" s="520"/>
      <c r="DH179" s="527">
        <f t="shared" si="163"/>
        <v>7100</v>
      </c>
      <c r="DI179" s="96"/>
      <c r="DP179" s="161" t="s">
        <v>2327</v>
      </c>
      <c r="DQ179" s="162">
        <v>0</v>
      </c>
      <c r="DR179" s="525">
        <f t="shared" si="130"/>
        <v>0</v>
      </c>
      <c r="DS179" s="526"/>
      <c r="DT179" s="527">
        <f t="shared" si="108"/>
        <v>0</v>
      </c>
      <c r="DU179" s="165"/>
      <c r="DV179" s="732" t="s">
        <v>5448</v>
      </c>
      <c r="DW179" s="165">
        <v>0</v>
      </c>
      <c r="DX179" s="519">
        <f t="shared" si="169"/>
        <v>0</v>
      </c>
      <c r="DY179" s="520"/>
      <c r="DZ179" s="521">
        <f t="shared" si="170"/>
        <v>0</v>
      </c>
      <c r="EG179" s="164"/>
      <c r="EH179" s="732" t="s">
        <v>7391</v>
      </c>
      <c r="EI179" s="165">
        <v>0</v>
      </c>
      <c r="EJ179" s="519">
        <f>ROUND(((EI179-(EI179/6))/$DD$3)*$DE$3,2)</f>
        <v>0</v>
      </c>
      <c r="EK179" s="520"/>
      <c r="EL179" s="521">
        <f>IF(EK179="",EJ179,
IF(AND($EI$10&gt;=VLOOKUP(EK179,$EH$5:$EL$9,2,0),$EI$10&lt;=VLOOKUP(EK179,$EH$5:$EL$9,3,0)),
(EJ179*(1-VLOOKUP(EK179,$EH$5:$EL$9,4,0))),
EJ179))</f>
        <v>0</v>
      </c>
    </row>
    <row r="180" spans="12:142" x14ac:dyDescent="0.2">
      <c r="L180" s="57" t="s">
        <v>1030</v>
      </c>
      <c r="M180" s="47" t="s">
        <v>1020</v>
      </c>
      <c r="N180" s="93" t="s">
        <v>1950</v>
      </c>
      <c r="O180" s="422" t="s">
        <v>691</v>
      </c>
      <c r="Q180" s="57" t="s">
        <v>1030</v>
      </c>
      <c r="R180" s="97" t="s">
        <v>181</v>
      </c>
      <c r="S180" s="93" t="s">
        <v>130</v>
      </c>
      <c r="U180" s="48"/>
      <c r="V180" s="97"/>
      <c r="W180" s="93"/>
      <c r="AK180" s="588"/>
      <c r="AL180" s="472"/>
      <c r="AM180" s="589"/>
      <c r="AO180" s="590"/>
      <c r="AP180" s="574"/>
      <c r="AQ180" s="591"/>
      <c r="AU180" s="734" t="s">
        <v>2591</v>
      </c>
      <c r="AV180" s="150" t="s">
        <v>191</v>
      </c>
      <c r="AW180" s="137" t="str">
        <f t="shared" si="151"/>
        <v>ДП Єва.2/2</v>
      </c>
      <c r="AY180" s="223" t="s">
        <v>1262</v>
      </c>
      <c r="AZ180" s="61" t="s">
        <v>1599</v>
      </c>
      <c r="BA180" s="138" t="str">
        <f t="shared" si="164"/>
        <v>ДП ЛАДА B.1/3.купе.</v>
      </c>
      <c r="BK180" s="141" t="s">
        <v>520</v>
      </c>
      <c r="BL180" s="133" t="s">
        <v>4553</v>
      </c>
      <c r="BM180" s="134" t="str">
        <f t="shared" si="165"/>
        <v>КД Verto-FIT.Сімплекс</v>
      </c>
      <c r="BS180" s="425"/>
      <c r="BT180" s="426"/>
      <c r="BU180" s="427"/>
      <c r="BW180" s="57" t="s">
        <v>1262</v>
      </c>
      <c r="BX180" s="774" t="s">
        <v>3871</v>
      </c>
      <c r="BY180" s="134" t="str">
        <f t="shared" si="166"/>
        <v>ДП ЛАДА B.1/3.(ні)</v>
      </c>
      <c r="CA180" s="736" t="s">
        <v>6113</v>
      </c>
      <c r="CB180" s="762" t="s">
        <v>5831</v>
      </c>
      <c r="CC180" s="137" t="str">
        <f>CONCATENATE(CA180,".",CB180)</f>
        <v>ДП ГЕОМЕТРІЯ.фальц.робоча.Magnet цл (чор.) +2завіс</v>
      </c>
      <c r="CE180" s="145" t="s">
        <v>3061</v>
      </c>
      <c r="CF180" s="136" t="s">
        <v>4021</v>
      </c>
      <c r="CG180" s="137" t="str">
        <f t="shared" si="171"/>
        <v>ДП Міра.фальц..неробоча..ВВ</v>
      </c>
      <c r="CM180" s="736" t="s">
        <v>3076</v>
      </c>
      <c r="CN180" s="136" t="s">
        <v>933</v>
      </c>
      <c r="CO180" s="137" t="str">
        <f t="shared" ref="CO180:CO186" si="172">CONCATENATE(CM180,".",CN180)</f>
        <v>ДП Єва.фальц..робоча..Standard-MDF</v>
      </c>
      <c r="CY180" s="744" t="s">
        <v>4508</v>
      </c>
      <c r="CZ180" s="151" t="s">
        <v>4527</v>
      </c>
      <c r="DA180" s="138" t="s">
        <v>817</v>
      </c>
      <c r="DD180" s="249" t="s">
        <v>1786</v>
      </c>
      <c r="DE180" s="165">
        <v>7100</v>
      </c>
      <c r="DF180" s="534">
        <f t="shared" si="162"/>
        <v>7100</v>
      </c>
      <c r="DG180" s="520"/>
      <c r="DH180" s="527">
        <f t="shared" si="163"/>
        <v>7100</v>
      </c>
      <c r="DI180" s="96"/>
      <c r="DP180" s="732" t="s">
        <v>3976</v>
      </c>
      <c r="DQ180" s="165">
        <v>0</v>
      </c>
      <c r="DR180" s="519">
        <f>ROUND(((DQ180-(DQ180/6))/$DD$3)*$DE$3,2)</f>
        <v>0</v>
      </c>
      <c r="DS180" s="520"/>
      <c r="DT180" s="521">
        <f>IF(DS180="",DR180,
IF(AND($DQ$10&gt;=VLOOKUP(DS180,$DP$5:$DT$9,2,0),$DQ$10&lt;=VLOOKUP(DS180,$DP$5:$DT$9,3,0)),
(DR180*(1-VLOOKUP(DS180,$DP$5:$DT$9,4,0))),
DR180))</f>
        <v>0</v>
      </c>
      <c r="DU180" s="165"/>
      <c r="DV180" s="732" t="s">
        <v>5449</v>
      </c>
      <c r="DW180" s="165">
        <v>0</v>
      </c>
      <c r="DX180" s="519">
        <f t="shared" si="169"/>
        <v>0</v>
      </c>
      <c r="DY180" s="520"/>
      <c r="DZ180" s="521">
        <f t="shared" si="170"/>
        <v>0</v>
      </c>
      <c r="EG180" s="164"/>
      <c r="EH180" s="733" t="s">
        <v>7392</v>
      </c>
      <c r="EI180" s="163">
        <v>1860</v>
      </c>
      <c r="EJ180" s="528">
        <f>ROUND(((EI180-(EI180/6))/$DD$3)*$DE$3,2)</f>
        <v>1860</v>
      </c>
      <c r="EK180" s="523"/>
      <c r="EL180" s="524">
        <f>IF(EK180="",EJ180,
IF(AND($EI$10&gt;=VLOOKUP(EK180,$EH$5:$EL$9,2,0),$EI$10&lt;=VLOOKUP(EK180,$EH$5:$EL$9,3,0)),
(EJ180*(1-VLOOKUP(EK180,$EH$5:$EL$9,4,0))),
EJ180))</f>
        <v>1860</v>
      </c>
    </row>
    <row r="181" spans="12:142" x14ac:dyDescent="0.2">
      <c r="L181" s="57" t="s">
        <v>1025</v>
      </c>
      <c r="M181" s="47" t="s">
        <v>1020</v>
      </c>
      <c r="N181" s="93" t="s">
        <v>1950</v>
      </c>
      <c r="O181" s="422" t="s">
        <v>691</v>
      </c>
      <c r="Q181" s="57" t="s">
        <v>1025</v>
      </c>
      <c r="R181" s="97" t="s">
        <v>183</v>
      </c>
      <c r="S181" s="93" t="s">
        <v>144</v>
      </c>
      <c r="U181" s="573"/>
      <c r="V181" s="574"/>
      <c r="W181" s="575"/>
      <c r="AK181" s="580"/>
      <c r="AL181" s="475"/>
      <c r="AM181" s="581"/>
      <c r="AO181" s="580"/>
      <c r="AP181" s="475"/>
      <c r="AQ181" s="581"/>
      <c r="AU181" s="734" t="s">
        <v>2591</v>
      </c>
      <c r="AV181" s="150" t="s">
        <v>180</v>
      </c>
      <c r="AW181" s="137" t="str">
        <f t="shared" si="151"/>
        <v>ДП Єва.4/0</v>
      </c>
      <c r="AY181" s="233" t="s">
        <v>1263</v>
      </c>
      <c r="AZ181" s="136" t="s">
        <v>1600</v>
      </c>
      <c r="BA181" s="137" t="str">
        <f t="shared" si="164"/>
        <v>ДП ЛАДА B.2/0.фальц,</v>
      </c>
      <c r="BK181" s="142" t="s">
        <v>520</v>
      </c>
      <c r="BL181" s="136" t="s">
        <v>393</v>
      </c>
      <c r="BM181" s="137" t="str">
        <f t="shared" si="165"/>
        <v>КД Verto-FIT.Verto-Cell</v>
      </c>
      <c r="BS181" s="48" t="s">
        <v>117</v>
      </c>
      <c r="BT181" s="40" t="s">
        <v>3851</v>
      </c>
      <c r="BU181" s="69" t="str">
        <f t="shared" ref="BU181:BU200" si="173">CONCATENATE(BS181,".",BT181)</f>
        <v>ДП ЛАДА-КОНЦЕПТ.2/0.Масив</v>
      </c>
      <c r="BW181" s="161" t="s">
        <v>1263</v>
      </c>
      <c r="BX181" s="245" t="s">
        <v>430</v>
      </c>
      <c r="BY181" s="134" t="str">
        <f t="shared" si="166"/>
        <v>ДП ЛАДА B.2/0.Сатин</v>
      </c>
      <c r="CA181" s="736" t="s">
        <v>6113</v>
      </c>
      <c r="CB181" s="762" t="s">
        <v>5832</v>
      </c>
      <c r="CC181" s="137" t="str">
        <f>CONCATENATE(CA181,".",CB181)</f>
        <v>ДП ГЕОМЕТРІЯ.фальц.робоча.Magnet ст (чор.) +2завіс</v>
      </c>
      <c r="CE181" s="146" t="s">
        <v>3061</v>
      </c>
      <c r="CF181" s="61" t="s">
        <v>697</v>
      </c>
      <c r="CG181" s="138" t="str">
        <f t="shared" si="171"/>
        <v>ДП Міра.фальц..неробоча..ВП</v>
      </c>
      <c r="CM181" s="736" t="s">
        <v>3076</v>
      </c>
      <c r="CN181" s="136" t="s">
        <v>798</v>
      </c>
      <c r="CO181" s="137" t="str">
        <f t="shared" si="172"/>
        <v>ДП Єва.фальц..робоча..Standard</v>
      </c>
      <c r="CY181" s="746" t="s">
        <v>4479</v>
      </c>
      <c r="CZ181" s="150" t="s">
        <v>4498</v>
      </c>
      <c r="DA181" s="137" t="s">
        <v>817</v>
      </c>
      <c r="DD181" s="249" t="s">
        <v>1787</v>
      </c>
      <c r="DE181" s="165">
        <v>7100</v>
      </c>
      <c r="DF181" s="534">
        <f t="shared" si="162"/>
        <v>7100</v>
      </c>
      <c r="DG181" s="520"/>
      <c r="DH181" s="527">
        <f t="shared" si="163"/>
        <v>7100</v>
      </c>
      <c r="DI181" s="96"/>
      <c r="DP181" s="732" t="s">
        <v>3652</v>
      </c>
      <c r="DQ181" s="165">
        <v>550</v>
      </c>
      <c r="DR181" s="519">
        <f>ROUND(((DQ181-(DQ181/6))/$DD$3)*$DE$3,2)</f>
        <v>550</v>
      </c>
      <c r="DS181" s="520"/>
      <c r="DT181" s="521">
        <f>IF(DS181="",DR181,
IF(AND($DQ$10&gt;=VLOOKUP(DS181,$DP$5:$DT$9,2,0),$DQ$10&lt;=VLOOKUP(DS181,$DP$5:$DT$9,3,0)),
(DR181*(1-VLOOKUP(DS181,$DP$5:$DT$9,4,0))),
DR181))</f>
        <v>550</v>
      </c>
      <c r="DU181" s="165"/>
      <c r="DV181" s="732" t="s">
        <v>6287</v>
      </c>
      <c r="DW181" s="165">
        <v>680</v>
      </c>
      <c r="DX181" s="519">
        <f t="shared" ref="DX181:DX189" si="174">ROUND(((DW181-(DW181/6))/$DD$3)*$DE$3,2)</f>
        <v>680</v>
      </c>
      <c r="DY181" s="520"/>
      <c r="DZ181" s="521">
        <f t="shared" ref="DZ181:DZ189" si="175">IF(DY181="",DX181,
IF(AND($DW$10&gt;=VLOOKUP(DY181,$DV$5:$DZ$9,2,0),$DW$10&lt;=VLOOKUP(DY181,$DV$5:$DZ$9,3,0)),
(DX181*(1-VLOOKUP(DY181,$DV$5:$DZ$9,4,0))),
DX181))</f>
        <v>680</v>
      </c>
      <c r="EG181" s="164"/>
      <c r="EH181" s="732" t="s">
        <v>3278</v>
      </c>
      <c r="EI181" s="165">
        <v>0</v>
      </c>
      <c r="EJ181" s="519">
        <f t="shared" si="138"/>
        <v>0</v>
      </c>
      <c r="EK181" s="520"/>
      <c r="EL181" s="521">
        <f t="shared" ref="EL181:EL191" si="176">IF(EK181="",EJ181,
IF(AND($EI$10&gt;=VLOOKUP(EK181,$EH$5:$EL$9,2,0),$EI$10&lt;=VLOOKUP(EK181,$EH$5:$EL$9,3,0)),
(EJ181*(1-VLOOKUP(EK181,$EH$5:$EL$9,4,0))),
EJ181))</f>
        <v>0</v>
      </c>
    </row>
    <row r="182" spans="12:142" x14ac:dyDescent="0.2">
      <c r="L182" s="57" t="s">
        <v>1026</v>
      </c>
      <c r="M182" s="47" t="s">
        <v>1020</v>
      </c>
      <c r="N182" s="93" t="s">
        <v>1950</v>
      </c>
      <c r="O182" s="422" t="s">
        <v>691</v>
      </c>
      <c r="Q182" s="57" t="s">
        <v>1026</v>
      </c>
      <c r="R182" s="97" t="s">
        <v>184</v>
      </c>
      <c r="S182" s="93" t="s">
        <v>698</v>
      </c>
      <c r="U182" s="48"/>
      <c r="V182" s="97"/>
      <c r="W182" s="93"/>
      <c r="AK182" s="590"/>
      <c r="AL182" s="574"/>
      <c r="AM182" s="591"/>
      <c r="AO182" s="771" t="s">
        <v>4502</v>
      </c>
      <c r="AP182" s="150" t="s">
        <v>5143</v>
      </c>
      <c r="AQ182" s="581" t="s">
        <v>2184</v>
      </c>
      <c r="AU182" s="734" t="s">
        <v>2591</v>
      </c>
      <c r="AV182" s="150" t="s">
        <v>181</v>
      </c>
      <c r="AW182" s="137" t="str">
        <f t="shared" si="151"/>
        <v>ДП Єва.4/1</v>
      </c>
      <c r="AY182" s="233" t="s">
        <v>1263</v>
      </c>
      <c r="AZ182" s="136" t="s">
        <v>1598</v>
      </c>
      <c r="BA182" s="137" t="str">
        <f t="shared" si="164"/>
        <v>ДП ЛАДА B.2/0.б/з фальц.</v>
      </c>
      <c r="BK182" s="142" t="s">
        <v>520</v>
      </c>
      <c r="BL182" s="136"/>
      <c r="BM182" s="137" t="str">
        <f>CONCATENATE(BK182,".",BL182)</f>
        <v>КД Verto-FIT.</v>
      </c>
      <c r="BS182" s="48" t="s">
        <v>118</v>
      </c>
      <c r="BT182" s="40" t="s">
        <v>3851</v>
      </c>
      <c r="BU182" s="69" t="str">
        <f t="shared" si="173"/>
        <v>ДП ЛАДА-КОНЦЕПТ.2/2.Масив</v>
      </c>
      <c r="BW182" s="164" t="s">
        <v>1263</v>
      </c>
      <c r="BX182" s="764" t="s">
        <v>3617</v>
      </c>
      <c r="BY182" s="137" t="str">
        <f t="shared" si="166"/>
        <v>ДП ЛАДА B.2/0.Графіт</v>
      </c>
      <c r="CA182" s="736" t="s">
        <v>6113</v>
      </c>
      <c r="CB182" s="136"/>
      <c r="CC182" s="137"/>
      <c r="CE182" s="144" t="s">
        <v>3062</v>
      </c>
      <c r="CF182" s="136"/>
      <c r="CG182" s="137" t="str">
        <f t="shared" si="171"/>
        <v>ДП Міра.б/з фальц..робоча..</v>
      </c>
      <c r="CM182" s="736" t="s">
        <v>3076</v>
      </c>
      <c r="CN182" s="136" t="s">
        <v>799</v>
      </c>
      <c r="CO182" s="137" t="str">
        <f t="shared" si="172"/>
        <v>ДП Єва.фальц..робоча..Verto-FIT</v>
      </c>
      <c r="CY182" s="744" t="s">
        <v>4509</v>
      </c>
      <c r="CZ182" s="151" t="s">
        <v>4528</v>
      </c>
      <c r="DA182" s="138" t="s">
        <v>817</v>
      </c>
      <c r="DD182" s="249" t="s">
        <v>1788</v>
      </c>
      <c r="DE182" s="165">
        <v>7100</v>
      </c>
      <c r="DF182" s="534">
        <f t="shared" si="162"/>
        <v>7100</v>
      </c>
      <c r="DG182" s="520"/>
      <c r="DH182" s="527">
        <f t="shared" si="163"/>
        <v>7100</v>
      </c>
      <c r="DI182" s="96"/>
      <c r="DP182" s="107" t="s">
        <v>2328</v>
      </c>
      <c r="DQ182" s="163">
        <v>550</v>
      </c>
      <c r="DR182" s="522">
        <f>ROUND(((DQ182-(DQ182/6))/$DD$3)*$DE$3,2)</f>
        <v>550</v>
      </c>
      <c r="DS182" s="523"/>
      <c r="DT182" s="524">
        <f>IF(DS182="",DR182,
IF(AND($DQ$10&gt;=VLOOKUP(DS182,$DP$5:$DT$9,2,0),$DQ$10&lt;=VLOOKUP(DS182,$DP$5:$DT$9,3,0)),
(DR182*(1-VLOOKUP(DS182,$DP$5:$DT$9,4,0))),
DR182))</f>
        <v>550</v>
      </c>
      <c r="DU182" s="165"/>
      <c r="DV182" s="732" t="s">
        <v>6219</v>
      </c>
      <c r="DW182" s="165">
        <v>680</v>
      </c>
      <c r="DX182" s="519">
        <f t="shared" si="174"/>
        <v>680</v>
      </c>
      <c r="DY182" s="520"/>
      <c r="DZ182" s="521">
        <f t="shared" si="175"/>
        <v>680</v>
      </c>
      <c r="EG182" s="164"/>
      <c r="EH182" s="733" t="s">
        <v>3279</v>
      </c>
      <c r="EI182" s="163">
        <v>1980</v>
      </c>
      <c r="EJ182" s="528">
        <f t="shared" si="138"/>
        <v>1980</v>
      </c>
      <c r="EK182" s="523"/>
      <c r="EL182" s="524">
        <f t="shared" si="176"/>
        <v>1980</v>
      </c>
    </row>
    <row r="183" spans="12:142" x14ac:dyDescent="0.2">
      <c r="L183" s="57" t="s">
        <v>1027</v>
      </c>
      <c r="M183" s="47" t="s">
        <v>1020</v>
      </c>
      <c r="N183" s="93" t="s">
        <v>1950</v>
      </c>
      <c r="O183" s="422" t="s">
        <v>691</v>
      </c>
      <c r="Q183" s="57" t="s">
        <v>1027</v>
      </c>
      <c r="R183" s="97" t="s">
        <v>198</v>
      </c>
      <c r="S183" s="93" t="s">
        <v>962</v>
      </c>
      <c r="U183" s="152" t="s">
        <v>751</v>
      </c>
      <c r="V183" s="100" t="s">
        <v>232</v>
      </c>
      <c r="W183" s="99" t="s">
        <v>2048</v>
      </c>
      <c r="AK183" s="580"/>
      <c r="AL183" s="475"/>
      <c r="AM183" s="581"/>
      <c r="AO183" s="772" t="s">
        <v>4532</v>
      </c>
      <c r="AP183" s="151" t="s">
        <v>170</v>
      </c>
      <c r="AQ183" s="583" t="s">
        <v>2187</v>
      </c>
      <c r="AU183" s="734" t="s">
        <v>2591</v>
      </c>
      <c r="AV183" s="150" t="s">
        <v>182</v>
      </c>
      <c r="AW183" s="137" t="str">
        <f t="shared" si="151"/>
        <v>ДП Єва.4/2</v>
      </c>
      <c r="AY183" s="223" t="s">
        <v>1263</v>
      </c>
      <c r="AZ183" s="61" t="s">
        <v>1599</v>
      </c>
      <c r="BA183" s="138" t="str">
        <f t="shared" si="164"/>
        <v>ДП ЛАДА B.2/0.купе.</v>
      </c>
      <c r="BK183" s="142" t="s">
        <v>520</v>
      </c>
      <c r="BL183" s="136" t="s">
        <v>1767</v>
      </c>
      <c r="BM183" s="137" t="str">
        <f t="shared" si="165"/>
        <v>КД Verto-FIT.Uni-Mat</v>
      </c>
      <c r="BS183" s="48" t="s">
        <v>119</v>
      </c>
      <c r="BT183" s="40" t="s">
        <v>3851</v>
      </c>
      <c r="BU183" s="69" t="str">
        <f t="shared" si="173"/>
        <v>ДП ЛАДА-КОНЦЕПТ.3/0.Масив</v>
      </c>
      <c r="BW183" s="107" t="s">
        <v>1263</v>
      </c>
      <c r="BX183" s="247" t="s">
        <v>790</v>
      </c>
      <c r="BY183" s="138" t="str">
        <f t="shared" si="166"/>
        <v>ДП ЛАДА B.2/0.Бронза</v>
      </c>
      <c r="CA183" s="736" t="s">
        <v>6113</v>
      </c>
      <c r="CB183" s="136" t="s">
        <v>4076</v>
      </c>
      <c r="CC183" s="137" t="str">
        <f>CONCATENATE(CA183,".",CB183)</f>
        <v>ДП ГЕОМЕТРІЯ.фальц.робоча.Magnet цл +3завіс</v>
      </c>
      <c r="CE183" s="145" t="s">
        <v>3062</v>
      </c>
      <c r="CF183" s="136" t="s">
        <v>4021</v>
      </c>
      <c r="CG183" s="137" t="str">
        <f t="shared" si="171"/>
        <v>ДП Міра.б/з фальц..робоча..ВВ</v>
      </c>
      <c r="CM183" s="423" t="s">
        <v>3076</v>
      </c>
      <c r="CN183" s="61" t="s">
        <v>355</v>
      </c>
      <c r="CO183" s="138" t="str">
        <f t="shared" si="172"/>
        <v>ДП Єва.фальц..робоча..Verto-FIT Plus</v>
      </c>
      <c r="CY183" s="746" t="s">
        <v>5800</v>
      </c>
      <c r="CZ183" s="150" t="s">
        <v>5820</v>
      </c>
      <c r="DA183" s="137" t="s">
        <v>817</v>
      </c>
      <c r="DD183" s="249" t="s">
        <v>1789</v>
      </c>
      <c r="DE183" s="165">
        <v>7100</v>
      </c>
      <c r="DF183" s="534">
        <f t="shared" si="162"/>
        <v>7100</v>
      </c>
      <c r="DG183" s="520"/>
      <c r="DH183" s="527">
        <f t="shared" si="163"/>
        <v>7100</v>
      </c>
      <c r="DI183" s="96"/>
      <c r="DP183" s="730" t="s">
        <v>3903</v>
      </c>
      <c r="DQ183" s="104">
        <v>0</v>
      </c>
      <c r="DR183" s="402">
        <f t="shared" si="130"/>
        <v>0</v>
      </c>
      <c r="DS183" s="511"/>
      <c r="DT183" s="508">
        <f t="shared" si="108"/>
        <v>0</v>
      </c>
      <c r="DU183" s="165"/>
      <c r="DV183" s="732" t="s">
        <v>4201</v>
      </c>
      <c r="DW183" s="165">
        <v>550</v>
      </c>
      <c r="DX183" s="519">
        <f t="shared" si="174"/>
        <v>550</v>
      </c>
      <c r="DY183" s="520"/>
      <c r="DZ183" s="521">
        <f t="shared" si="175"/>
        <v>550</v>
      </c>
      <c r="EG183" s="164"/>
      <c r="EH183" s="732" t="s">
        <v>4736</v>
      </c>
      <c r="EI183" s="165">
        <v>0</v>
      </c>
      <c r="EJ183" s="519">
        <f>ROUND(((EI183-(EI183/6))/$DD$3)*$DE$3,2)</f>
        <v>0</v>
      </c>
      <c r="EK183" s="520"/>
      <c r="EL183" s="521">
        <f>IF(EK183="",EJ183,
IF(AND($EI$10&gt;=VLOOKUP(EK183,$EH$5:$EL$9,2,0),$EI$10&lt;=VLOOKUP(EK183,$EH$5:$EL$9,3,0)),
(EJ183*(1-VLOOKUP(EK183,$EH$5:$EL$9,4,0))),
EJ183))</f>
        <v>0</v>
      </c>
    </row>
    <row r="184" spans="12:142" x14ac:dyDescent="0.2">
      <c r="L184" s="57" t="s">
        <v>1028</v>
      </c>
      <c r="M184" s="47" t="s">
        <v>1020</v>
      </c>
      <c r="N184" s="93" t="s">
        <v>1950</v>
      </c>
      <c r="O184" s="422" t="s">
        <v>691</v>
      </c>
      <c r="Q184" s="57" t="s">
        <v>1028</v>
      </c>
      <c r="R184" s="97" t="s">
        <v>199</v>
      </c>
      <c r="S184" s="93" t="s">
        <v>963</v>
      </c>
      <c r="U184" s="153" t="s">
        <v>752</v>
      </c>
      <c r="V184" s="150" t="s">
        <v>233</v>
      </c>
      <c r="W184" s="158" t="s">
        <v>2049</v>
      </c>
      <c r="AK184" s="771" t="s">
        <v>4163</v>
      </c>
      <c r="AL184" s="150" t="s">
        <v>167</v>
      </c>
      <c r="AM184" s="754" t="s">
        <v>2907</v>
      </c>
      <c r="AO184" s="771" t="s">
        <v>5825</v>
      </c>
      <c r="AP184" s="150" t="s">
        <v>5143</v>
      </c>
      <c r="AQ184" s="581" t="s">
        <v>2184</v>
      </c>
      <c r="AU184" s="734" t="s">
        <v>2591</v>
      </c>
      <c r="AV184" s="150" t="s">
        <v>194</v>
      </c>
      <c r="AW184" s="137" t="str">
        <f t="shared" si="151"/>
        <v>ДП Єва.4/3</v>
      </c>
      <c r="AY184" s="233" t="s">
        <v>1264</v>
      </c>
      <c r="AZ184" s="136" t="s">
        <v>1600</v>
      </c>
      <c r="BA184" s="137" t="str">
        <f t="shared" si="164"/>
        <v>ДП ЛАДА B.2/1.фальц,</v>
      </c>
      <c r="BK184" s="142" t="s">
        <v>520</v>
      </c>
      <c r="BL184" s="136" t="s">
        <v>529</v>
      </c>
      <c r="BM184" s="137" t="str">
        <f t="shared" si="165"/>
        <v>КД Verto-FIT.Резист</v>
      </c>
      <c r="BS184" s="48" t="s">
        <v>120</v>
      </c>
      <c r="BT184" s="40" t="s">
        <v>3851</v>
      </c>
      <c r="BU184" s="69" t="str">
        <f t="shared" si="173"/>
        <v>ДП ЛАДА-КОНЦЕПТ.3/3.Масив</v>
      </c>
      <c r="BW184" s="107" t="s">
        <v>1263</v>
      </c>
      <c r="BX184" s="247" t="s">
        <v>5676</v>
      </c>
      <c r="BY184" s="138" t="str">
        <f>CONCATENATE(BW184,".",BX184)</f>
        <v>ДП ЛАДА B.2/0.Лакобель</v>
      </c>
      <c r="CA184" s="423" t="s">
        <v>6113</v>
      </c>
      <c r="CB184" s="61" t="s">
        <v>4079</v>
      </c>
      <c r="CC184" s="138" t="str">
        <f>CONCATENATE(CA184,".",CB184)</f>
        <v>ДП ГЕОМЕТРІЯ.фальц.робоча.Magnet ст +3завіс</v>
      </c>
      <c r="CE184" s="146" t="s">
        <v>3062</v>
      </c>
      <c r="CF184" s="61" t="s">
        <v>697</v>
      </c>
      <c r="CG184" s="138" t="str">
        <f t="shared" si="171"/>
        <v>ДП Міра.б/з фальц..робоча..ВП</v>
      </c>
      <c r="CM184" s="423" t="s">
        <v>3077</v>
      </c>
      <c r="CN184" s="61" t="s">
        <v>3871</v>
      </c>
      <c r="CO184" s="69" t="str">
        <f t="shared" si="172"/>
        <v>ДП Єва.фальц..неробоча..(ні)</v>
      </c>
      <c r="CY184" s="744" t="s">
        <v>5801</v>
      </c>
      <c r="CZ184" s="151" t="s">
        <v>5821</v>
      </c>
      <c r="DA184" s="138" t="s">
        <v>817</v>
      </c>
      <c r="DD184" s="249" t="s">
        <v>1790</v>
      </c>
      <c r="DE184" s="165">
        <v>7100</v>
      </c>
      <c r="DF184" s="534">
        <f t="shared" si="162"/>
        <v>7100</v>
      </c>
      <c r="DG184" s="520"/>
      <c r="DH184" s="527">
        <f t="shared" si="163"/>
        <v>7100</v>
      </c>
      <c r="DI184" s="96"/>
      <c r="DP184" s="161" t="s">
        <v>2329</v>
      </c>
      <c r="DQ184" s="162">
        <v>0</v>
      </c>
      <c r="DR184" s="525">
        <f t="shared" si="130"/>
        <v>0</v>
      </c>
      <c r="DS184" s="526"/>
      <c r="DT184" s="527">
        <f t="shared" si="108"/>
        <v>0</v>
      </c>
      <c r="DU184" s="165"/>
      <c r="DV184" s="732" t="s">
        <v>4202</v>
      </c>
      <c r="DW184" s="165">
        <v>550</v>
      </c>
      <c r="DX184" s="519">
        <f t="shared" si="174"/>
        <v>550</v>
      </c>
      <c r="DY184" s="520"/>
      <c r="DZ184" s="521">
        <f t="shared" si="175"/>
        <v>550</v>
      </c>
      <c r="EG184" s="164"/>
      <c r="EH184" s="733" t="s">
        <v>4737</v>
      </c>
      <c r="EI184" s="163">
        <v>2110</v>
      </c>
      <c r="EJ184" s="528">
        <f>ROUND(((EI184-(EI184/6))/$DD$3)*$DE$3,2)</f>
        <v>2110</v>
      </c>
      <c r="EK184" s="523"/>
      <c r="EL184" s="524">
        <f>IF(EK184="",EJ184,
IF(AND($EI$10&gt;=VLOOKUP(EK184,$EH$5:$EL$9,2,0),$EI$10&lt;=VLOOKUP(EK184,$EH$5:$EL$9,3,0)),
(EJ184*(1-VLOOKUP(EK184,$EH$5:$EL$9,4,0))),
EJ184))</f>
        <v>2110</v>
      </c>
    </row>
    <row r="185" spans="12:142" x14ac:dyDescent="0.2">
      <c r="L185" s="143"/>
      <c r="M185" s="47"/>
      <c r="N185" s="93"/>
      <c r="O185" s="422"/>
      <c r="Q185" s="143"/>
      <c r="R185" s="97"/>
      <c r="S185" s="93"/>
      <c r="U185" s="153" t="s">
        <v>753</v>
      </c>
      <c r="V185" s="150" t="s">
        <v>234</v>
      </c>
      <c r="W185" s="158" t="s">
        <v>2050</v>
      </c>
      <c r="AK185" s="771" t="s">
        <v>6539</v>
      </c>
      <c r="AL185" s="150" t="s">
        <v>6502</v>
      </c>
      <c r="AM185" s="754" t="s">
        <v>6262</v>
      </c>
      <c r="AO185" s="772" t="s">
        <v>5826</v>
      </c>
      <c r="AP185" s="151" t="s">
        <v>170</v>
      </c>
      <c r="AQ185" s="583" t="s">
        <v>2187</v>
      </c>
      <c r="AU185" s="734" t="s">
        <v>2591</v>
      </c>
      <c r="AV185" s="150" t="s">
        <v>195</v>
      </c>
      <c r="AW185" s="137" t="str">
        <f t="shared" si="151"/>
        <v>ДП Єва.4/4</v>
      </c>
      <c r="AY185" s="233" t="s">
        <v>1264</v>
      </c>
      <c r="AZ185" s="136" t="s">
        <v>1598</v>
      </c>
      <c r="BA185" s="137" t="str">
        <f t="shared" si="164"/>
        <v>ДП ЛАДА B.2/1.б/з фальц.</v>
      </c>
      <c r="BK185" s="142" t="s">
        <v>520</v>
      </c>
      <c r="BL185" s="136" t="s">
        <v>7178</v>
      </c>
      <c r="BM185" s="137" t="str">
        <f>CONCATENATE(BK185,".",BL185)</f>
        <v>КД Verto-FIT.Резист.</v>
      </c>
      <c r="BS185" s="48" t="s">
        <v>613</v>
      </c>
      <c r="BT185" s="40" t="s">
        <v>3851</v>
      </c>
      <c r="BU185" s="69" t="str">
        <f t="shared" si="173"/>
        <v>ДП ЛАДА-КОНЦЕПТ.4/0.Масив</v>
      </c>
      <c r="BW185" s="161" t="s">
        <v>1264</v>
      </c>
      <c r="BX185" s="245" t="s">
        <v>430</v>
      </c>
      <c r="BY185" s="134" t="str">
        <f t="shared" si="166"/>
        <v>ДП ЛАДА B.2/1.Сатин</v>
      </c>
      <c r="CA185" s="736" t="s">
        <v>6113</v>
      </c>
      <c r="CB185" s="762" t="s">
        <v>5833</v>
      </c>
      <c r="CC185" s="137" t="str">
        <f>CONCATENATE(CA185,".",CB185)</f>
        <v>ДП ГЕОМЕТРІЯ.фальц.робоча.Magnet цл (чор.) +3завіс</v>
      </c>
      <c r="CE185" s="144" t="s">
        <v>3063</v>
      </c>
      <c r="CF185" s="136"/>
      <c r="CG185" s="137" t="str">
        <f t="shared" si="171"/>
        <v>ДП Міра.купе..робоча..</v>
      </c>
      <c r="CM185" s="85" t="s">
        <v>3078</v>
      </c>
      <c r="CN185" s="55" t="s">
        <v>899</v>
      </c>
      <c r="CO185" s="69" t="str">
        <f t="shared" si="172"/>
        <v>ДП Єва.б/з фальц..робоча..Verto-FIT Comfort</v>
      </c>
      <c r="CY185" s="746" t="s">
        <v>4480</v>
      </c>
      <c r="CZ185" s="150" t="s">
        <v>4498</v>
      </c>
      <c r="DA185" s="137" t="s">
        <v>817</v>
      </c>
      <c r="DD185" s="249" t="s">
        <v>1791</v>
      </c>
      <c r="DE185" s="165">
        <v>7100</v>
      </c>
      <c r="DF185" s="534">
        <f t="shared" si="162"/>
        <v>7100</v>
      </c>
      <c r="DG185" s="520"/>
      <c r="DH185" s="527">
        <f t="shared" si="163"/>
        <v>7100</v>
      </c>
      <c r="DI185" s="96"/>
      <c r="DP185" s="732" t="s">
        <v>3977</v>
      </c>
      <c r="DQ185" s="165">
        <v>0</v>
      </c>
      <c r="DR185" s="519">
        <f>ROUND(((DQ185-(DQ185/6))/$DD$3)*$DE$3,2)</f>
        <v>0</v>
      </c>
      <c r="DS185" s="520"/>
      <c r="DT185" s="521">
        <f>IF(DS185="",DR185,
IF(AND($DQ$10&gt;=VLOOKUP(DS185,$DP$5:$DT$9,2,0),$DQ$10&lt;=VLOOKUP(DS185,$DP$5:$DT$9,3,0)),
(DR185*(1-VLOOKUP(DS185,$DP$5:$DT$9,4,0))),
DR185))</f>
        <v>0</v>
      </c>
      <c r="DU185" s="165"/>
      <c r="DV185" s="732" t="s">
        <v>4203</v>
      </c>
      <c r="DW185" s="165">
        <v>800.00000000000011</v>
      </c>
      <c r="DX185" s="519">
        <f t="shared" si="174"/>
        <v>800</v>
      </c>
      <c r="DY185" s="520"/>
      <c r="DZ185" s="521">
        <f t="shared" si="175"/>
        <v>800</v>
      </c>
      <c r="EG185" s="164"/>
      <c r="EH185" s="732" t="s">
        <v>3280</v>
      </c>
      <c r="EI185" s="165">
        <v>0</v>
      </c>
      <c r="EJ185" s="519">
        <f t="shared" si="138"/>
        <v>0</v>
      </c>
      <c r="EK185" s="520"/>
      <c r="EL185" s="521">
        <f t="shared" si="176"/>
        <v>0</v>
      </c>
    </row>
    <row r="186" spans="12:142" x14ac:dyDescent="0.2">
      <c r="L186" s="57" t="s">
        <v>2534</v>
      </c>
      <c r="M186" s="47" t="s">
        <v>2531</v>
      </c>
      <c r="N186" s="93" t="s">
        <v>1962</v>
      </c>
      <c r="O186" s="422" t="s">
        <v>691</v>
      </c>
      <c r="P186" s="96"/>
      <c r="Q186" s="57" t="s">
        <v>2534</v>
      </c>
      <c r="R186" s="97" t="s">
        <v>187</v>
      </c>
      <c r="S186" s="93" t="s">
        <v>131</v>
      </c>
      <c r="U186" s="153" t="s">
        <v>754</v>
      </c>
      <c r="V186" s="150" t="s">
        <v>235</v>
      </c>
      <c r="W186" s="158" t="s">
        <v>2051</v>
      </c>
      <c r="AK186" s="771" t="s">
        <v>4164</v>
      </c>
      <c r="AL186" s="150" t="s">
        <v>152</v>
      </c>
      <c r="AM186" s="754" t="s">
        <v>2908</v>
      </c>
      <c r="AO186" s="771" t="s">
        <v>4503</v>
      </c>
      <c r="AP186" s="150" t="s">
        <v>5143</v>
      </c>
      <c r="AQ186" s="581" t="s">
        <v>2184</v>
      </c>
      <c r="AU186" s="734" t="s">
        <v>2591</v>
      </c>
      <c r="AV186" s="150" t="s">
        <v>506</v>
      </c>
      <c r="AW186" s="137" t="str">
        <f t="shared" si="151"/>
        <v>ДП Єва.4/5</v>
      </c>
      <c r="AY186" s="223" t="s">
        <v>1264</v>
      </c>
      <c r="AZ186" s="61" t="s">
        <v>1599</v>
      </c>
      <c r="BA186" s="138" t="str">
        <f t="shared" si="164"/>
        <v>ДП ЛАДА B.2/1.купе.</v>
      </c>
      <c r="BK186" s="142" t="s">
        <v>520</v>
      </c>
      <c r="BL186" s="136" t="s">
        <v>55</v>
      </c>
      <c r="BM186" s="137" t="str">
        <f t="shared" si="165"/>
        <v>КД Verto-FIT.LINE-3D</v>
      </c>
      <c r="BS186" s="48" t="s">
        <v>1015</v>
      </c>
      <c r="BT186" s="40" t="s">
        <v>3851</v>
      </c>
      <c r="BU186" s="69" t="str">
        <f t="shared" si="173"/>
        <v>ДП ЛАДА-КОНЦЕПТ.4/4.Масив</v>
      </c>
      <c r="BW186" s="164" t="s">
        <v>1264</v>
      </c>
      <c r="BX186" s="764" t="s">
        <v>3617</v>
      </c>
      <c r="BY186" s="137" t="str">
        <f t="shared" si="166"/>
        <v>ДП ЛАДА B.2/1.Графіт</v>
      </c>
      <c r="CA186" s="423" t="s">
        <v>6113</v>
      </c>
      <c r="CB186" s="762" t="s">
        <v>5834</v>
      </c>
      <c r="CC186" s="138" t="str">
        <f>CONCATENATE(CA186,".",CB186)</f>
        <v>ДП ГЕОМЕТРІЯ.фальц.робоча.Magnet ст (чор.) +3завіс</v>
      </c>
      <c r="CE186" s="145" t="s">
        <v>3063</v>
      </c>
      <c r="CF186" s="61" t="s">
        <v>4021</v>
      </c>
      <c r="CG186" s="138" t="str">
        <f t="shared" si="171"/>
        <v>ДП Міра.купе..робоча..ВВ</v>
      </c>
      <c r="CM186" s="85" t="s">
        <v>3079</v>
      </c>
      <c r="CN186" s="55" t="s">
        <v>799</v>
      </c>
      <c r="CO186" s="69" t="str">
        <f t="shared" si="172"/>
        <v>ДП Єва.купе..робоча..Verto-FIT</v>
      </c>
      <c r="CY186" s="744" t="s">
        <v>4510</v>
      </c>
      <c r="CZ186" s="151" t="s">
        <v>4528</v>
      </c>
      <c r="DA186" s="138" t="s">
        <v>817</v>
      </c>
      <c r="DD186" s="248" t="s">
        <v>1792</v>
      </c>
      <c r="DE186" s="163">
        <v>7100</v>
      </c>
      <c r="DF186" s="534">
        <f t="shared" si="162"/>
        <v>7100</v>
      </c>
      <c r="DG186" s="520"/>
      <c r="DH186" s="527">
        <f t="shared" si="163"/>
        <v>7100</v>
      </c>
      <c r="DI186" s="96"/>
      <c r="DP186" s="732" t="s">
        <v>3653</v>
      </c>
      <c r="DQ186" s="165">
        <v>550</v>
      </c>
      <c r="DR186" s="519">
        <f>ROUND(((DQ186-(DQ186/6))/$DD$3)*$DE$3,2)</f>
        <v>550</v>
      </c>
      <c r="DS186" s="520"/>
      <c r="DT186" s="521">
        <f>IF(DS186="",DR186,
IF(AND($DQ$10&gt;=VLOOKUP(DS186,$DP$5:$DT$9,2,0),$DQ$10&lt;=VLOOKUP(DS186,$DP$5:$DT$9,3,0)),
(DR186*(1-VLOOKUP(DS186,$DP$5:$DT$9,4,0))),
DR186))</f>
        <v>550</v>
      </c>
      <c r="DU186" s="165"/>
      <c r="DV186" s="733" t="s">
        <v>4204</v>
      </c>
      <c r="DW186" s="163">
        <v>800.00000000000011</v>
      </c>
      <c r="DX186" s="522">
        <f t="shared" si="174"/>
        <v>800</v>
      </c>
      <c r="DY186" s="523"/>
      <c r="DZ186" s="524">
        <f t="shared" si="175"/>
        <v>800</v>
      </c>
      <c r="EG186" s="164"/>
      <c r="EH186" s="733" t="s">
        <v>3281</v>
      </c>
      <c r="EI186" s="163">
        <v>2110</v>
      </c>
      <c r="EJ186" s="528">
        <f t="shared" si="138"/>
        <v>2110</v>
      </c>
      <c r="EK186" s="523"/>
      <c r="EL186" s="524">
        <f t="shared" si="176"/>
        <v>2110</v>
      </c>
    </row>
    <row r="187" spans="12:142" x14ac:dyDescent="0.2">
      <c r="L187" s="57" t="s">
        <v>2535</v>
      </c>
      <c r="M187" s="47" t="s">
        <v>2531</v>
      </c>
      <c r="N187" s="93" t="s">
        <v>1962</v>
      </c>
      <c r="O187" s="422" t="s">
        <v>691</v>
      </c>
      <c r="Q187" s="57" t="s">
        <v>2535</v>
      </c>
      <c r="R187" s="97" t="s">
        <v>188</v>
      </c>
      <c r="S187" s="93" t="s">
        <v>132</v>
      </c>
      <c r="U187" s="154" t="s">
        <v>208</v>
      </c>
      <c r="V187" s="151" t="s">
        <v>236</v>
      </c>
      <c r="W187" s="159" t="s">
        <v>2052</v>
      </c>
      <c r="AK187" s="772" t="s">
        <v>4165</v>
      </c>
      <c r="AL187" s="151" t="s">
        <v>153</v>
      </c>
      <c r="AM187" s="755" t="s">
        <v>2909</v>
      </c>
      <c r="AO187" s="772" t="s">
        <v>4533</v>
      </c>
      <c r="AP187" s="151" t="s">
        <v>170</v>
      </c>
      <c r="AQ187" s="583" t="s">
        <v>2187</v>
      </c>
      <c r="AU187" s="735" t="s">
        <v>2591</v>
      </c>
      <c r="AV187" s="151" t="s">
        <v>507</v>
      </c>
      <c r="AW187" s="138" t="str">
        <f t="shared" si="151"/>
        <v>ДП Єва.4/6</v>
      </c>
      <c r="AY187" s="233" t="s">
        <v>1265</v>
      </c>
      <c r="AZ187" s="136" t="s">
        <v>1600</v>
      </c>
      <c r="BA187" s="137" t="str">
        <f t="shared" si="164"/>
        <v>ДП ЛАДА B.2/2.фальц,</v>
      </c>
      <c r="BK187" s="142" t="s">
        <v>520</v>
      </c>
      <c r="BL187" s="136" t="s">
        <v>4720</v>
      </c>
      <c r="BM187" s="137" t="str">
        <f>CONCATENATE(BK187,".",BL187)</f>
        <v>КД Verto-FIT.Е-шпон</v>
      </c>
      <c r="BS187" s="48" t="s">
        <v>1016</v>
      </c>
      <c r="BT187" s="40" t="s">
        <v>3851</v>
      </c>
      <c r="BU187" s="69" t="str">
        <f t="shared" si="173"/>
        <v>ДП ЛАДА-КОНЦЕПТ.5/1.Масив</v>
      </c>
      <c r="BW187" s="107" t="s">
        <v>1264</v>
      </c>
      <c r="BX187" s="247" t="s">
        <v>790</v>
      </c>
      <c r="BY187" s="138" t="str">
        <f t="shared" si="166"/>
        <v>ДП ЛАДА B.2/1.Бронза</v>
      </c>
      <c r="CA187" s="736" t="s">
        <v>6114</v>
      </c>
      <c r="CB187" s="136" t="s">
        <v>3871</v>
      </c>
      <c r="CC187" s="137" t="str">
        <f>CONCATENATE(CA187,".",CB187)</f>
        <v>ДП ГЕОМЕТРІЯ.фальц.неробоча.(ні)</v>
      </c>
      <c r="CE187" s="543"/>
      <c r="CF187" s="541"/>
      <c r="CG187" s="542"/>
      <c r="CM187" s="431"/>
      <c r="CN187" s="426"/>
      <c r="CO187" s="427"/>
      <c r="CY187" s="746" t="s">
        <v>5802</v>
      </c>
      <c r="CZ187" s="150" t="s">
        <v>5820</v>
      </c>
      <c r="DA187" s="137" t="s">
        <v>817</v>
      </c>
      <c r="DD187" s="249" t="s">
        <v>7201</v>
      </c>
      <c r="DE187" s="165">
        <v>7390</v>
      </c>
      <c r="DF187" s="534">
        <f t="shared" si="162"/>
        <v>7390</v>
      </c>
      <c r="DG187" s="520"/>
      <c r="DH187" s="527">
        <f t="shared" si="163"/>
        <v>7390</v>
      </c>
      <c r="DI187" s="96"/>
      <c r="DP187" s="107" t="s">
        <v>2330</v>
      </c>
      <c r="DQ187" s="163">
        <v>550</v>
      </c>
      <c r="DR187" s="522">
        <f>ROUND(((DQ187-(DQ187/6))/$DD$3)*$DE$3,2)</f>
        <v>550</v>
      </c>
      <c r="DS187" s="523"/>
      <c r="DT187" s="524">
        <f>IF(DS187="",DR187,
IF(AND($DQ$10&gt;=VLOOKUP(DS187,$DP$5:$DT$9,2,0),$DQ$10&lt;=VLOOKUP(DS187,$DP$5:$DT$9,3,0)),
(DR187*(1-VLOOKUP(DS187,$DP$5:$DT$9,4,0))),
DR187))</f>
        <v>550</v>
      </c>
      <c r="DU187" s="165"/>
      <c r="DV187" s="732" t="s">
        <v>5882</v>
      </c>
      <c r="DW187" s="165">
        <v>1000</v>
      </c>
      <c r="DX187" s="519">
        <f t="shared" si="174"/>
        <v>1000</v>
      </c>
      <c r="DY187" s="520"/>
      <c r="DZ187" s="521">
        <f t="shared" si="175"/>
        <v>1000</v>
      </c>
      <c r="EG187" s="164"/>
      <c r="EH187" s="535"/>
      <c r="EI187" s="536"/>
      <c r="EJ187" s="647"/>
      <c r="EK187" s="648"/>
      <c r="EL187" s="649"/>
    </row>
    <row r="188" spans="12:142" x14ac:dyDescent="0.2">
      <c r="L188" s="57" t="s">
        <v>2536</v>
      </c>
      <c r="M188" s="47" t="s">
        <v>2531</v>
      </c>
      <c r="N188" s="93" t="s">
        <v>1962</v>
      </c>
      <c r="O188" s="422" t="s">
        <v>691</v>
      </c>
      <c r="Q188" s="57" t="s">
        <v>2536</v>
      </c>
      <c r="R188" s="97" t="s">
        <v>503</v>
      </c>
      <c r="S188" s="93" t="s">
        <v>972</v>
      </c>
      <c r="U188" s="152" t="s">
        <v>209</v>
      </c>
      <c r="V188" s="100" t="s">
        <v>78</v>
      </c>
      <c r="W188" s="760" t="s">
        <v>5083</v>
      </c>
      <c r="AK188" s="772" t="s">
        <v>5778</v>
      </c>
      <c r="AL188" s="151" t="s">
        <v>6052</v>
      </c>
      <c r="AM188" s="755" t="s">
        <v>5779</v>
      </c>
      <c r="AO188" s="771" t="s">
        <v>5827</v>
      </c>
      <c r="AP188" s="150" t="s">
        <v>5143</v>
      </c>
      <c r="AQ188" s="581" t="s">
        <v>2184</v>
      </c>
      <c r="AU188" s="250" t="s">
        <v>1129</v>
      </c>
      <c r="AV188" s="100" t="s">
        <v>183</v>
      </c>
      <c r="AW188" s="134" t="str">
        <f t="shared" si="151"/>
        <v>ДП ТРЕНД.5/0</v>
      </c>
      <c r="AY188" s="233" t="s">
        <v>1265</v>
      </c>
      <c r="AZ188" s="136" t="s">
        <v>1598</v>
      </c>
      <c r="BA188" s="137" t="str">
        <f t="shared" si="164"/>
        <v>ДП ЛАДА B.2/2.б/з фальц.</v>
      </c>
      <c r="BK188" s="143" t="s">
        <v>520</v>
      </c>
      <c r="BL188" s="61" t="s">
        <v>1710</v>
      </c>
      <c r="BM188" s="138" t="str">
        <f t="shared" si="165"/>
        <v>КД Verto-FIT.Лофт</v>
      </c>
      <c r="BS188" s="48" t="s">
        <v>1017</v>
      </c>
      <c r="BT188" s="40" t="s">
        <v>3851</v>
      </c>
      <c r="BU188" s="69" t="str">
        <f t="shared" si="173"/>
        <v>ДП ЛАДА-КОНЦЕПТ.5/2.Масив</v>
      </c>
      <c r="BW188" s="57" t="s">
        <v>1265</v>
      </c>
      <c r="BX188" s="774" t="s">
        <v>3871</v>
      </c>
      <c r="BY188" s="134" t="str">
        <f t="shared" si="166"/>
        <v>ДП ЛАДА B.2/2.(ні)</v>
      </c>
      <c r="CA188" s="736" t="s">
        <v>6114</v>
      </c>
      <c r="CB188" s="136"/>
      <c r="CC188" s="21"/>
      <c r="CE188" s="145" t="s">
        <v>3064</v>
      </c>
      <c r="CF188" s="136"/>
      <c r="CG188" s="137" t="str">
        <f t="shared" ref="CG188:CG198" si="177">CONCATENATE(CE188,".",CF188)</f>
        <v>ДП ЛАДА-ЛОФТ.фальц,.робоча..</v>
      </c>
      <c r="CM188" s="736" t="s">
        <v>3080</v>
      </c>
      <c r="CN188" s="136" t="s">
        <v>933</v>
      </c>
      <c r="CO188" s="137" t="str">
        <f t="shared" ref="CO188:CO194" si="178">CONCATENATE(CM188,".",CN188)</f>
        <v>ДП ТРЕНД.фальц..робоча..Standard-MDF</v>
      </c>
      <c r="CY188" s="744" t="s">
        <v>5803</v>
      </c>
      <c r="CZ188" s="151" t="s">
        <v>5821</v>
      </c>
      <c r="DA188" s="138" t="s">
        <v>817</v>
      </c>
      <c r="DD188" s="249" t="s">
        <v>7202</v>
      </c>
      <c r="DE188" s="165">
        <v>7390</v>
      </c>
      <c r="DF188" s="534">
        <f t="shared" si="162"/>
        <v>7390</v>
      </c>
      <c r="DG188" s="520"/>
      <c r="DH188" s="527">
        <f t="shared" si="163"/>
        <v>7390</v>
      </c>
      <c r="DI188" s="96"/>
      <c r="DP188" s="880"/>
      <c r="DQ188" s="881"/>
      <c r="DR188" s="882"/>
      <c r="DS188" s="883"/>
      <c r="DT188" s="884"/>
      <c r="DU188" s="165"/>
      <c r="DV188" s="733" t="s">
        <v>5883</v>
      </c>
      <c r="DW188" s="163">
        <v>1000</v>
      </c>
      <c r="DX188" s="522">
        <f t="shared" si="174"/>
        <v>1000</v>
      </c>
      <c r="DY188" s="523"/>
      <c r="DZ188" s="524">
        <f t="shared" si="175"/>
        <v>1000</v>
      </c>
      <c r="EG188" s="164"/>
      <c r="EH188" s="731" t="s">
        <v>4611</v>
      </c>
      <c r="EI188" s="162">
        <v>0</v>
      </c>
      <c r="EJ188" s="534">
        <f t="shared" si="138"/>
        <v>0</v>
      </c>
      <c r="EK188" s="526"/>
      <c r="EL188" s="527">
        <f t="shared" si="176"/>
        <v>0</v>
      </c>
    </row>
    <row r="189" spans="12:142" x14ac:dyDescent="0.2">
      <c r="L189" s="57" t="s">
        <v>2537</v>
      </c>
      <c r="M189" s="47" t="s">
        <v>2531</v>
      </c>
      <c r="N189" s="93" t="s">
        <v>1962</v>
      </c>
      <c r="O189" s="422" t="s">
        <v>691</v>
      </c>
      <c r="Q189" s="57" t="s">
        <v>2537</v>
      </c>
      <c r="R189" s="97" t="s">
        <v>1237</v>
      </c>
      <c r="S189" s="93" t="s">
        <v>1238</v>
      </c>
      <c r="U189" s="153" t="s">
        <v>210</v>
      </c>
      <c r="V189" s="150" t="s">
        <v>79</v>
      </c>
      <c r="W189" s="432" t="s">
        <v>5084</v>
      </c>
      <c r="AK189" s="588"/>
      <c r="AL189" s="472"/>
      <c r="AM189" s="589"/>
      <c r="AO189" s="772" t="s">
        <v>5828</v>
      </c>
      <c r="AP189" s="151" t="s">
        <v>170</v>
      </c>
      <c r="AQ189" s="583" t="s">
        <v>2187</v>
      </c>
      <c r="AU189" s="249" t="s">
        <v>1129</v>
      </c>
      <c r="AV189" s="150" t="s">
        <v>184</v>
      </c>
      <c r="AW189" s="137" t="str">
        <f t="shared" si="151"/>
        <v>ДП ТРЕНД.5/1</v>
      </c>
      <c r="AY189" s="223" t="s">
        <v>1265</v>
      </c>
      <c r="AZ189" s="61" t="s">
        <v>1599</v>
      </c>
      <c r="BA189" s="138" t="str">
        <f t="shared" si="164"/>
        <v>ДП ЛАДА B.2/2.купе.</v>
      </c>
      <c r="BK189" s="141" t="s">
        <v>336</v>
      </c>
      <c r="BL189" s="133" t="s">
        <v>4553</v>
      </c>
      <c r="BM189" s="134" t="str">
        <f t="shared" si="165"/>
        <v>КД Verto-FIT Plus.Сімплекс</v>
      </c>
      <c r="BS189" s="48" t="s">
        <v>1018</v>
      </c>
      <c r="BT189" s="40" t="s">
        <v>3851</v>
      </c>
      <c r="BU189" s="69" t="str">
        <f t="shared" si="173"/>
        <v>ДП ЛАДА-КОНЦЕПТ.5/3.Масив</v>
      </c>
      <c r="BW189" s="161" t="s">
        <v>1268</v>
      </c>
      <c r="BX189" s="245" t="s">
        <v>430</v>
      </c>
      <c r="BY189" s="134" t="str">
        <f t="shared" si="166"/>
        <v>ДП ЛАДА B.3/0.Сатин</v>
      </c>
      <c r="CA189" s="736" t="s">
        <v>6114</v>
      </c>
      <c r="CB189" s="136" t="s">
        <v>4083</v>
      </c>
      <c r="CC189" s="137" t="str">
        <f>CONCATENATE(CA189,".",CB189)</f>
        <v>ДП ГЕОМЕТРІЯ.фальц.неробоча.Пл Stand +2завіс</v>
      </c>
      <c r="CE189" s="145" t="s">
        <v>3064</v>
      </c>
      <c r="CF189" s="136" t="s">
        <v>4021</v>
      </c>
      <c r="CG189" s="137" t="str">
        <f t="shared" si="177"/>
        <v>ДП ЛАДА-ЛОФТ.фальц,.робоча..ВВ</v>
      </c>
      <c r="CM189" s="736" t="s">
        <v>3080</v>
      </c>
      <c r="CN189" s="136" t="s">
        <v>798</v>
      </c>
      <c r="CO189" s="137" t="str">
        <f t="shared" si="178"/>
        <v>ДП ТРЕНД.фальц..робоча..Standard</v>
      </c>
      <c r="CY189" s="434"/>
      <c r="CZ189" s="94"/>
      <c r="DA189" s="222"/>
      <c r="DD189" s="249" t="s">
        <v>7203</v>
      </c>
      <c r="DE189" s="165">
        <v>7390</v>
      </c>
      <c r="DF189" s="534">
        <f t="shared" si="162"/>
        <v>7390</v>
      </c>
      <c r="DG189" s="520"/>
      <c r="DH189" s="527">
        <f t="shared" si="163"/>
        <v>7390</v>
      </c>
      <c r="DI189" s="96"/>
      <c r="DP189" s="730" t="s">
        <v>7034</v>
      </c>
      <c r="DQ189" s="104">
        <v>0</v>
      </c>
      <c r="DR189" s="402">
        <f>ROUND(((DQ189-(DQ189/6))/$DD$3)*$DE$3,2)</f>
        <v>0</v>
      </c>
      <c r="DS189" s="511"/>
      <c r="DT189" s="508">
        <f>IF(DS189="",DR189,
IF(AND($DQ$10&gt;=VLOOKUP(DS189,$DP$5:$DT$9,2,0),$DQ$10&lt;=VLOOKUP(DS189,$DP$5:$DT$9,3,0)),
(DR189*(1-VLOOKUP(DS189,$DP$5:$DT$9,4,0))),
DR189))</f>
        <v>0</v>
      </c>
      <c r="DU189" s="165"/>
      <c r="DV189" s="731" t="s">
        <v>5450</v>
      </c>
      <c r="DW189" s="162">
        <v>80</v>
      </c>
      <c r="DX189" s="525">
        <f t="shared" si="174"/>
        <v>80</v>
      </c>
      <c r="DY189" s="526"/>
      <c r="DZ189" s="527">
        <f t="shared" si="175"/>
        <v>80</v>
      </c>
      <c r="EG189" s="164"/>
      <c r="EH189" s="733" t="s">
        <v>4612</v>
      </c>
      <c r="EI189" s="163">
        <v>1640</v>
      </c>
      <c r="EJ189" s="528">
        <f t="shared" si="138"/>
        <v>1640</v>
      </c>
      <c r="EK189" s="523"/>
      <c r="EL189" s="524">
        <f t="shared" si="176"/>
        <v>1640</v>
      </c>
    </row>
    <row r="190" spans="12:142" x14ac:dyDescent="0.2">
      <c r="L190" s="57" t="s">
        <v>2538</v>
      </c>
      <c r="M190" s="47" t="s">
        <v>2531</v>
      </c>
      <c r="N190" s="93" t="s">
        <v>1962</v>
      </c>
      <c r="O190" s="422" t="s">
        <v>691</v>
      </c>
      <c r="Q190" s="57" t="s">
        <v>2538</v>
      </c>
      <c r="R190" s="97" t="s">
        <v>1311</v>
      </c>
      <c r="S190" s="93" t="s">
        <v>1316</v>
      </c>
      <c r="U190" s="153" t="s">
        <v>211</v>
      </c>
      <c r="V190" s="150" t="s">
        <v>80</v>
      </c>
      <c r="W190" s="432" t="s">
        <v>5085</v>
      </c>
      <c r="AK190" s="771" t="s">
        <v>4166</v>
      </c>
      <c r="AL190" s="150" t="s">
        <v>1627</v>
      </c>
      <c r="AM190" s="754" t="s">
        <v>2910</v>
      </c>
      <c r="AO190" s="771" t="s">
        <v>6675</v>
      </c>
      <c r="AP190" s="150" t="s">
        <v>5143</v>
      </c>
      <c r="AQ190" s="581" t="s">
        <v>2184</v>
      </c>
      <c r="AU190" s="249" t="s">
        <v>1129</v>
      </c>
      <c r="AV190" s="150" t="s">
        <v>185</v>
      </c>
      <c r="AW190" s="137" t="str">
        <f t="shared" si="151"/>
        <v>ДП ТРЕНД.5/2</v>
      </c>
      <c r="AY190" s="233" t="s">
        <v>1268</v>
      </c>
      <c r="AZ190" s="136" t="s">
        <v>1600</v>
      </c>
      <c r="BA190" s="137" t="str">
        <f t="shared" si="164"/>
        <v>ДП ЛАДА B.3/0.фальц,</v>
      </c>
      <c r="BK190" s="142" t="s">
        <v>336</v>
      </c>
      <c r="BL190" s="136" t="s">
        <v>393</v>
      </c>
      <c r="BM190" s="137" t="str">
        <f t="shared" si="165"/>
        <v>КД Verto-FIT Plus.Verto-Cell</v>
      </c>
      <c r="BS190" s="425"/>
      <c r="BT190" s="426"/>
      <c r="BU190" s="427"/>
      <c r="BW190" s="164" t="s">
        <v>1268</v>
      </c>
      <c r="BX190" s="764" t="s">
        <v>3617</v>
      </c>
      <c r="BY190" s="137" t="str">
        <f t="shared" si="166"/>
        <v>ДП ЛАДА B.3/0.Графіт</v>
      </c>
      <c r="CA190" s="736" t="s">
        <v>6114</v>
      </c>
      <c r="CB190" s="136" t="s">
        <v>4085</v>
      </c>
      <c r="CC190" s="137" t="str">
        <f>CONCATENATE(CA190,".",CB190)</f>
        <v>ДП ГЕОМЕТРІЯ.фальц.неробоча.Пл Stand +3завіс</v>
      </c>
      <c r="CE190" s="146" t="s">
        <v>3064</v>
      </c>
      <c r="CF190" s="61" t="s">
        <v>697</v>
      </c>
      <c r="CG190" s="138" t="str">
        <f t="shared" si="177"/>
        <v>ДП ЛАДА-ЛОФТ.фальц,.робоча..ВП</v>
      </c>
      <c r="CM190" s="736" t="s">
        <v>3080</v>
      </c>
      <c r="CN190" s="136" t="s">
        <v>799</v>
      </c>
      <c r="CO190" s="137" t="str">
        <f t="shared" si="178"/>
        <v>ДП ТРЕНД.фальц..робоча..Verto-FIT</v>
      </c>
      <c r="CY190" s="745" t="s">
        <v>5390</v>
      </c>
      <c r="CZ190" s="761" t="s">
        <v>4499</v>
      </c>
      <c r="DA190" s="137" t="s">
        <v>817</v>
      </c>
      <c r="DD190" s="249" t="s">
        <v>7204</v>
      </c>
      <c r="DE190" s="165">
        <v>7390</v>
      </c>
      <c r="DF190" s="534">
        <f t="shared" si="162"/>
        <v>7390</v>
      </c>
      <c r="DG190" s="520"/>
      <c r="DH190" s="527">
        <f t="shared" si="163"/>
        <v>7390</v>
      </c>
      <c r="DI190" s="96"/>
      <c r="DP190" s="730" t="s">
        <v>7035</v>
      </c>
      <c r="DQ190" s="104">
        <v>0</v>
      </c>
      <c r="DR190" s="402">
        <f>ROUND(((DQ190-(DQ190/6))/$DD$3)*$DE$3,2)</f>
        <v>0</v>
      </c>
      <c r="DS190" s="511"/>
      <c r="DT190" s="508">
        <f>IF(DS190="",DR190,
IF(AND($DQ$10&gt;=VLOOKUP(DS190,$DP$5:$DT$9,2,0),$DQ$10&lt;=VLOOKUP(DS190,$DP$5:$DT$9,3,0)),
(DR190*(1-VLOOKUP(DS190,$DP$5:$DT$9,4,0))),
DR190))</f>
        <v>0</v>
      </c>
      <c r="DU190" s="165"/>
      <c r="DV190" s="731" t="s">
        <v>5451</v>
      </c>
      <c r="DW190" s="162">
        <v>80</v>
      </c>
      <c r="DX190" s="525">
        <f>ROUND(((DW190-(DW190/6))/$DD$3)*$DE$3,2)</f>
        <v>80</v>
      </c>
      <c r="DY190" s="526"/>
      <c r="DZ190" s="527">
        <f>IF(DY190="",DX190,
IF(AND($DW$10&gt;=VLOOKUP(DY190,$DV$5:$DZ$9,2,0),$DW$10&lt;=VLOOKUP(DY190,$DV$5:$DZ$9,3,0)),
(DX190*(1-VLOOKUP(DY190,$DV$5:$DZ$9,4,0))),
DX190))</f>
        <v>80</v>
      </c>
      <c r="EG190" s="164"/>
      <c r="EH190" s="732" t="s">
        <v>3282</v>
      </c>
      <c r="EI190" s="165">
        <v>0</v>
      </c>
      <c r="EJ190" s="519">
        <f t="shared" si="138"/>
        <v>0</v>
      </c>
      <c r="EK190" s="520"/>
      <c r="EL190" s="521">
        <f t="shared" si="176"/>
        <v>0</v>
      </c>
    </row>
    <row r="191" spans="12:142" x14ac:dyDescent="0.2">
      <c r="L191" s="57" t="s">
        <v>2539</v>
      </c>
      <c r="M191" s="47" t="s">
        <v>2531</v>
      </c>
      <c r="N191" s="93" t="s">
        <v>1962</v>
      </c>
      <c r="O191" s="422" t="s">
        <v>691</v>
      </c>
      <c r="Q191" s="57" t="s">
        <v>2539</v>
      </c>
      <c r="R191" s="97" t="s">
        <v>1312</v>
      </c>
      <c r="S191" s="93" t="s">
        <v>1317</v>
      </c>
      <c r="U191" s="153" t="s">
        <v>212</v>
      </c>
      <c r="V191" s="150" t="s">
        <v>81</v>
      </c>
      <c r="W191" s="432" t="s">
        <v>5086</v>
      </c>
      <c r="AK191" s="771" t="s">
        <v>6540</v>
      </c>
      <c r="AL191" s="150" t="s">
        <v>6504</v>
      </c>
      <c r="AM191" s="754" t="s">
        <v>6263</v>
      </c>
      <c r="AO191" s="772" t="s">
        <v>6676</v>
      </c>
      <c r="AP191" s="151" t="s">
        <v>170</v>
      </c>
      <c r="AQ191" s="583" t="s">
        <v>2187</v>
      </c>
      <c r="AU191" s="249" t="s">
        <v>1129</v>
      </c>
      <c r="AV191" s="150" t="s">
        <v>186</v>
      </c>
      <c r="AW191" s="137" t="str">
        <f t="shared" si="151"/>
        <v>ДП ТРЕНД.5/3</v>
      </c>
      <c r="AY191" s="233" t="s">
        <v>1268</v>
      </c>
      <c r="AZ191" s="136" t="s">
        <v>1598</v>
      </c>
      <c r="BA191" s="137" t="str">
        <f t="shared" si="164"/>
        <v>ДП ЛАДА B.3/0.б/з фальц.</v>
      </c>
      <c r="BK191" s="142" t="s">
        <v>336</v>
      </c>
      <c r="BL191" s="136"/>
      <c r="BM191" s="137" t="str">
        <f>CONCATENATE(BK191,".",BL191)</f>
        <v>КД Verto-FIT Plus.</v>
      </c>
      <c r="BS191" s="48" t="s">
        <v>121</v>
      </c>
      <c r="BT191" s="40" t="s">
        <v>3851</v>
      </c>
      <c r="BU191" s="69" t="str">
        <f t="shared" si="173"/>
        <v>ДП ЛАДА-НОВА.4/0.Масив</v>
      </c>
      <c r="BW191" s="107" t="s">
        <v>1268</v>
      </c>
      <c r="BX191" s="247" t="s">
        <v>790</v>
      </c>
      <c r="BY191" s="138" t="str">
        <f t="shared" si="166"/>
        <v>ДП ЛАДА B.3/0.Бронза</v>
      </c>
      <c r="CA191" s="736" t="s">
        <v>6114</v>
      </c>
      <c r="CB191" s="136"/>
      <c r="CC191" s="137"/>
      <c r="CE191" s="145" t="s">
        <v>3065</v>
      </c>
      <c r="CF191" s="136"/>
      <c r="CG191" s="137" t="str">
        <f t="shared" si="177"/>
        <v>ДП ЛАДА-ЛОФТ.фальц,.неробоча,.</v>
      </c>
      <c r="CM191" s="423" t="s">
        <v>3080</v>
      </c>
      <c r="CN191" s="61" t="s">
        <v>355</v>
      </c>
      <c r="CO191" s="138" t="str">
        <f t="shared" si="178"/>
        <v>ДП ТРЕНД.фальц..робоча..Verto-FIT Plus</v>
      </c>
      <c r="CY191" s="744" t="s">
        <v>5391</v>
      </c>
      <c r="CZ191" s="779" t="s">
        <v>4529</v>
      </c>
      <c r="DA191" s="138" t="s">
        <v>817</v>
      </c>
      <c r="DD191" s="249" t="s">
        <v>7205</v>
      </c>
      <c r="DE191" s="165">
        <v>7390</v>
      </c>
      <c r="DF191" s="534">
        <f t="shared" si="162"/>
        <v>7390</v>
      </c>
      <c r="DG191" s="520"/>
      <c r="DH191" s="527">
        <f t="shared" si="163"/>
        <v>7390</v>
      </c>
      <c r="DI191" s="96"/>
      <c r="DP191" s="255"/>
      <c r="DQ191" s="256"/>
      <c r="DR191" s="514"/>
      <c r="DS191" s="529"/>
      <c r="DT191" s="258"/>
      <c r="DU191" s="165"/>
      <c r="DV191" s="732" t="s">
        <v>5452</v>
      </c>
      <c r="DW191" s="165">
        <v>80</v>
      </c>
      <c r="DX191" s="519">
        <f>ROUND(((DW191-(DW191/6))/$DD$3)*$DE$3,2)</f>
        <v>80</v>
      </c>
      <c r="DY191" s="520"/>
      <c r="DZ191" s="521">
        <f>IF(DY191="",DX191,
IF(AND($DW$10&gt;=VLOOKUP(DY191,$DV$5:$DZ$9,2,0),$DW$10&lt;=VLOOKUP(DY191,$DV$5:$DZ$9,3,0)),
(DX191*(1-VLOOKUP(DY191,$DV$5:$DZ$9,4,0))),
DX191))</f>
        <v>80</v>
      </c>
      <c r="EG191" s="164"/>
      <c r="EH191" s="733" t="s">
        <v>3283</v>
      </c>
      <c r="EI191" s="163">
        <v>1640</v>
      </c>
      <c r="EJ191" s="528">
        <f t="shared" si="138"/>
        <v>1640</v>
      </c>
      <c r="EK191" s="523"/>
      <c r="EL191" s="524">
        <f t="shared" si="176"/>
        <v>1640</v>
      </c>
    </row>
    <row r="192" spans="12:142" x14ac:dyDescent="0.2">
      <c r="L192" s="57" t="s">
        <v>2540</v>
      </c>
      <c r="M192" s="47" t="s">
        <v>2531</v>
      </c>
      <c r="N192" s="93" t="s">
        <v>1962</v>
      </c>
      <c r="O192" s="422" t="s">
        <v>691</v>
      </c>
      <c r="Q192" s="57" t="s">
        <v>2540</v>
      </c>
      <c r="R192" s="97" t="s">
        <v>1313</v>
      </c>
      <c r="S192" s="93" t="s">
        <v>1318</v>
      </c>
      <c r="U192" s="153" t="s">
        <v>213</v>
      </c>
      <c r="V192" s="150" t="s">
        <v>82</v>
      </c>
      <c r="W192" s="432" t="s">
        <v>5087</v>
      </c>
      <c r="AK192" s="771" t="s">
        <v>4167</v>
      </c>
      <c r="AL192" s="150" t="s">
        <v>1630</v>
      </c>
      <c r="AM192" s="754" t="s">
        <v>2911</v>
      </c>
      <c r="AO192" s="771" t="s">
        <v>4504</v>
      </c>
      <c r="AP192" s="150" t="s">
        <v>5143</v>
      </c>
      <c r="AQ192" s="581" t="s">
        <v>2184</v>
      </c>
      <c r="AU192" s="249" t="s">
        <v>1129</v>
      </c>
      <c r="AV192" s="150" t="s">
        <v>196</v>
      </c>
      <c r="AW192" s="137" t="str">
        <f t="shared" si="151"/>
        <v>ДП ТРЕНД.5/4</v>
      </c>
      <c r="AY192" s="223" t="s">
        <v>1268</v>
      </c>
      <c r="AZ192" s="61" t="s">
        <v>1599</v>
      </c>
      <c r="BA192" s="138" t="str">
        <f t="shared" si="164"/>
        <v>ДП ЛАДА B.3/0.купе.</v>
      </c>
      <c r="BK192" s="142" t="s">
        <v>336</v>
      </c>
      <c r="BL192" s="136" t="s">
        <v>1767</v>
      </c>
      <c r="BM192" s="137" t="str">
        <f t="shared" si="165"/>
        <v>КД Verto-FIT Plus.Uni-Mat</v>
      </c>
      <c r="BS192" s="48" t="s">
        <v>260</v>
      </c>
      <c r="BT192" s="40" t="s">
        <v>3851</v>
      </c>
      <c r="BU192" s="69" t="str">
        <f t="shared" si="173"/>
        <v>ДП ЛАДА-НОВА.4/3.Масив</v>
      </c>
      <c r="BW192" s="107" t="s">
        <v>1268</v>
      </c>
      <c r="BX192" s="247" t="s">
        <v>5676</v>
      </c>
      <c r="BY192" s="138" t="str">
        <f>CONCATENATE(BW192,".",BX192)</f>
        <v>ДП ЛАДА B.3/0.Лакобель</v>
      </c>
      <c r="CA192" s="736" t="s">
        <v>6114</v>
      </c>
      <c r="CB192" s="136" t="s">
        <v>6272</v>
      </c>
      <c r="CC192" s="137" t="str">
        <f>CONCATENATE(CA192,".",CB192)</f>
        <v>ДП ГЕОМЕТРІЯ.фальц.неробоча.Пл Soft (чор.) +2завіс</v>
      </c>
      <c r="CE192" s="145" t="s">
        <v>3065</v>
      </c>
      <c r="CF192" s="136" t="s">
        <v>4021</v>
      </c>
      <c r="CG192" s="137" t="str">
        <f t="shared" si="177"/>
        <v>ДП ЛАДА-ЛОФТ.фальц,.неробоча,.ВВ</v>
      </c>
      <c r="CM192" s="423" t="s">
        <v>3081</v>
      </c>
      <c r="CN192" s="61" t="s">
        <v>3871</v>
      </c>
      <c r="CO192" s="69" t="str">
        <f t="shared" si="178"/>
        <v>ДП ТРЕНД.фальц..неробоча..(ні)</v>
      </c>
      <c r="CY192" s="746" t="s">
        <v>5392</v>
      </c>
      <c r="CZ192" s="762" t="s">
        <v>4499</v>
      </c>
      <c r="DA192" s="137" t="s">
        <v>817</v>
      </c>
      <c r="DD192" s="249" t="s">
        <v>7206</v>
      </c>
      <c r="DE192" s="165">
        <v>7390</v>
      </c>
      <c r="DF192" s="534">
        <f t="shared" si="162"/>
        <v>7390</v>
      </c>
      <c r="DG192" s="520"/>
      <c r="DH192" s="527">
        <f t="shared" si="163"/>
        <v>7390</v>
      </c>
      <c r="DI192" s="96"/>
      <c r="DP192" s="730" t="s">
        <v>3904</v>
      </c>
      <c r="DQ192" s="104">
        <v>0</v>
      </c>
      <c r="DR192" s="402">
        <f>ROUND(((DQ192-(DQ192/6))/$DD$3)*$DE$3,2)</f>
        <v>0</v>
      </c>
      <c r="DS192" s="511"/>
      <c r="DT192" s="508">
        <f>IF(DS192="",DR192,
IF(AND($DQ$10&gt;=VLOOKUP(DS192,$DP$5:$DT$9,2,0),$DQ$10&lt;=VLOOKUP(DS192,$DP$5:$DT$9,3,0)),
(DR192*(1-VLOOKUP(DS192,$DP$5:$DT$9,4,0))),
DR192))</f>
        <v>0</v>
      </c>
      <c r="DU192" s="165"/>
      <c r="DV192" s="732" t="s">
        <v>5453</v>
      </c>
      <c r="DW192" s="165">
        <v>80</v>
      </c>
      <c r="DX192" s="519">
        <f>ROUND(((DW192-(DW192/6))/$DD$3)*$DE$3,2)</f>
        <v>80</v>
      </c>
      <c r="DY192" s="520"/>
      <c r="DZ192" s="521">
        <f>IF(DY192="",DX192,
IF(AND($DW$10&gt;=VLOOKUP(DY192,$DV$5:$DZ$9,2,0),$DW$10&lt;=VLOOKUP(DY192,$DV$5:$DZ$9,3,0)),
(DX192*(1-VLOOKUP(DY192,$DV$5:$DZ$9,4,0))),
DX192))</f>
        <v>80</v>
      </c>
      <c r="EG192" s="164"/>
      <c r="EH192" s="732" t="s">
        <v>3284</v>
      </c>
      <c r="EI192" s="165">
        <v>0</v>
      </c>
      <c r="EJ192" s="519">
        <f>ROUND(((EI192-(EI192/6))/$DD$3)*$DE$3,2)</f>
        <v>0</v>
      </c>
      <c r="EK192" s="520"/>
      <c r="EL192" s="521">
        <f>IF(EK192="",EJ192,
IF(AND($EI$10&gt;=VLOOKUP(EK192,$EH$5:$EL$9,2,0),$EI$10&lt;=VLOOKUP(EK192,$EH$5:$EL$9,3,0)),
(EJ192*(1-VLOOKUP(EK192,$EH$5:$EL$9,4,0))),
EJ192))</f>
        <v>0</v>
      </c>
    </row>
    <row r="193" spans="12:142" x14ac:dyDescent="0.2">
      <c r="L193" s="57" t="s">
        <v>2541</v>
      </c>
      <c r="M193" s="47" t="s">
        <v>2531</v>
      </c>
      <c r="N193" s="93" t="s">
        <v>1962</v>
      </c>
      <c r="O193" s="422" t="s">
        <v>691</v>
      </c>
      <c r="Q193" s="57" t="s">
        <v>2541</v>
      </c>
      <c r="R193" s="97" t="s">
        <v>1314</v>
      </c>
      <c r="S193" s="93" t="s">
        <v>1319</v>
      </c>
      <c r="U193" s="153" t="s">
        <v>214</v>
      </c>
      <c r="V193" s="150" t="s">
        <v>83</v>
      </c>
      <c r="W193" s="432" t="s">
        <v>5088</v>
      </c>
      <c r="AK193" s="772" t="s">
        <v>4168</v>
      </c>
      <c r="AL193" s="151" t="s">
        <v>1632</v>
      </c>
      <c r="AM193" s="755" t="s">
        <v>2912</v>
      </c>
      <c r="AO193" s="772" t="s">
        <v>4534</v>
      </c>
      <c r="AP193" s="151" t="s">
        <v>170</v>
      </c>
      <c r="AQ193" s="583" t="s">
        <v>2187</v>
      </c>
      <c r="AU193" s="249" t="s">
        <v>1129</v>
      </c>
      <c r="AV193" s="150" t="s">
        <v>197</v>
      </c>
      <c r="AW193" s="137" t="str">
        <f t="shared" si="151"/>
        <v>ДП ТРЕНД.5/5</v>
      </c>
      <c r="AY193" s="233" t="s">
        <v>1269</v>
      </c>
      <c r="AZ193" s="136" t="s">
        <v>1600</v>
      </c>
      <c r="BA193" s="137" t="str">
        <f t="shared" si="164"/>
        <v>ДП ЛАДА B.3/1.фальц,</v>
      </c>
      <c r="BK193" s="142" t="s">
        <v>336</v>
      </c>
      <c r="BL193" s="136" t="s">
        <v>529</v>
      </c>
      <c r="BM193" s="137" t="str">
        <f t="shared" si="165"/>
        <v>КД Verto-FIT Plus.Резист</v>
      </c>
      <c r="BS193" s="48" t="s">
        <v>565</v>
      </c>
      <c r="BT193" s="40" t="s">
        <v>3851</v>
      </c>
      <c r="BU193" s="69" t="str">
        <f t="shared" si="173"/>
        <v>ДП ЛАДА-НОВА.4/6.Масив</v>
      </c>
      <c r="BW193" s="161" t="s">
        <v>1269</v>
      </c>
      <c r="BX193" s="245" t="s">
        <v>430</v>
      </c>
      <c r="BY193" s="134" t="str">
        <f t="shared" si="166"/>
        <v>ДП ЛАДА B.3/1.Сатин</v>
      </c>
      <c r="CA193" s="736" t="s">
        <v>6114</v>
      </c>
      <c r="CB193" s="136" t="s">
        <v>6273</v>
      </c>
      <c r="CC193" s="137" t="str">
        <f>CONCATENATE(CA193,".",CB193)</f>
        <v>ДП ГЕОМЕТРІЯ.фальц.неробоча.Пл Soft (чор.) +3завіс</v>
      </c>
      <c r="CE193" s="146" t="s">
        <v>3065</v>
      </c>
      <c r="CF193" s="61" t="s">
        <v>697</v>
      </c>
      <c r="CG193" s="138" t="str">
        <f t="shared" si="177"/>
        <v>ДП ЛАДА-ЛОФТ.фальц,.неробоча,.ВП</v>
      </c>
      <c r="CM193" s="85" t="s">
        <v>3082</v>
      </c>
      <c r="CN193" s="55" t="s">
        <v>899</v>
      </c>
      <c r="CO193" s="69" t="str">
        <f t="shared" si="178"/>
        <v>ДП ТРЕНД.б/з фальц..робоча..Verto-FIT Comfort</v>
      </c>
      <c r="CY193" s="744" t="s">
        <v>5393</v>
      </c>
      <c r="CZ193" s="779" t="s">
        <v>4529</v>
      </c>
      <c r="DA193" s="138" t="s">
        <v>817</v>
      </c>
      <c r="DD193" s="249" t="s">
        <v>7207</v>
      </c>
      <c r="DE193" s="165">
        <v>7390</v>
      </c>
      <c r="DF193" s="534">
        <f t="shared" si="162"/>
        <v>7390</v>
      </c>
      <c r="DG193" s="520"/>
      <c r="DH193" s="527">
        <f t="shared" si="163"/>
        <v>7390</v>
      </c>
      <c r="DI193" s="96"/>
      <c r="DP193" s="255"/>
      <c r="DQ193" s="256"/>
      <c r="DR193" s="514"/>
      <c r="DS193" s="529"/>
      <c r="DT193" s="258"/>
      <c r="DU193" s="165"/>
      <c r="DV193" s="732" t="s">
        <v>5454</v>
      </c>
      <c r="DW193" s="165">
        <v>80</v>
      </c>
      <c r="DX193" s="519">
        <f>ROUND(((DW193-(DW193/6))/$DD$3)*$DE$3,2)</f>
        <v>80</v>
      </c>
      <c r="DY193" s="520"/>
      <c r="DZ193" s="521">
        <f>IF(DY193="",DX193,
IF(AND($DW$10&gt;=VLOOKUP(DY193,$DV$5:$DZ$9,2,0),$DW$10&lt;=VLOOKUP(DY193,$DV$5:$DZ$9,3,0)),
(DX193*(1-VLOOKUP(DY193,$DV$5:$DZ$9,4,0))),
DX193))</f>
        <v>80</v>
      </c>
      <c r="EG193" s="164"/>
      <c r="EH193" s="733" t="s">
        <v>3285</v>
      </c>
      <c r="EI193" s="163">
        <v>1640</v>
      </c>
      <c r="EJ193" s="528">
        <f>ROUND(((EI193-(EI193/6))/$DD$3)*$DE$3,2)</f>
        <v>1640</v>
      </c>
      <c r="EK193" s="523"/>
      <c r="EL193" s="524">
        <f>IF(EK193="",EJ193,
IF(AND($EI$10&gt;=VLOOKUP(EK193,$EH$5:$EL$9,2,0),$EI$10&lt;=VLOOKUP(EK193,$EH$5:$EL$9,3,0)),
(EJ193*(1-VLOOKUP(EK193,$EH$5:$EL$9,4,0))),
EJ193))</f>
        <v>1640</v>
      </c>
    </row>
    <row r="194" spans="12:142" x14ac:dyDescent="0.2">
      <c r="L194" s="57" t="s">
        <v>2542</v>
      </c>
      <c r="M194" s="47" t="s">
        <v>2531</v>
      </c>
      <c r="N194" s="93" t="s">
        <v>1962</v>
      </c>
      <c r="O194" s="422" t="s">
        <v>691</v>
      </c>
      <c r="Q194" s="57" t="s">
        <v>2542</v>
      </c>
      <c r="R194" s="97" t="s">
        <v>1315</v>
      </c>
      <c r="S194" s="93" t="s">
        <v>1320</v>
      </c>
      <c r="U194" s="153" t="s">
        <v>222</v>
      </c>
      <c r="V194" s="150" t="s">
        <v>84</v>
      </c>
      <c r="W194" s="432" t="s">
        <v>5089</v>
      </c>
      <c r="AK194" s="772" t="s">
        <v>5780</v>
      </c>
      <c r="AL194" s="151" t="s">
        <v>6054</v>
      </c>
      <c r="AM194" s="755" t="s">
        <v>5781</v>
      </c>
      <c r="AO194" s="771" t="s">
        <v>5829</v>
      </c>
      <c r="AP194" s="150" t="s">
        <v>5143</v>
      </c>
      <c r="AQ194" s="581" t="s">
        <v>2184</v>
      </c>
      <c r="AU194" s="249" t="s">
        <v>1129</v>
      </c>
      <c r="AV194" s="150" t="s">
        <v>1130</v>
      </c>
      <c r="AW194" s="137" t="str">
        <f t="shared" si="151"/>
        <v>ДП ТРЕНД.5А/1</v>
      </c>
      <c r="AY194" s="233" t="s">
        <v>1269</v>
      </c>
      <c r="AZ194" s="136" t="s">
        <v>1598</v>
      </c>
      <c r="BA194" s="137" t="str">
        <f t="shared" si="164"/>
        <v>ДП ЛАДА B.3/1.б/з фальц.</v>
      </c>
      <c r="BK194" s="142" t="s">
        <v>336</v>
      </c>
      <c r="BL194" s="136" t="s">
        <v>7178</v>
      </c>
      <c r="BM194" s="137" t="str">
        <f>CONCATENATE(BK194,".",BL194)</f>
        <v>КД Verto-FIT Plus.Резист.</v>
      </c>
      <c r="BS194" s="48" t="s">
        <v>566</v>
      </c>
      <c r="BT194" s="40" t="s">
        <v>3851</v>
      </c>
      <c r="BU194" s="69" t="str">
        <f t="shared" si="173"/>
        <v>ДП ЛАДА-НОВА.4/9.Масив</v>
      </c>
      <c r="BW194" s="164" t="s">
        <v>1269</v>
      </c>
      <c r="BX194" s="764" t="s">
        <v>3617</v>
      </c>
      <c r="BY194" s="137" t="str">
        <f t="shared" si="166"/>
        <v>ДП ЛАДА B.3/1.Графіт</v>
      </c>
      <c r="CA194" s="736" t="s">
        <v>6114</v>
      </c>
      <c r="CB194" s="136" t="s">
        <v>4090</v>
      </c>
      <c r="CC194" s="137" t="str">
        <f>CONCATENATE(CA194,".",CB194)</f>
        <v>ДП ГЕОМЕТРІЯ.фальц.неробоча.Пл Soft +2завіс</v>
      </c>
      <c r="CE194" s="145" t="s">
        <v>3066</v>
      </c>
      <c r="CF194" s="136"/>
      <c r="CG194" s="137" t="str">
        <f t="shared" si="177"/>
        <v>ДП ЛАДА-ЛОФТ.б/з фальц..робоча..</v>
      </c>
      <c r="CM194" s="85" t="s">
        <v>3083</v>
      </c>
      <c r="CN194" s="55" t="s">
        <v>799</v>
      </c>
      <c r="CO194" s="69" t="str">
        <f t="shared" si="178"/>
        <v>ДП ТРЕНД.купе..робоча..Verto-FIT</v>
      </c>
      <c r="CY194" s="746" t="s">
        <v>5394</v>
      </c>
      <c r="CZ194" s="762" t="s">
        <v>4499</v>
      </c>
      <c r="DA194" s="137" t="s">
        <v>817</v>
      </c>
      <c r="DD194" s="249" t="s">
        <v>7208</v>
      </c>
      <c r="DE194" s="165">
        <v>7390</v>
      </c>
      <c r="DF194" s="534">
        <f t="shared" si="162"/>
        <v>7390</v>
      </c>
      <c r="DG194" s="520"/>
      <c r="DH194" s="527">
        <f t="shared" si="163"/>
        <v>7390</v>
      </c>
      <c r="DI194" s="96"/>
      <c r="DP194" s="737" t="s">
        <v>3905</v>
      </c>
      <c r="DQ194" s="104">
        <v>0</v>
      </c>
      <c r="DR194" s="402">
        <f>ROUND(((DQ194-(DQ194/6))/$DD$3)*$DE$3,2)</f>
        <v>0</v>
      </c>
      <c r="DS194" s="511"/>
      <c r="DT194" s="508">
        <f>IF(DS194="",DR194,
IF(AND($DQ$10&gt;=VLOOKUP(DS194,$DP$5:$DT$9,2,0),$DQ$10&lt;=VLOOKUP(DS194,$DP$5:$DT$9,3,0)),
(DR194*(1-VLOOKUP(DS194,$DP$5:$DT$9,4,0))),
DR194))</f>
        <v>0</v>
      </c>
      <c r="DU194" s="165"/>
      <c r="DV194" s="732" t="s">
        <v>5455</v>
      </c>
      <c r="DW194" s="165">
        <v>80</v>
      </c>
      <c r="DX194" s="519">
        <f>ROUND(((DW194-(DW194/6))/$DD$3)*$DE$3,2)</f>
        <v>80</v>
      </c>
      <c r="DY194" s="520"/>
      <c r="DZ194" s="521">
        <f>IF(DY194="",DX194,
IF(AND($DW$10&gt;=VLOOKUP(DY194,$DV$5:$DZ$9,2,0),$DW$10&lt;=VLOOKUP(DY194,$DV$5:$DZ$9,3,0)),
(DX194*(1-VLOOKUP(DY194,$DV$5:$DZ$9,4,0))),
DX194))</f>
        <v>80</v>
      </c>
      <c r="EG194" s="164"/>
      <c r="EH194" s="732" t="s">
        <v>3286</v>
      </c>
      <c r="EI194" s="165">
        <v>0</v>
      </c>
      <c r="EJ194" s="519">
        <f>ROUND(((EI194-(EI194/6))/$DD$3)*$DE$3,2)</f>
        <v>0</v>
      </c>
      <c r="EK194" s="520"/>
      <c r="EL194" s="521">
        <f>IF(EK194="",EJ194,
IF(AND($EI$10&gt;=VLOOKUP(EK194,$EH$5:$EL$9,2,0),$EI$10&lt;=VLOOKUP(EK194,$EH$5:$EL$9,3,0)),
(EJ194*(1-VLOOKUP(EK194,$EH$5:$EL$9,4,0))),
EJ194))</f>
        <v>0</v>
      </c>
    </row>
    <row r="195" spans="12:142" x14ac:dyDescent="0.2">
      <c r="L195" s="57"/>
      <c r="M195" s="47"/>
      <c r="N195" s="93"/>
      <c r="O195" s="422"/>
      <c r="Q195" s="57"/>
      <c r="R195" s="97"/>
      <c r="S195" s="93"/>
      <c r="U195" s="153" t="s">
        <v>223</v>
      </c>
      <c r="V195" s="150" t="s">
        <v>85</v>
      </c>
      <c r="W195" s="432" t="s">
        <v>5090</v>
      </c>
      <c r="AK195" s="588"/>
      <c r="AL195" s="472"/>
      <c r="AM195" s="589"/>
      <c r="AO195" s="772" t="s">
        <v>5830</v>
      </c>
      <c r="AP195" s="151" t="s">
        <v>170</v>
      </c>
      <c r="AQ195" s="583" t="s">
        <v>2187</v>
      </c>
      <c r="AU195" s="249" t="s">
        <v>1129</v>
      </c>
      <c r="AV195" s="150" t="s">
        <v>1131</v>
      </c>
      <c r="AW195" s="137" t="str">
        <f t="shared" si="151"/>
        <v>ДП ТРЕНД.5А/2</v>
      </c>
      <c r="AY195" s="223" t="s">
        <v>1269</v>
      </c>
      <c r="AZ195" s="61" t="s">
        <v>1599</v>
      </c>
      <c r="BA195" s="138" t="str">
        <f t="shared" si="164"/>
        <v>ДП ЛАДА B.3/1.купе.</v>
      </c>
      <c r="BK195" s="142" t="s">
        <v>336</v>
      </c>
      <c r="BL195" s="136" t="s">
        <v>55</v>
      </c>
      <c r="BM195" s="137" t="str">
        <f t="shared" si="165"/>
        <v>КД Verto-FIT Plus.LINE-3D</v>
      </c>
      <c r="BS195" s="48" t="s">
        <v>614</v>
      </c>
      <c r="BT195" s="40" t="s">
        <v>3851</v>
      </c>
      <c r="BU195" s="69" t="str">
        <f t="shared" si="173"/>
        <v>ДП ЛАДА-НОВА.6А/1.Масив</v>
      </c>
      <c r="BW195" s="107" t="s">
        <v>1269</v>
      </c>
      <c r="BX195" s="247" t="s">
        <v>790</v>
      </c>
      <c r="BY195" s="138" t="str">
        <f t="shared" si="166"/>
        <v>ДП ЛАДА B.3/1.Бронза</v>
      </c>
      <c r="CA195" s="736" t="s">
        <v>6114</v>
      </c>
      <c r="CB195" s="136" t="s">
        <v>4093</v>
      </c>
      <c r="CC195" s="137" t="str">
        <f>CONCATENATE(CA195,".",CB195)</f>
        <v>ДП ГЕОМЕТРІЯ.фальц.неробоча.Пл Soft +3завіс</v>
      </c>
      <c r="CE195" s="145" t="s">
        <v>3066</v>
      </c>
      <c r="CF195" s="136" t="s">
        <v>4021</v>
      </c>
      <c r="CG195" s="137" t="str">
        <f t="shared" si="177"/>
        <v>ДП ЛАДА-ЛОФТ.б/з фальц..робоча..ВВ</v>
      </c>
      <c r="CM195" s="431"/>
      <c r="CN195" s="426"/>
      <c r="CO195" s="427"/>
      <c r="CY195" s="744" t="s">
        <v>5395</v>
      </c>
      <c r="CZ195" s="779" t="s">
        <v>4529</v>
      </c>
      <c r="DA195" s="138" t="s">
        <v>817</v>
      </c>
      <c r="DD195" s="249" t="s">
        <v>7209</v>
      </c>
      <c r="DE195" s="165">
        <v>7390</v>
      </c>
      <c r="DF195" s="534">
        <f t="shared" si="162"/>
        <v>7390</v>
      </c>
      <c r="DG195" s="520"/>
      <c r="DH195" s="527">
        <f t="shared" si="163"/>
        <v>7390</v>
      </c>
      <c r="DP195" s="161" t="s">
        <v>1476</v>
      </c>
      <c r="DQ195" s="162">
        <v>0</v>
      </c>
      <c r="DR195" s="525">
        <f>ROUND(((DQ195-(DQ195/6))/$DD$3)*$DE$3,2)</f>
        <v>0</v>
      </c>
      <c r="DS195" s="526"/>
      <c r="DT195" s="527">
        <f>IF(DS195="",DR195,
IF(AND($DQ$10&gt;=VLOOKUP(DS195,$DP$5:$DT$9,2,0),$DQ$10&lt;=VLOOKUP(DS195,$DP$5:$DT$9,3,0)),
(DR195*(1-VLOOKUP(DS195,$DP$5:$DT$9,4,0))),
DR195))</f>
        <v>0</v>
      </c>
      <c r="DU195" s="165"/>
      <c r="DV195" s="732" t="s">
        <v>6288</v>
      </c>
      <c r="DW195" s="165">
        <v>680</v>
      </c>
      <c r="DX195" s="519">
        <f t="shared" ref="DX195:DX230" si="179">ROUND(((DW195-(DW195/6))/$DD$3)*$DE$3,2)</f>
        <v>680</v>
      </c>
      <c r="DY195" s="520"/>
      <c r="DZ195" s="521">
        <f t="shared" ref="DZ195:DZ230" si="180">IF(DY195="",DX195,
IF(AND($DW$10&gt;=VLOOKUP(DY195,$DV$5:$DZ$9,2,0),$DW$10&lt;=VLOOKUP(DY195,$DV$5:$DZ$9,3,0)),
(DX195*(1-VLOOKUP(DY195,$DV$5:$DZ$9,4,0))),
DX195))</f>
        <v>680</v>
      </c>
      <c r="EG195" s="164"/>
      <c r="EH195" s="733" t="s">
        <v>3287</v>
      </c>
      <c r="EI195" s="163">
        <v>1880</v>
      </c>
      <c r="EJ195" s="528">
        <f>ROUND(((EI195-(EI195/6))/$DD$3)*$DE$3,2)</f>
        <v>1880</v>
      </c>
      <c r="EK195" s="523"/>
      <c r="EL195" s="524">
        <f>IF(EK195="",EJ195,
IF(AND($EI$10&gt;=VLOOKUP(EK195,$EH$5:$EL$9,2,0),$EI$10&lt;=VLOOKUP(EK195,$EH$5:$EL$9,3,0)),
(EJ195*(1-VLOOKUP(EK195,$EH$5:$EL$9,4,0))),
EJ195))</f>
        <v>1880</v>
      </c>
    </row>
    <row r="196" spans="12:142" x14ac:dyDescent="0.2">
      <c r="L196" s="737" t="s">
        <v>2656</v>
      </c>
      <c r="M196" s="97" t="s">
        <v>2655</v>
      </c>
      <c r="N196" s="93" t="s">
        <v>1963</v>
      </c>
      <c r="O196" s="422" t="s">
        <v>691</v>
      </c>
      <c r="Q196" s="737" t="s">
        <v>2656</v>
      </c>
      <c r="R196" s="97" t="s">
        <v>187</v>
      </c>
      <c r="S196" s="93" t="s">
        <v>131</v>
      </c>
      <c r="U196" s="154" t="s">
        <v>224</v>
      </c>
      <c r="V196" s="151" t="s">
        <v>86</v>
      </c>
      <c r="W196" s="596" t="s">
        <v>5091</v>
      </c>
      <c r="AK196" s="771" t="s">
        <v>4169</v>
      </c>
      <c r="AL196" s="150" t="s">
        <v>1634</v>
      </c>
      <c r="AM196" s="754" t="s">
        <v>2913</v>
      </c>
      <c r="AO196" s="771" t="s">
        <v>6799</v>
      </c>
      <c r="AP196" s="150" t="s">
        <v>5143</v>
      </c>
      <c r="AQ196" s="581" t="s">
        <v>2184</v>
      </c>
      <c r="AU196" s="249" t="s">
        <v>1129</v>
      </c>
      <c r="AV196" s="150" t="s">
        <v>1132</v>
      </c>
      <c r="AW196" s="137" t="str">
        <f t="shared" si="151"/>
        <v>ДП ТРЕНД.5А/3</v>
      </c>
      <c r="AY196" s="233" t="s">
        <v>1270</v>
      </c>
      <c r="AZ196" s="136" t="s">
        <v>1600</v>
      </c>
      <c r="BA196" s="137" t="str">
        <f t="shared" si="164"/>
        <v>ДП ЛАДА B.3/2.фальц,</v>
      </c>
      <c r="BK196" s="142" t="s">
        <v>336</v>
      </c>
      <c r="BL196" s="136" t="s">
        <v>4720</v>
      </c>
      <c r="BM196" s="137" t="str">
        <f>CONCATENATE(BK196,".",BL196)</f>
        <v>КД Verto-FIT Plus.Е-шпон</v>
      </c>
      <c r="BS196" s="48" t="s">
        <v>7013</v>
      </c>
      <c r="BT196" s="40" t="s">
        <v>3851</v>
      </c>
      <c r="BU196" s="69" t="str">
        <f>CONCATENATE(BS196,".",BT196)</f>
        <v>ДП ЛАДА-НОВА.6А/0.Масив</v>
      </c>
      <c r="BW196" s="161" t="s">
        <v>1270</v>
      </c>
      <c r="BX196" s="245" t="s">
        <v>430</v>
      </c>
      <c r="BY196" s="134" t="str">
        <f t="shared" si="166"/>
        <v>ДП ЛАДА B.3/2.Сатин</v>
      </c>
      <c r="CA196" s="736" t="s">
        <v>6114</v>
      </c>
      <c r="CB196" s="136"/>
      <c r="CC196" s="137"/>
      <c r="CE196" s="146" t="s">
        <v>3066</v>
      </c>
      <c r="CF196" s="61" t="s">
        <v>697</v>
      </c>
      <c r="CG196" s="138" t="str">
        <f t="shared" si="177"/>
        <v>ДП ЛАДА-ЛОФТ.б/з фальц..робоча..ВП</v>
      </c>
      <c r="CM196" s="736" t="s">
        <v>3084</v>
      </c>
      <c r="CN196" s="136" t="s">
        <v>933</v>
      </c>
      <c r="CO196" s="137" t="str">
        <f t="shared" ref="CO196:CO202" si="181">CONCATENATE(CM196,".",CN196)</f>
        <v>ДП МОДЕРН.фальц..робоча..Standard-MDF</v>
      </c>
      <c r="CY196" s="746" t="s">
        <v>6238</v>
      </c>
      <c r="CZ196" s="150" t="s">
        <v>4500</v>
      </c>
      <c r="DA196" s="137" t="s">
        <v>817</v>
      </c>
      <c r="DD196" s="249" t="s">
        <v>7210</v>
      </c>
      <c r="DE196" s="165">
        <v>7390</v>
      </c>
      <c r="DF196" s="534">
        <f t="shared" si="162"/>
        <v>7390</v>
      </c>
      <c r="DG196" s="520"/>
      <c r="DH196" s="527">
        <f t="shared" si="163"/>
        <v>7390</v>
      </c>
      <c r="DP196" s="732" t="s">
        <v>3654</v>
      </c>
      <c r="DQ196" s="165">
        <v>550</v>
      </c>
      <c r="DR196" s="519">
        <f>ROUND(((DQ196-(DQ196/6))/$DD$3)*$DE$3,2)</f>
        <v>550</v>
      </c>
      <c r="DS196" s="520"/>
      <c r="DT196" s="521">
        <f>IF(DS196="",DR196,
IF(AND($DQ$10&gt;=VLOOKUP(DS196,$DP$5:$DT$9,2,0),$DQ$10&lt;=VLOOKUP(DS196,$DP$5:$DT$9,3,0)),
(DR196*(1-VLOOKUP(DS196,$DP$5:$DT$9,4,0))),
DR196))</f>
        <v>550</v>
      </c>
      <c r="DU196" s="165"/>
      <c r="DV196" s="732" t="s">
        <v>6220</v>
      </c>
      <c r="DW196" s="165">
        <v>680</v>
      </c>
      <c r="DX196" s="519">
        <f t="shared" si="179"/>
        <v>680</v>
      </c>
      <c r="DY196" s="520"/>
      <c r="DZ196" s="521">
        <f t="shared" si="180"/>
        <v>680</v>
      </c>
      <c r="EG196" s="164"/>
      <c r="EH196" s="732" t="s">
        <v>3288</v>
      </c>
      <c r="EI196" s="165">
        <v>0</v>
      </c>
      <c r="EJ196" s="519">
        <f t="shared" ref="EJ196:EJ243" si="182">ROUND(((EI196-(EI196/6))/$DD$3)*$DE$3,2)</f>
        <v>0</v>
      </c>
      <c r="EK196" s="520"/>
      <c r="EL196" s="521">
        <f t="shared" ref="EL196:EL243" si="183">IF(EK196="",EJ196,
IF(AND($EI$10&gt;=VLOOKUP(EK196,$EH$5:$EL$9,2,0),$EI$10&lt;=VLOOKUP(EK196,$EH$5:$EL$9,3,0)),
(EJ196*(1-VLOOKUP(EK196,$EH$5:$EL$9,4,0))),
EJ196))</f>
        <v>0</v>
      </c>
    </row>
    <row r="197" spans="12:142" x14ac:dyDescent="0.2">
      <c r="L197" s="737" t="s">
        <v>2657</v>
      </c>
      <c r="M197" s="97" t="s">
        <v>2655</v>
      </c>
      <c r="N197" s="93" t="s">
        <v>1963</v>
      </c>
      <c r="O197" s="422" t="s">
        <v>691</v>
      </c>
      <c r="P197" s="96"/>
      <c r="Q197" s="737" t="s">
        <v>2657</v>
      </c>
      <c r="R197" s="97" t="s">
        <v>188</v>
      </c>
      <c r="S197" s="93" t="s">
        <v>132</v>
      </c>
      <c r="U197" s="801"/>
      <c r="V197" s="802"/>
      <c r="W197" s="795"/>
      <c r="AK197" s="771" t="s">
        <v>6497</v>
      </c>
      <c r="AL197" s="150" t="s">
        <v>6506</v>
      </c>
      <c r="AM197" s="754" t="s">
        <v>6264</v>
      </c>
      <c r="AO197" s="772" t="s">
        <v>6800</v>
      </c>
      <c r="AP197" s="151" t="s">
        <v>170</v>
      </c>
      <c r="AQ197" s="583" t="s">
        <v>2187</v>
      </c>
      <c r="AU197" s="249" t="s">
        <v>1129</v>
      </c>
      <c r="AV197" s="150" t="s">
        <v>1133</v>
      </c>
      <c r="AW197" s="137" t="str">
        <f t="shared" si="151"/>
        <v>ДП ТРЕНД.5Б/3</v>
      </c>
      <c r="AY197" s="233" t="s">
        <v>1270</v>
      </c>
      <c r="AZ197" s="136" t="s">
        <v>1598</v>
      </c>
      <c r="BA197" s="137" t="str">
        <f t="shared" si="164"/>
        <v>ДП ЛАДА B.3/2.б/з фальц.</v>
      </c>
      <c r="BK197" s="143" t="s">
        <v>336</v>
      </c>
      <c r="BL197" s="61" t="s">
        <v>1710</v>
      </c>
      <c r="BM197" s="138" t="str">
        <f t="shared" si="165"/>
        <v>КД Verto-FIT Plus.Лофт</v>
      </c>
      <c r="BS197" s="48" t="s">
        <v>615</v>
      </c>
      <c r="BT197" s="40" t="s">
        <v>3851</v>
      </c>
      <c r="BU197" s="69" t="str">
        <f t="shared" si="173"/>
        <v>ДП ЛАДА-НОВА.6А/5.Масив</v>
      </c>
      <c r="BW197" s="164" t="s">
        <v>1270</v>
      </c>
      <c r="BX197" s="764" t="s">
        <v>3617</v>
      </c>
      <c r="BY197" s="137" t="str">
        <f t="shared" si="166"/>
        <v>ДП ЛАДА B.3/2.Графіт</v>
      </c>
      <c r="CA197" s="736" t="s">
        <v>6114</v>
      </c>
      <c r="CB197" s="136" t="s">
        <v>4095</v>
      </c>
      <c r="CC197" s="137" t="str">
        <f>CONCATENATE(CA197,".",CB197)</f>
        <v>ДП ГЕОМЕТРІЯ.фальц.неробоча.Пл Magnet +2завіс</v>
      </c>
      <c r="CE197" s="144" t="s">
        <v>3067</v>
      </c>
      <c r="CF197" s="136"/>
      <c r="CG197" s="137" t="str">
        <f t="shared" si="177"/>
        <v>ДП ЛАДА-ЛОФТ.купе..робоча..</v>
      </c>
      <c r="CM197" s="736" t="s">
        <v>3084</v>
      </c>
      <c r="CN197" s="136" t="s">
        <v>798</v>
      </c>
      <c r="CO197" s="137" t="str">
        <f t="shared" si="181"/>
        <v>ДП МОДЕРН.фальц..робоча..Standard</v>
      </c>
      <c r="CY197" s="744" t="s">
        <v>6239</v>
      </c>
      <c r="CZ197" s="151" t="s">
        <v>4530</v>
      </c>
      <c r="DA197" s="138" t="s">
        <v>817</v>
      </c>
      <c r="DD197" s="248" t="s">
        <v>7211</v>
      </c>
      <c r="DE197" s="163">
        <v>7390</v>
      </c>
      <c r="DF197" s="534">
        <f t="shared" si="162"/>
        <v>7390</v>
      </c>
      <c r="DG197" s="520"/>
      <c r="DH197" s="527">
        <f t="shared" si="163"/>
        <v>7390</v>
      </c>
      <c r="DP197" s="107" t="s">
        <v>1545</v>
      </c>
      <c r="DQ197" s="163">
        <v>550</v>
      </c>
      <c r="DR197" s="528">
        <f>ROUND(((DQ197-(DQ197/6))/$DD$3)*$DE$3,2)</f>
        <v>550</v>
      </c>
      <c r="DS197" s="523"/>
      <c r="DT197" s="524">
        <f>IF(DS197="",DR197,
IF(AND($DQ$10&gt;=VLOOKUP(DS197,$DP$5:$DT$9,2,0),$DQ$10&lt;=VLOOKUP(DS197,$DP$5:$DT$9,3,0)),
(DR197*(1-VLOOKUP(DS197,$DP$5:$DT$9,4,0))),
DR197))</f>
        <v>550</v>
      </c>
      <c r="DU197" s="165"/>
      <c r="DV197" s="732" t="s">
        <v>4205</v>
      </c>
      <c r="DW197" s="165">
        <v>550</v>
      </c>
      <c r="DX197" s="519">
        <f t="shared" si="179"/>
        <v>550</v>
      </c>
      <c r="DY197" s="520"/>
      <c r="DZ197" s="521">
        <f t="shared" si="180"/>
        <v>550</v>
      </c>
      <c r="EG197" s="164"/>
      <c r="EH197" s="733" t="s">
        <v>3289</v>
      </c>
      <c r="EI197" s="163">
        <v>1950</v>
      </c>
      <c r="EJ197" s="528">
        <f t="shared" si="182"/>
        <v>1950</v>
      </c>
      <c r="EK197" s="523"/>
      <c r="EL197" s="524">
        <f t="shared" si="183"/>
        <v>1950</v>
      </c>
    </row>
    <row r="198" spans="12:142" x14ac:dyDescent="0.2">
      <c r="L198" s="737" t="s">
        <v>2658</v>
      </c>
      <c r="M198" s="97" t="s">
        <v>2655</v>
      </c>
      <c r="N198" s="93" t="s">
        <v>1963</v>
      </c>
      <c r="O198" s="422" t="s">
        <v>691</v>
      </c>
      <c r="Q198" s="737" t="s">
        <v>2658</v>
      </c>
      <c r="R198" s="97" t="s">
        <v>503</v>
      </c>
      <c r="S198" s="93" t="s">
        <v>972</v>
      </c>
      <c r="U198" s="152" t="s">
        <v>479</v>
      </c>
      <c r="V198" s="100" t="s">
        <v>232</v>
      </c>
      <c r="W198" s="99" t="s">
        <v>2048</v>
      </c>
      <c r="AK198" s="771" t="s">
        <v>4170</v>
      </c>
      <c r="AL198" s="150" t="s">
        <v>1637</v>
      </c>
      <c r="AM198" s="754" t="s">
        <v>2914</v>
      </c>
      <c r="AO198" s="595"/>
      <c r="AP198" s="596"/>
      <c r="AQ198" s="583"/>
      <c r="AU198" s="250" t="s">
        <v>1134</v>
      </c>
      <c r="AV198" s="100" t="s">
        <v>187</v>
      </c>
      <c r="AW198" s="134" t="str">
        <f t="shared" si="151"/>
        <v>ДП МОДЕРН.1/0</v>
      </c>
      <c r="AY198" s="223" t="s">
        <v>1270</v>
      </c>
      <c r="AZ198" s="61" t="s">
        <v>1599</v>
      </c>
      <c r="BA198" s="138" t="str">
        <f t="shared" si="164"/>
        <v>ДП ЛАДА B.3/2.купе.</v>
      </c>
      <c r="BK198" s="141" t="s">
        <v>996</v>
      </c>
      <c r="BL198" s="133" t="s">
        <v>4553</v>
      </c>
      <c r="BM198" s="134" t="str">
        <f t="shared" ref="BM198:BM206" si="184">CONCATENATE(BK198,".",BL198)</f>
        <v>КД Verto-FIT Comfort.Сімплекс</v>
      </c>
      <c r="BS198" s="48" t="s">
        <v>616</v>
      </c>
      <c r="BT198" s="40" t="s">
        <v>3851</v>
      </c>
      <c r="BU198" s="69" t="str">
        <f t="shared" si="173"/>
        <v>ДП ЛАДА-НОВА.7/1.Масив</v>
      </c>
      <c r="BW198" s="107" t="s">
        <v>1270</v>
      </c>
      <c r="BX198" s="247" t="s">
        <v>790</v>
      </c>
      <c r="BY198" s="138" t="str">
        <f t="shared" si="166"/>
        <v>ДП ЛАДА B.3/2.Бронза</v>
      </c>
      <c r="CA198" s="423" t="s">
        <v>6114</v>
      </c>
      <c r="CB198" s="61" t="s">
        <v>4096</v>
      </c>
      <c r="CC198" s="138" t="str">
        <f>CONCATENATE(CA198,".",CB198)</f>
        <v>ДП ГЕОМЕТРІЯ.фальц.неробоча.Пл Magnet +3завіс</v>
      </c>
      <c r="CE198" s="146" t="s">
        <v>3067</v>
      </c>
      <c r="CF198" s="61" t="s">
        <v>4021</v>
      </c>
      <c r="CG198" s="138" t="str">
        <f t="shared" si="177"/>
        <v>ДП ЛАДА-ЛОФТ.купе..робоча..ВВ</v>
      </c>
      <c r="CM198" s="736" t="s">
        <v>3084</v>
      </c>
      <c r="CN198" s="136" t="s">
        <v>799</v>
      </c>
      <c r="CO198" s="137" t="str">
        <f t="shared" si="181"/>
        <v>ДП МОДЕРН.фальц..робоча..Verto-FIT</v>
      </c>
      <c r="CY198" s="746" t="s">
        <v>6209</v>
      </c>
      <c r="CZ198" s="150" t="s">
        <v>4500</v>
      </c>
      <c r="DA198" s="137" t="s">
        <v>817</v>
      </c>
      <c r="DD198" s="249" t="s">
        <v>1412</v>
      </c>
      <c r="DE198" s="165">
        <v>8050</v>
      </c>
      <c r="DF198" s="534">
        <f t="shared" si="162"/>
        <v>8050</v>
      </c>
      <c r="DG198" s="520"/>
      <c r="DH198" s="527">
        <f t="shared" si="163"/>
        <v>8050</v>
      </c>
      <c r="DP198" s="735" t="s">
        <v>3907</v>
      </c>
      <c r="DQ198" s="163">
        <v>0</v>
      </c>
      <c r="DR198" s="522">
        <f t="shared" ref="DR198:DR220" si="185">ROUND(((DQ198-(DQ198/6))/$DD$3)*$DE$3,2)</f>
        <v>0</v>
      </c>
      <c r="DS198" s="523"/>
      <c r="DT198" s="524">
        <f t="shared" ref="DT198:DT220" si="186">IF(DS198="",DR198,
IF(AND($DQ$10&gt;=VLOOKUP(DS198,$DP$5:$DT$9,2,0),$DQ$10&lt;=VLOOKUP(DS198,$DP$5:$DT$9,3,0)),
(DR198*(1-VLOOKUP(DS198,$DP$5:$DT$9,4,0))),
DR198))</f>
        <v>0</v>
      </c>
      <c r="DU198" s="165"/>
      <c r="DV198" s="732" t="s">
        <v>4206</v>
      </c>
      <c r="DW198" s="165">
        <v>550</v>
      </c>
      <c r="DX198" s="519">
        <f t="shared" si="179"/>
        <v>550</v>
      </c>
      <c r="DY198" s="520"/>
      <c r="DZ198" s="521">
        <f t="shared" si="180"/>
        <v>550</v>
      </c>
      <c r="EG198" s="164"/>
      <c r="EH198" s="732" t="s">
        <v>7393</v>
      </c>
      <c r="EI198" s="165">
        <v>0</v>
      </c>
      <c r="EJ198" s="519">
        <f>ROUND(((EI198-(EI198/6))/$DD$3)*$DE$3,2)</f>
        <v>0</v>
      </c>
      <c r="EK198" s="520"/>
      <c r="EL198" s="521">
        <f>IF(EK198="",EJ198,
IF(AND($EI$10&gt;=VLOOKUP(EK198,$EH$5:$EL$9,2,0),$EI$10&lt;=VLOOKUP(EK198,$EH$5:$EL$9,3,0)),
(EJ198*(1-VLOOKUP(EK198,$EH$5:$EL$9,4,0))),
EJ198))</f>
        <v>0</v>
      </c>
    </row>
    <row r="199" spans="12:142" x14ac:dyDescent="0.2">
      <c r="L199" s="737" t="s">
        <v>2659</v>
      </c>
      <c r="M199" s="97" t="s">
        <v>2655</v>
      </c>
      <c r="N199" s="93" t="s">
        <v>1963</v>
      </c>
      <c r="O199" s="422" t="s">
        <v>691</v>
      </c>
      <c r="Q199" s="737" t="s">
        <v>2659</v>
      </c>
      <c r="R199" s="97" t="s">
        <v>1237</v>
      </c>
      <c r="S199" s="93" t="s">
        <v>1238</v>
      </c>
      <c r="U199" s="153" t="s">
        <v>480</v>
      </c>
      <c r="V199" s="150" t="s">
        <v>233</v>
      </c>
      <c r="W199" s="158" t="s">
        <v>2049</v>
      </c>
      <c r="AK199" s="772" t="s">
        <v>4171</v>
      </c>
      <c r="AL199" s="151" t="s">
        <v>1639</v>
      </c>
      <c r="AM199" s="755" t="s">
        <v>2915</v>
      </c>
      <c r="AO199" s="753" t="s">
        <v>3897</v>
      </c>
      <c r="AP199" s="97" t="s">
        <v>169</v>
      </c>
      <c r="AQ199" s="589" t="s">
        <v>2188</v>
      </c>
      <c r="AU199" s="249" t="s">
        <v>1134</v>
      </c>
      <c r="AV199" s="150" t="s">
        <v>188</v>
      </c>
      <c r="AW199" s="137" t="str">
        <f t="shared" si="151"/>
        <v>ДП МОДЕРН.1/1</v>
      </c>
      <c r="AY199" s="233" t="s">
        <v>1271</v>
      </c>
      <c r="AZ199" s="136" t="s">
        <v>1600</v>
      </c>
      <c r="BA199" s="137" t="str">
        <f t="shared" si="164"/>
        <v>ДП ЛАДА B.3/3.фальц,</v>
      </c>
      <c r="BK199" s="142" t="s">
        <v>996</v>
      </c>
      <c r="BL199" s="136" t="s">
        <v>393</v>
      </c>
      <c r="BM199" s="137" t="str">
        <f t="shared" si="184"/>
        <v>КД Verto-FIT Comfort.Verto-Cell</v>
      </c>
      <c r="BS199" s="48" t="s">
        <v>617</v>
      </c>
      <c r="BT199" s="40" t="s">
        <v>3851</v>
      </c>
      <c r="BU199" s="69" t="str">
        <f t="shared" si="173"/>
        <v>ДП ЛАДА-НОВА.7/2.Масив</v>
      </c>
      <c r="BW199" s="161" t="s">
        <v>1271</v>
      </c>
      <c r="BX199" s="245" t="s">
        <v>430</v>
      </c>
      <c r="BY199" s="134" t="str">
        <f t="shared" si="166"/>
        <v>ДП ЛАДА B.3/3.Сатин</v>
      </c>
      <c r="CA199" s="736" t="s">
        <v>6114</v>
      </c>
      <c r="CB199" s="136" t="s">
        <v>5790</v>
      </c>
      <c r="CC199" s="137" t="str">
        <f>CONCATENATE(CA199,".",CB199)</f>
        <v>ДП ГЕОМЕТРІЯ.фальц.неробоча.Пл Magnet (чор.) +2завіс</v>
      </c>
      <c r="CE199" s="227"/>
      <c r="CF199" s="221"/>
      <c r="CG199" s="222"/>
      <c r="CM199" s="423" t="s">
        <v>3084</v>
      </c>
      <c r="CN199" s="61" t="s">
        <v>355</v>
      </c>
      <c r="CO199" s="138" t="str">
        <f t="shared" si="181"/>
        <v>ДП МОДЕРН.фальц..робоча..Verto-FIT Plus</v>
      </c>
      <c r="CY199" s="744" t="s">
        <v>6210</v>
      </c>
      <c r="CZ199" s="151" t="s">
        <v>4530</v>
      </c>
      <c r="DA199" s="138" t="s">
        <v>817</v>
      </c>
      <c r="DD199" s="249" t="s">
        <v>1413</v>
      </c>
      <c r="DE199" s="165">
        <v>8050</v>
      </c>
      <c r="DF199" s="534">
        <f t="shared" si="162"/>
        <v>8050</v>
      </c>
      <c r="DG199" s="520"/>
      <c r="DH199" s="527">
        <f t="shared" si="163"/>
        <v>8050</v>
      </c>
      <c r="DP199" s="161" t="s">
        <v>1482</v>
      </c>
      <c r="DQ199" s="162">
        <v>0</v>
      </c>
      <c r="DR199" s="525">
        <f t="shared" si="185"/>
        <v>0</v>
      </c>
      <c r="DS199" s="526"/>
      <c r="DT199" s="527">
        <f t="shared" si="186"/>
        <v>0</v>
      </c>
      <c r="DU199" s="165"/>
      <c r="DV199" s="732" t="s">
        <v>4207</v>
      </c>
      <c r="DW199" s="165">
        <v>800</v>
      </c>
      <c r="DX199" s="519">
        <f t="shared" si="179"/>
        <v>800</v>
      </c>
      <c r="DY199" s="520"/>
      <c r="DZ199" s="521">
        <f t="shared" si="180"/>
        <v>800</v>
      </c>
      <c r="EG199" s="164"/>
      <c r="EH199" s="733" t="s">
        <v>7394</v>
      </c>
      <c r="EI199" s="163">
        <v>1950</v>
      </c>
      <c r="EJ199" s="528">
        <f>ROUND(((EI199-(EI199/6))/$DD$3)*$DE$3,2)</f>
        <v>1950</v>
      </c>
      <c r="EK199" s="523"/>
      <c r="EL199" s="524">
        <f>IF(EK199="",EJ199,
IF(AND($EI$10&gt;=VLOOKUP(EK199,$EH$5:$EL$9,2,0),$EI$10&lt;=VLOOKUP(EK199,$EH$5:$EL$9,3,0)),
(EJ199*(1-VLOOKUP(EK199,$EH$5:$EL$9,4,0))),
EJ199))</f>
        <v>1950</v>
      </c>
    </row>
    <row r="200" spans="12:142" x14ac:dyDescent="0.2">
      <c r="L200" s="737" t="s">
        <v>2660</v>
      </c>
      <c r="M200" s="97" t="s">
        <v>2655</v>
      </c>
      <c r="N200" s="93" t="s">
        <v>1963</v>
      </c>
      <c r="O200" s="422" t="s">
        <v>691</v>
      </c>
      <c r="Q200" s="737" t="s">
        <v>2660</v>
      </c>
      <c r="R200" s="97" t="s">
        <v>1311</v>
      </c>
      <c r="S200" s="93" t="s">
        <v>1316</v>
      </c>
      <c r="U200" s="153" t="s">
        <v>481</v>
      </c>
      <c r="V200" s="150" t="s">
        <v>234</v>
      </c>
      <c r="W200" s="158" t="s">
        <v>2050</v>
      </c>
      <c r="AK200" s="772" t="s">
        <v>5782</v>
      </c>
      <c r="AL200" s="151" t="s">
        <v>6056</v>
      </c>
      <c r="AM200" s="755" t="s">
        <v>5783</v>
      </c>
      <c r="AO200" s="753" t="s">
        <v>3898</v>
      </c>
      <c r="AP200" s="97" t="s">
        <v>169</v>
      </c>
      <c r="AQ200" s="589" t="s">
        <v>2188</v>
      </c>
      <c r="AU200" s="249" t="s">
        <v>1134</v>
      </c>
      <c r="AV200" s="150" t="s">
        <v>178</v>
      </c>
      <c r="AW200" s="137" t="str">
        <f t="shared" si="151"/>
        <v>ДП МОДЕРН.3/0</v>
      </c>
      <c r="AY200" s="233" t="s">
        <v>1271</v>
      </c>
      <c r="AZ200" s="136" t="s">
        <v>1598</v>
      </c>
      <c r="BA200" s="137" t="str">
        <f t="shared" si="164"/>
        <v>ДП ЛАДА B.3/3.б/з фальц.</v>
      </c>
      <c r="BK200" s="142" t="s">
        <v>996</v>
      </c>
      <c r="BL200" s="136"/>
      <c r="BM200" s="137" t="str">
        <f t="shared" si="184"/>
        <v>КД Verto-FIT Comfort.</v>
      </c>
      <c r="BS200" s="48" t="s">
        <v>620</v>
      </c>
      <c r="BT200" s="40" t="s">
        <v>3851</v>
      </c>
      <c r="BU200" s="69" t="str">
        <f t="shared" si="173"/>
        <v>ДП ЛАДА-НОВА.8/1.Масив</v>
      </c>
      <c r="BW200" s="164" t="s">
        <v>1271</v>
      </c>
      <c r="BX200" s="764" t="s">
        <v>3617</v>
      </c>
      <c r="BY200" s="137" t="str">
        <f t="shared" si="166"/>
        <v>ДП ЛАДА B.3/3.Графіт</v>
      </c>
      <c r="CA200" s="423" t="s">
        <v>6114</v>
      </c>
      <c r="CB200" s="136" t="s">
        <v>5792</v>
      </c>
      <c r="CC200" s="138" t="str">
        <f>CONCATENATE(CA200,".",CB200)</f>
        <v>ДП ГЕОМЕТРІЯ.фальц.неробоча.Пл Magnet (чор.) +3завіс</v>
      </c>
      <c r="CE200" s="144" t="s">
        <v>3068</v>
      </c>
      <c r="CF200" s="136"/>
      <c r="CG200" s="137" t="str">
        <f t="shared" ref="CG200:CG210" si="187">CONCATENATE(CE200,".",CF200)</f>
        <v>ДП Лінда.фальц..робоча..</v>
      </c>
      <c r="CM200" s="423" t="s">
        <v>3085</v>
      </c>
      <c r="CN200" s="61" t="s">
        <v>3871</v>
      </c>
      <c r="CO200" s="69" t="str">
        <f t="shared" si="181"/>
        <v>ДП МОДЕРН.фальц..неробоча..(ні)</v>
      </c>
      <c r="CY200" s="746" t="s">
        <v>4481</v>
      </c>
      <c r="CZ200" s="150" t="s">
        <v>4500</v>
      </c>
      <c r="DA200" s="137" t="s">
        <v>817</v>
      </c>
      <c r="DD200" s="249" t="s">
        <v>1420</v>
      </c>
      <c r="DE200" s="165">
        <v>8050</v>
      </c>
      <c r="DF200" s="534">
        <f t="shared" si="162"/>
        <v>8050</v>
      </c>
      <c r="DG200" s="520"/>
      <c r="DH200" s="527">
        <f t="shared" si="163"/>
        <v>8050</v>
      </c>
      <c r="DP200" s="732" t="s">
        <v>3655</v>
      </c>
      <c r="DQ200" s="165">
        <v>550</v>
      </c>
      <c r="DR200" s="519">
        <f t="shared" si="185"/>
        <v>550</v>
      </c>
      <c r="DS200" s="520"/>
      <c r="DT200" s="521">
        <f t="shared" si="186"/>
        <v>550</v>
      </c>
      <c r="DU200" s="165"/>
      <c r="DV200" s="733" t="s">
        <v>4208</v>
      </c>
      <c r="DW200" s="163">
        <v>800</v>
      </c>
      <c r="DX200" s="522">
        <f t="shared" si="179"/>
        <v>800</v>
      </c>
      <c r="DY200" s="523"/>
      <c r="DZ200" s="524">
        <f t="shared" si="180"/>
        <v>800</v>
      </c>
      <c r="EG200" s="164"/>
      <c r="EH200" s="732" t="s">
        <v>3290</v>
      </c>
      <c r="EI200" s="165">
        <v>0</v>
      </c>
      <c r="EJ200" s="519">
        <f t="shared" si="182"/>
        <v>0</v>
      </c>
      <c r="EK200" s="520"/>
      <c r="EL200" s="521">
        <f t="shared" si="183"/>
        <v>0</v>
      </c>
    </row>
    <row r="201" spans="12:142" x14ac:dyDescent="0.2">
      <c r="L201" s="737" t="s">
        <v>2661</v>
      </c>
      <c r="M201" s="97" t="s">
        <v>2655</v>
      </c>
      <c r="N201" s="93" t="s">
        <v>1963</v>
      </c>
      <c r="O201" s="422" t="s">
        <v>691</v>
      </c>
      <c r="Q201" s="737" t="s">
        <v>2661</v>
      </c>
      <c r="R201" s="97" t="s">
        <v>1312</v>
      </c>
      <c r="S201" s="93" t="s">
        <v>1317</v>
      </c>
      <c r="U201" s="153" t="s">
        <v>482</v>
      </c>
      <c r="V201" s="150" t="s">
        <v>235</v>
      </c>
      <c r="W201" s="158" t="s">
        <v>2051</v>
      </c>
      <c r="AK201" s="588"/>
      <c r="AL201" s="472"/>
      <c r="AM201" s="589"/>
      <c r="AO201" s="595"/>
      <c r="AP201" s="596"/>
      <c r="AQ201" s="583"/>
      <c r="AU201" s="249" t="s">
        <v>1134</v>
      </c>
      <c r="AV201" s="150" t="s">
        <v>179</v>
      </c>
      <c r="AW201" s="137" t="str">
        <f t="shared" si="151"/>
        <v>ДП МОДЕРН.3/1</v>
      </c>
      <c r="AY201" s="223" t="s">
        <v>1271</v>
      </c>
      <c r="AZ201" s="61" t="s">
        <v>1599</v>
      </c>
      <c r="BA201" s="138" t="str">
        <f t="shared" si="164"/>
        <v>ДП ЛАДА B.3/3.купе.</v>
      </c>
      <c r="BK201" s="142" t="s">
        <v>996</v>
      </c>
      <c r="BL201" s="136" t="s">
        <v>1767</v>
      </c>
      <c r="BM201" s="137" t="str">
        <f t="shared" si="184"/>
        <v>КД Verto-FIT Comfort.Uni-Mat</v>
      </c>
      <c r="BS201" s="425"/>
      <c r="BT201" s="426"/>
      <c r="BU201" s="427"/>
      <c r="BW201" s="107" t="s">
        <v>1271</v>
      </c>
      <c r="BX201" s="247" t="s">
        <v>790</v>
      </c>
      <c r="BY201" s="138" t="str">
        <f t="shared" si="166"/>
        <v>ДП ЛАДА B.3/3.Бронза</v>
      </c>
      <c r="CA201" s="145" t="s">
        <v>6115</v>
      </c>
      <c r="CB201" s="136" t="s">
        <v>3871</v>
      </c>
      <c r="CC201" s="238" t="str">
        <f>CONCATENATE(CA201,".",CB201)</f>
        <v>ДП ГЕОМЕТРІЯ.б/з фальц.робоча.(ні)</v>
      </c>
      <c r="CE201" s="145" t="s">
        <v>3068</v>
      </c>
      <c r="CF201" s="136" t="s">
        <v>4021</v>
      </c>
      <c r="CG201" s="137" t="str">
        <f t="shared" si="187"/>
        <v>ДП Лінда.фальц..робоча..ВВ</v>
      </c>
      <c r="CM201" s="85" t="s">
        <v>3086</v>
      </c>
      <c r="CN201" s="55" t="s">
        <v>899</v>
      </c>
      <c r="CO201" s="69" t="str">
        <f t="shared" si="181"/>
        <v>ДП МОДЕРН.б/з фальц..робоча..Verto-FIT Comfort</v>
      </c>
      <c r="CY201" s="744" t="s">
        <v>4511</v>
      </c>
      <c r="CZ201" s="151" t="s">
        <v>4530</v>
      </c>
      <c r="DA201" s="138" t="s">
        <v>817</v>
      </c>
      <c r="DD201" s="249" t="s">
        <v>1421</v>
      </c>
      <c r="DE201" s="165">
        <v>8050</v>
      </c>
      <c r="DF201" s="534">
        <f t="shared" si="162"/>
        <v>8050</v>
      </c>
      <c r="DG201" s="520"/>
      <c r="DH201" s="527">
        <f t="shared" si="163"/>
        <v>8050</v>
      </c>
      <c r="DP201" s="107" t="s">
        <v>1539</v>
      </c>
      <c r="DQ201" s="163">
        <v>550</v>
      </c>
      <c r="DR201" s="528">
        <f t="shared" si="185"/>
        <v>550</v>
      </c>
      <c r="DS201" s="523"/>
      <c r="DT201" s="524">
        <f t="shared" si="186"/>
        <v>550</v>
      </c>
      <c r="DU201" s="165"/>
      <c r="DV201" s="732" t="s">
        <v>5884</v>
      </c>
      <c r="DW201" s="165">
        <v>1000</v>
      </c>
      <c r="DX201" s="519">
        <f t="shared" si="179"/>
        <v>1000</v>
      </c>
      <c r="DY201" s="520"/>
      <c r="DZ201" s="521">
        <f t="shared" si="180"/>
        <v>1000</v>
      </c>
      <c r="EG201" s="164"/>
      <c r="EH201" s="733" t="s">
        <v>3291</v>
      </c>
      <c r="EI201" s="163">
        <v>2070</v>
      </c>
      <c r="EJ201" s="528">
        <f t="shared" si="182"/>
        <v>2070</v>
      </c>
      <c r="EK201" s="523"/>
      <c r="EL201" s="524">
        <f t="shared" si="183"/>
        <v>2070</v>
      </c>
    </row>
    <row r="202" spans="12:142" x14ac:dyDescent="0.2">
      <c r="L202" s="737" t="s">
        <v>2662</v>
      </c>
      <c r="M202" s="97" t="s">
        <v>2655</v>
      </c>
      <c r="N202" s="93" t="s">
        <v>1963</v>
      </c>
      <c r="O202" s="422" t="s">
        <v>691</v>
      </c>
      <c r="Q202" s="737" t="s">
        <v>2662</v>
      </c>
      <c r="R202" s="97" t="s">
        <v>1313</v>
      </c>
      <c r="S202" s="93" t="s">
        <v>1318</v>
      </c>
      <c r="U202" s="154" t="s">
        <v>483</v>
      </c>
      <c r="V202" s="151" t="s">
        <v>236</v>
      </c>
      <c r="W202" s="159" t="s">
        <v>2052</v>
      </c>
      <c r="AK202" s="783" t="s">
        <v>4172</v>
      </c>
      <c r="AL202" s="100">
        <v>30</v>
      </c>
      <c r="AM202" s="754" t="s">
        <v>2916</v>
      </c>
      <c r="AO202" s="783" t="s">
        <v>4505</v>
      </c>
      <c r="AP202" s="100" t="s">
        <v>5143</v>
      </c>
      <c r="AQ202" s="586" t="s">
        <v>2184</v>
      </c>
      <c r="AU202" s="249" t="s">
        <v>1134</v>
      </c>
      <c r="AV202" s="150" t="s">
        <v>192</v>
      </c>
      <c r="AW202" s="137" t="str">
        <f t="shared" si="151"/>
        <v>ДП МОДЕРН.3/2</v>
      </c>
      <c r="AY202" s="233" t="s">
        <v>1272</v>
      </c>
      <c r="AZ202" s="136" t="s">
        <v>1600</v>
      </c>
      <c r="BA202" s="137" t="str">
        <f t="shared" si="164"/>
        <v>ДП ЛАДА B.3/4.фальц,</v>
      </c>
      <c r="BK202" s="142" t="s">
        <v>996</v>
      </c>
      <c r="BL202" s="136" t="s">
        <v>529</v>
      </c>
      <c r="BM202" s="137" t="str">
        <f t="shared" si="184"/>
        <v>КД Verto-FIT Comfort.Резист</v>
      </c>
      <c r="BS202" s="57" t="s">
        <v>2470</v>
      </c>
      <c r="BT202" s="55" t="s">
        <v>3851</v>
      </c>
      <c r="BU202" s="69" t="str">
        <f t="shared" ref="BU202:BU211" si="188">CONCATENATE(BS202,".",BT202)</f>
        <v>ДП Міра.1/0.Масив</v>
      </c>
      <c r="BW202" s="161" t="s">
        <v>1272</v>
      </c>
      <c r="BX202" s="245" t="s">
        <v>430</v>
      </c>
      <c r="BY202" s="134" t="str">
        <f t="shared" si="166"/>
        <v>ДП ЛАДА B.3/4.Сатин</v>
      </c>
      <c r="CA202" s="145" t="s">
        <v>6115</v>
      </c>
      <c r="CB202" s="96"/>
      <c r="CC202" s="96"/>
      <c r="CE202" s="146" t="s">
        <v>3068</v>
      </c>
      <c r="CF202" s="61" t="s">
        <v>697</v>
      </c>
      <c r="CG202" s="138" t="str">
        <f t="shared" si="187"/>
        <v>ДП Лінда.фальц..робоча..ВП</v>
      </c>
      <c r="CM202" s="85" t="s">
        <v>3087</v>
      </c>
      <c r="CN202" s="55" t="s">
        <v>799</v>
      </c>
      <c r="CO202" s="69" t="str">
        <f t="shared" si="181"/>
        <v>ДП МОДЕРН.купе..робоча..Verto-FIT</v>
      </c>
      <c r="CY202" s="746" t="s">
        <v>4482</v>
      </c>
      <c r="CZ202" s="150" t="s">
        <v>4500</v>
      </c>
      <c r="DA202" s="137" t="s">
        <v>817</v>
      </c>
      <c r="DD202" s="249" t="s">
        <v>1422</v>
      </c>
      <c r="DE202" s="165">
        <v>8050</v>
      </c>
      <c r="DF202" s="534">
        <f t="shared" si="162"/>
        <v>8050</v>
      </c>
      <c r="DG202" s="520"/>
      <c r="DH202" s="527">
        <f t="shared" si="163"/>
        <v>8050</v>
      </c>
      <c r="DP202" s="164" t="s">
        <v>1483</v>
      </c>
      <c r="DQ202" s="165">
        <v>0</v>
      </c>
      <c r="DR202" s="519">
        <f t="shared" si="185"/>
        <v>0</v>
      </c>
      <c r="DS202" s="520"/>
      <c r="DT202" s="521">
        <f t="shared" si="186"/>
        <v>0</v>
      </c>
      <c r="DU202" s="165"/>
      <c r="DV202" s="733" t="s">
        <v>5885</v>
      </c>
      <c r="DW202" s="163">
        <v>1000</v>
      </c>
      <c r="DX202" s="522">
        <f t="shared" si="179"/>
        <v>1000</v>
      </c>
      <c r="DY202" s="523"/>
      <c r="DZ202" s="524">
        <f t="shared" si="180"/>
        <v>1000</v>
      </c>
      <c r="EG202" s="164"/>
      <c r="EH202" s="732" t="s">
        <v>4738</v>
      </c>
      <c r="EI202" s="165">
        <v>0</v>
      </c>
      <c r="EJ202" s="519">
        <f>ROUND(((EI202-(EI202/6))/$DD$3)*$DE$3,2)</f>
        <v>0</v>
      </c>
      <c r="EK202" s="520"/>
      <c r="EL202" s="521">
        <f>IF(EK202="",EJ202,
IF(AND($EI$10&gt;=VLOOKUP(EK202,$EH$5:$EL$9,2,0),$EI$10&lt;=VLOOKUP(EK202,$EH$5:$EL$9,3,0)),
(EJ202*(1-VLOOKUP(EK202,$EH$5:$EL$9,4,0))),
EJ202))</f>
        <v>0</v>
      </c>
    </row>
    <row r="203" spans="12:142" x14ac:dyDescent="0.2">
      <c r="L203" s="737" t="s">
        <v>2663</v>
      </c>
      <c r="M203" s="97" t="s">
        <v>2655</v>
      </c>
      <c r="N203" s="93" t="s">
        <v>1963</v>
      </c>
      <c r="O203" s="422" t="s">
        <v>691</v>
      </c>
      <c r="Q203" s="737" t="s">
        <v>2663</v>
      </c>
      <c r="R203" s="97" t="s">
        <v>1314</v>
      </c>
      <c r="S203" s="93" t="s">
        <v>1319</v>
      </c>
      <c r="U203" s="152" t="s">
        <v>484</v>
      </c>
      <c r="V203" s="100" t="s">
        <v>78</v>
      </c>
      <c r="W203" s="760" t="s">
        <v>5083</v>
      </c>
      <c r="AK203" s="771" t="s">
        <v>6500</v>
      </c>
      <c r="AL203" s="150" t="s">
        <v>6499</v>
      </c>
      <c r="AM203" s="754" t="s">
        <v>6265</v>
      </c>
      <c r="AO203" s="772" t="s">
        <v>4535</v>
      </c>
      <c r="AP203" s="151" t="s">
        <v>170</v>
      </c>
      <c r="AQ203" s="583" t="s">
        <v>2187</v>
      </c>
      <c r="AU203" s="249" t="s">
        <v>1134</v>
      </c>
      <c r="AV203" s="150" t="s">
        <v>193</v>
      </c>
      <c r="AW203" s="137" t="str">
        <f t="shared" si="151"/>
        <v>ДП МОДЕРН.3/3</v>
      </c>
      <c r="AY203" s="233" t="s">
        <v>1272</v>
      </c>
      <c r="AZ203" s="136" t="s">
        <v>1598</v>
      </c>
      <c r="BA203" s="137" t="str">
        <f t="shared" si="164"/>
        <v>ДП ЛАДА B.3/4.б/з фальц.</v>
      </c>
      <c r="BK203" s="142" t="s">
        <v>996</v>
      </c>
      <c r="BL203" s="136" t="s">
        <v>7178</v>
      </c>
      <c r="BM203" s="137" t="str">
        <f t="shared" si="184"/>
        <v>КД Verto-FIT Comfort.Резист.</v>
      </c>
      <c r="BS203" s="57" t="s">
        <v>2471</v>
      </c>
      <c r="BT203" s="55" t="s">
        <v>3851</v>
      </c>
      <c r="BU203" s="69" t="str">
        <f t="shared" si="188"/>
        <v>ДП Міра.1/1.Масив</v>
      </c>
      <c r="BW203" s="164" t="s">
        <v>1272</v>
      </c>
      <c r="BX203" s="764" t="s">
        <v>3617</v>
      </c>
      <c r="BY203" s="137" t="str">
        <f t="shared" si="166"/>
        <v>ДП ЛАДА B.3/4.Графіт</v>
      </c>
      <c r="CA203" s="145" t="s">
        <v>6115</v>
      </c>
      <c r="CB203" s="475" t="s">
        <v>4097</v>
      </c>
      <c r="CC203" s="238" t="str">
        <f>CONCATENATE(CA203,".",CB203)</f>
        <v>ДП ГЕОМЕТРІЯ.б/з фальц.робоча.Magnet цл б/з завіс.</v>
      </c>
      <c r="CE203" s="144" t="s">
        <v>3069</v>
      </c>
      <c r="CF203" s="136"/>
      <c r="CG203" s="137" t="str">
        <f t="shared" si="187"/>
        <v>ДП Лінда.фальц..неробоча..</v>
      </c>
      <c r="CM203" s="431"/>
      <c r="CN203" s="426"/>
      <c r="CO203" s="427"/>
      <c r="CY203" s="744" t="s">
        <v>4512</v>
      </c>
      <c r="CZ203" s="151" t="s">
        <v>4530</v>
      </c>
      <c r="DA203" s="138" t="s">
        <v>817</v>
      </c>
      <c r="DD203" s="249" t="s">
        <v>1447</v>
      </c>
      <c r="DE203" s="165">
        <v>8050</v>
      </c>
      <c r="DF203" s="534">
        <f t="shared" si="162"/>
        <v>8050</v>
      </c>
      <c r="DG203" s="520"/>
      <c r="DH203" s="527">
        <f t="shared" si="163"/>
        <v>8050</v>
      </c>
      <c r="DP203" s="732" t="s">
        <v>3656</v>
      </c>
      <c r="DQ203" s="165">
        <v>550</v>
      </c>
      <c r="DR203" s="519">
        <f t="shared" si="185"/>
        <v>550</v>
      </c>
      <c r="DS203" s="520"/>
      <c r="DT203" s="521">
        <f t="shared" si="186"/>
        <v>550</v>
      </c>
      <c r="DU203" s="165"/>
      <c r="DV203" s="731" t="s">
        <v>4209</v>
      </c>
      <c r="DW203" s="162">
        <v>0</v>
      </c>
      <c r="DX203" s="525">
        <f t="shared" si="179"/>
        <v>0</v>
      </c>
      <c r="DY203" s="526"/>
      <c r="DZ203" s="527">
        <f t="shared" si="180"/>
        <v>0</v>
      </c>
      <c r="EG203" s="164"/>
      <c r="EH203" s="733" t="s">
        <v>4739</v>
      </c>
      <c r="EI203" s="163">
        <v>2200</v>
      </c>
      <c r="EJ203" s="528">
        <f>ROUND(((EI203-(EI203/6))/$DD$3)*$DE$3,2)</f>
        <v>2200</v>
      </c>
      <c r="EK203" s="523"/>
      <c r="EL203" s="524">
        <f>IF(EK203="",EJ203,
IF(AND($EI$10&gt;=VLOOKUP(EK203,$EH$5:$EL$9,2,0),$EI$10&lt;=VLOOKUP(EK203,$EH$5:$EL$9,3,0)),
(EJ203*(1-VLOOKUP(EK203,$EH$5:$EL$9,4,0))),
EJ203))</f>
        <v>2200</v>
      </c>
    </row>
    <row r="204" spans="12:142" x14ac:dyDescent="0.2">
      <c r="L204" s="737" t="s">
        <v>2664</v>
      </c>
      <c r="M204" s="97" t="s">
        <v>2655</v>
      </c>
      <c r="N204" s="93" t="s">
        <v>1963</v>
      </c>
      <c r="O204" s="422" t="s">
        <v>691</v>
      </c>
      <c r="Q204" s="737" t="s">
        <v>2664</v>
      </c>
      <c r="R204" s="97" t="s">
        <v>1315</v>
      </c>
      <c r="S204" s="93" t="s">
        <v>1320</v>
      </c>
      <c r="U204" s="153" t="s">
        <v>485</v>
      </c>
      <c r="V204" s="150" t="s">
        <v>79</v>
      </c>
      <c r="W204" s="432" t="s">
        <v>5084</v>
      </c>
      <c r="AK204" s="771" t="s">
        <v>4173</v>
      </c>
      <c r="AL204" s="150" t="s">
        <v>755</v>
      </c>
      <c r="AM204" s="754" t="s">
        <v>2917</v>
      </c>
      <c r="AO204" s="595"/>
      <c r="AP204" s="596"/>
      <c r="AQ204" s="583"/>
      <c r="AU204" s="249" t="s">
        <v>1134</v>
      </c>
      <c r="AV204" s="150" t="s">
        <v>496</v>
      </c>
      <c r="AW204" s="137" t="str">
        <f t="shared" si="151"/>
        <v>ДП МОДЕРН.3А/1</v>
      </c>
      <c r="AY204" s="223" t="s">
        <v>1272</v>
      </c>
      <c r="AZ204" s="61" t="s">
        <v>1599</v>
      </c>
      <c r="BA204" s="138" t="str">
        <f t="shared" si="164"/>
        <v>ДП ЛАДА B.3/4.купе.</v>
      </c>
      <c r="BK204" s="142" t="s">
        <v>996</v>
      </c>
      <c r="BL204" s="136" t="s">
        <v>55</v>
      </c>
      <c r="BM204" s="137" t="str">
        <f t="shared" si="184"/>
        <v>КД Verto-FIT Comfort.LINE-3D</v>
      </c>
      <c r="BS204" s="57" t="s">
        <v>2472</v>
      </c>
      <c r="BT204" s="55" t="s">
        <v>3851</v>
      </c>
      <c r="BU204" s="69" t="str">
        <f t="shared" si="188"/>
        <v>ДП Міра.1/2.Масив</v>
      </c>
      <c r="BW204" s="107" t="s">
        <v>1272</v>
      </c>
      <c r="BX204" s="247" t="s">
        <v>790</v>
      </c>
      <c r="BY204" s="138" t="str">
        <f t="shared" si="166"/>
        <v>ДП ЛАДА B.3/4.Бронза</v>
      </c>
      <c r="CA204" s="145" t="s">
        <v>6115</v>
      </c>
      <c r="CB204" s="475" t="s">
        <v>4099</v>
      </c>
      <c r="CC204" s="238" t="str">
        <f>CONCATENATE(CA204,".",CB204)</f>
        <v>ДП ГЕОМЕТРІЯ.б/з фальц.робоча.Magnet ст б/з завіс.</v>
      </c>
      <c r="CE204" s="145" t="s">
        <v>3069</v>
      </c>
      <c r="CF204" s="136" t="s">
        <v>4021</v>
      </c>
      <c r="CG204" s="137" t="str">
        <f t="shared" si="187"/>
        <v>ДП Лінда.фальц..неробоча..ВВ</v>
      </c>
      <c r="CM204" s="736" t="s">
        <v>3088</v>
      </c>
      <c r="CN204" s="136" t="s">
        <v>933</v>
      </c>
      <c r="CO204" s="137" t="str">
        <f t="shared" ref="CO204:CO210" si="189">CONCATENATE(CM204,".",CN204)</f>
        <v>ДП ПОЛЛО.фальц..робоча..Standard-MDF</v>
      </c>
      <c r="CY204" s="746" t="s">
        <v>4483</v>
      </c>
      <c r="CZ204" s="150" t="s">
        <v>4501</v>
      </c>
      <c r="DA204" s="137" t="s">
        <v>817</v>
      </c>
      <c r="DD204" s="249" t="s">
        <v>1448</v>
      </c>
      <c r="DE204" s="165">
        <v>8050</v>
      </c>
      <c r="DF204" s="534">
        <f t="shared" si="162"/>
        <v>8050</v>
      </c>
      <c r="DG204" s="520"/>
      <c r="DH204" s="527">
        <f t="shared" si="163"/>
        <v>8050</v>
      </c>
      <c r="DP204" s="107" t="s">
        <v>1538</v>
      </c>
      <c r="DQ204" s="163">
        <v>550</v>
      </c>
      <c r="DR204" s="528">
        <f t="shared" si="185"/>
        <v>550</v>
      </c>
      <c r="DS204" s="523"/>
      <c r="DT204" s="524">
        <f t="shared" si="186"/>
        <v>550</v>
      </c>
      <c r="DU204" s="165"/>
      <c r="DV204" s="732" t="s">
        <v>6289</v>
      </c>
      <c r="DW204" s="165">
        <v>0</v>
      </c>
      <c r="DX204" s="519">
        <f t="shared" si="179"/>
        <v>0</v>
      </c>
      <c r="DY204" s="520"/>
      <c r="DZ204" s="521">
        <f t="shared" si="180"/>
        <v>0</v>
      </c>
      <c r="EG204" s="164"/>
      <c r="EH204" s="732" t="s">
        <v>3292</v>
      </c>
      <c r="EI204" s="165">
        <v>0</v>
      </c>
      <c r="EJ204" s="519">
        <f t="shared" si="182"/>
        <v>0</v>
      </c>
      <c r="EK204" s="520"/>
      <c r="EL204" s="521">
        <f t="shared" si="183"/>
        <v>0</v>
      </c>
    </row>
    <row r="205" spans="12:142" x14ac:dyDescent="0.2">
      <c r="L205" s="143"/>
      <c r="M205" s="47"/>
      <c r="N205" s="93"/>
      <c r="O205" s="422"/>
      <c r="Q205" s="143"/>
      <c r="R205" s="97"/>
      <c r="S205" s="93"/>
      <c r="U205" s="153" t="s">
        <v>486</v>
      </c>
      <c r="V205" s="150" t="s">
        <v>80</v>
      </c>
      <c r="W205" s="432" t="s">
        <v>5085</v>
      </c>
      <c r="AK205" s="771" t="s">
        <v>4174</v>
      </c>
      <c r="AL205" s="150" t="s">
        <v>254</v>
      </c>
      <c r="AM205" s="755" t="s">
        <v>2918</v>
      </c>
      <c r="AO205" s="582"/>
      <c r="AP205" s="151"/>
      <c r="AQ205" s="583"/>
      <c r="AU205" s="248" t="s">
        <v>1134</v>
      </c>
      <c r="AV205" s="151" t="s">
        <v>631</v>
      </c>
      <c r="AW205" s="138" t="str">
        <f t="shared" si="151"/>
        <v>ДП МОДЕРН.3А/2</v>
      </c>
      <c r="AY205" s="233" t="s">
        <v>1273</v>
      </c>
      <c r="AZ205" s="136" t="s">
        <v>1600</v>
      </c>
      <c r="BA205" s="137" t="str">
        <f t="shared" si="164"/>
        <v>ДП ЛАДА B.3/5.фальц,</v>
      </c>
      <c r="BK205" s="142" t="s">
        <v>996</v>
      </c>
      <c r="BL205" s="136" t="s">
        <v>4720</v>
      </c>
      <c r="BM205" s="137" t="str">
        <f t="shared" si="184"/>
        <v>КД Verto-FIT Comfort.Е-шпон</v>
      </c>
      <c r="BS205" s="57" t="s">
        <v>2473</v>
      </c>
      <c r="BT205" s="55" t="s">
        <v>3851</v>
      </c>
      <c r="BU205" s="69" t="str">
        <f t="shared" si="188"/>
        <v>ДП Міра.1/3.Масив</v>
      </c>
      <c r="BW205" s="57" t="s">
        <v>1273</v>
      </c>
      <c r="BX205" s="774" t="s">
        <v>3871</v>
      </c>
      <c r="BY205" s="134" t="str">
        <f t="shared" si="166"/>
        <v>ДП ЛАДА B.3/5.(ні)</v>
      </c>
      <c r="CA205" s="145" t="s">
        <v>6115</v>
      </c>
      <c r="CB205" s="475" t="s">
        <v>5838</v>
      </c>
      <c r="CC205" s="238" t="str">
        <f>CONCATENATE(CA205,".",CB205)</f>
        <v>ДП ГЕОМЕТРІЯ.б/з фальц.робоча.Magnet цл (чор.) б/з завіс.</v>
      </c>
      <c r="CE205" s="146" t="s">
        <v>3069</v>
      </c>
      <c r="CF205" s="61" t="s">
        <v>697</v>
      </c>
      <c r="CG205" s="138" t="str">
        <f t="shared" si="187"/>
        <v>ДП Лінда.фальц..неробоча..ВП</v>
      </c>
      <c r="CM205" s="736" t="s">
        <v>3088</v>
      </c>
      <c r="CN205" s="136" t="s">
        <v>798</v>
      </c>
      <c r="CO205" s="137" t="str">
        <f t="shared" si="189"/>
        <v>ДП ПОЛЛО.фальц..робоча..Standard</v>
      </c>
      <c r="CY205" s="744" t="s">
        <v>4513</v>
      </c>
      <c r="CZ205" s="151" t="s">
        <v>4531</v>
      </c>
      <c r="DA205" s="138" t="s">
        <v>817</v>
      </c>
      <c r="DD205" s="249" t="s">
        <v>1449</v>
      </c>
      <c r="DE205" s="165">
        <v>8050</v>
      </c>
      <c r="DF205" s="534">
        <f t="shared" si="162"/>
        <v>8050</v>
      </c>
      <c r="DG205" s="520"/>
      <c r="DH205" s="527">
        <f t="shared" si="163"/>
        <v>8050</v>
      </c>
      <c r="DP205" s="735" t="s">
        <v>3908</v>
      </c>
      <c r="DQ205" s="163">
        <v>0</v>
      </c>
      <c r="DR205" s="522">
        <f t="shared" si="185"/>
        <v>0</v>
      </c>
      <c r="DS205" s="523"/>
      <c r="DT205" s="524">
        <f t="shared" si="186"/>
        <v>0</v>
      </c>
      <c r="DU205" s="165"/>
      <c r="DV205" s="732" t="s">
        <v>4210</v>
      </c>
      <c r="DW205" s="165">
        <v>0</v>
      </c>
      <c r="DX205" s="519">
        <f t="shared" si="179"/>
        <v>0</v>
      </c>
      <c r="DY205" s="520"/>
      <c r="DZ205" s="521">
        <f t="shared" si="180"/>
        <v>0</v>
      </c>
      <c r="EG205" s="164"/>
      <c r="EH205" s="733" t="s">
        <v>3293</v>
      </c>
      <c r="EI205" s="163">
        <v>2200</v>
      </c>
      <c r="EJ205" s="528">
        <f t="shared" si="182"/>
        <v>2200</v>
      </c>
      <c r="EK205" s="523"/>
      <c r="EL205" s="524">
        <f t="shared" si="183"/>
        <v>2200</v>
      </c>
    </row>
    <row r="206" spans="12:142" x14ac:dyDescent="0.2">
      <c r="L206" s="737" t="s">
        <v>2592</v>
      </c>
      <c r="M206" s="811" t="s">
        <v>2591</v>
      </c>
      <c r="N206" s="93" t="s">
        <v>1964</v>
      </c>
      <c r="O206" s="422" t="s">
        <v>691</v>
      </c>
      <c r="Q206" s="737" t="s">
        <v>2592</v>
      </c>
      <c r="R206" s="97" t="s">
        <v>189</v>
      </c>
      <c r="S206" s="93" t="s">
        <v>133</v>
      </c>
      <c r="U206" s="153" t="s">
        <v>487</v>
      </c>
      <c r="V206" s="150" t="s">
        <v>81</v>
      </c>
      <c r="W206" s="432" t="s">
        <v>5086</v>
      </c>
      <c r="AK206" s="771" t="s">
        <v>5784</v>
      </c>
      <c r="AL206" s="150" t="s">
        <v>6058</v>
      </c>
      <c r="AM206" s="755" t="s">
        <v>5785</v>
      </c>
      <c r="AO206" s="580"/>
      <c r="AP206" s="150"/>
      <c r="AQ206" s="581"/>
      <c r="AU206" s="152" t="s">
        <v>606</v>
      </c>
      <c r="AV206" s="100" t="s">
        <v>178</v>
      </c>
      <c r="AW206" s="134" t="str">
        <f t="shared" si="151"/>
        <v>ДП ПОЛЛО.3/0</v>
      </c>
      <c r="AY206" s="233" t="s">
        <v>1273</v>
      </c>
      <c r="AZ206" s="136" t="s">
        <v>1598</v>
      </c>
      <c r="BA206" s="137" t="str">
        <f t="shared" si="164"/>
        <v>ДП ЛАДА B.3/5.б/з фальц.</v>
      </c>
      <c r="BK206" s="143" t="s">
        <v>996</v>
      </c>
      <c r="BL206" s="61" t="s">
        <v>1710</v>
      </c>
      <c r="BM206" s="138" t="str">
        <f t="shared" si="184"/>
        <v>КД Verto-FIT Comfort.Лофт</v>
      </c>
      <c r="BS206" s="57" t="s">
        <v>2474</v>
      </c>
      <c r="BT206" s="55" t="s">
        <v>3851</v>
      </c>
      <c r="BU206" s="69" t="str">
        <f t="shared" si="188"/>
        <v>ДП Міра.1/4.Масив</v>
      </c>
      <c r="BW206" s="431"/>
      <c r="BX206" s="431"/>
      <c r="BY206" s="431"/>
      <c r="CA206" s="145" t="s">
        <v>6115</v>
      </c>
      <c r="CB206" s="475" t="s">
        <v>5835</v>
      </c>
      <c r="CC206" s="238" t="str">
        <f>CONCATENATE(CA206,".",CB206)</f>
        <v>ДП ГЕОМЕТРІЯ.б/з фальц.робоча.Magnet ст (чор.) б/з завіс.</v>
      </c>
      <c r="CE206" s="144" t="s">
        <v>3070</v>
      </c>
      <c r="CF206" s="136"/>
      <c r="CG206" s="137" t="str">
        <f t="shared" si="187"/>
        <v>ДП Лінда.б/з фальц..робоча..</v>
      </c>
      <c r="CM206" s="736" t="s">
        <v>3088</v>
      </c>
      <c r="CN206" s="136" t="s">
        <v>799</v>
      </c>
      <c r="CO206" s="137" t="str">
        <f t="shared" si="189"/>
        <v>ДП ПОЛЛО.фальц..робоча..Verto-FIT</v>
      </c>
      <c r="CY206" s="746" t="s">
        <v>5804</v>
      </c>
      <c r="CZ206" s="150" t="s">
        <v>5822</v>
      </c>
      <c r="DA206" s="137" t="s">
        <v>817</v>
      </c>
      <c r="DD206" s="249" t="s">
        <v>1450</v>
      </c>
      <c r="DE206" s="165">
        <v>8050</v>
      </c>
      <c r="DF206" s="534">
        <f t="shared" si="162"/>
        <v>8050</v>
      </c>
      <c r="DG206" s="520"/>
      <c r="DH206" s="527">
        <f t="shared" si="163"/>
        <v>8050</v>
      </c>
      <c r="DP206" s="161" t="s">
        <v>1506</v>
      </c>
      <c r="DQ206" s="162">
        <v>0</v>
      </c>
      <c r="DR206" s="525">
        <f t="shared" si="185"/>
        <v>0</v>
      </c>
      <c r="DS206" s="526"/>
      <c r="DT206" s="527">
        <f t="shared" si="186"/>
        <v>0</v>
      </c>
      <c r="DU206" s="165"/>
      <c r="DV206" s="733" t="s">
        <v>4211</v>
      </c>
      <c r="DW206" s="163">
        <v>0</v>
      </c>
      <c r="DX206" s="528">
        <f t="shared" si="179"/>
        <v>0</v>
      </c>
      <c r="DY206" s="523"/>
      <c r="DZ206" s="524">
        <f t="shared" si="180"/>
        <v>0</v>
      </c>
      <c r="EG206" s="164"/>
      <c r="EH206" s="535"/>
      <c r="EI206" s="536"/>
      <c r="EJ206" s="647"/>
      <c r="EK206" s="648"/>
      <c r="EL206" s="649"/>
    </row>
    <row r="207" spans="12:142" x14ac:dyDescent="0.2">
      <c r="L207" s="737" t="s">
        <v>2593</v>
      </c>
      <c r="M207" s="811" t="s">
        <v>2591</v>
      </c>
      <c r="N207" s="93" t="s">
        <v>1964</v>
      </c>
      <c r="O207" s="422" t="s">
        <v>691</v>
      </c>
      <c r="Q207" s="737" t="s">
        <v>2593</v>
      </c>
      <c r="R207" s="97" t="s">
        <v>190</v>
      </c>
      <c r="S207" s="93" t="s">
        <v>134</v>
      </c>
      <c r="U207" s="153" t="s">
        <v>488</v>
      </c>
      <c r="V207" s="150" t="s">
        <v>82</v>
      </c>
      <c r="W207" s="432" t="s">
        <v>5087</v>
      </c>
      <c r="AK207" s="588"/>
      <c r="AL207" s="472"/>
      <c r="AM207" s="589"/>
      <c r="AO207" s="598"/>
      <c r="AP207" s="599"/>
      <c r="AQ207" s="600"/>
      <c r="AU207" s="153" t="s">
        <v>606</v>
      </c>
      <c r="AV207" s="150" t="s">
        <v>192</v>
      </c>
      <c r="AW207" s="137" t="str">
        <f t="shared" si="151"/>
        <v>ДП ПОЛЛО.3/2</v>
      </c>
      <c r="AY207" s="223" t="s">
        <v>1273</v>
      </c>
      <c r="AZ207" s="61" t="s">
        <v>1599</v>
      </c>
      <c r="BA207" s="138" t="str">
        <f t="shared" si="164"/>
        <v>ДП ЛАДА B.3/5.купе.</v>
      </c>
      <c r="BK207" s="141" t="s">
        <v>6582</v>
      </c>
      <c r="BL207" s="133" t="s">
        <v>4553</v>
      </c>
      <c r="BM207" s="134" t="str">
        <f t="shared" si="165"/>
        <v>КД Verto-FIT Comfort Inside.Сімплекс</v>
      </c>
      <c r="BS207" s="57" t="s">
        <v>2475</v>
      </c>
      <c r="BT207" s="55" t="s">
        <v>3851</v>
      </c>
      <c r="BU207" s="69" t="str">
        <f t="shared" si="188"/>
        <v>ДП Міра.1/5.Масив</v>
      </c>
      <c r="BW207" s="57" t="s">
        <v>1277</v>
      </c>
      <c r="BX207" s="774" t="s">
        <v>3871</v>
      </c>
      <c r="BY207" s="137" t="str">
        <f>CONCATENATE(BW207,".",BX207)</f>
        <v>ДП ЛАДА C.4/0.(ні)</v>
      </c>
      <c r="CA207" s="145" t="s">
        <v>6115</v>
      </c>
      <c r="CB207" s="96"/>
      <c r="CC207" s="96"/>
      <c r="CE207" s="145" t="s">
        <v>3070</v>
      </c>
      <c r="CF207" s="136" t="s">
        <v>4021</v>
      </c>
      <c r="CG207" s="137" t="str">
        <f t="shared" si="187"/>
        <v>ДП Лінда.б/з фальц..робоча..ВВ</v>
      </c>
      <c r="CM207" s="423" t="s">
        <v>3088</v>
      </c>
      <c r="CN207" s="61" t="s">
        <v>355</v>
      </c>
      <c r="CO207" s="138" t="str">
        <f t="shared" si="189"/>
        <v>ДП ПОЛЛО.фальц..робоча..Verto-FIT Plus</v>
      </c>
      <c r="CY207" s="744" t="s">
        <v>5805</v>
      </c>
      <c r="CZ207" s="151" t="s">
        <v>5823</v>
      </c>
      <c r="DA207" s="138" t="s">
        <v>817</v>
      </c>
      <c r="DD207" s="249" t="s">
        <v>1451</v>
      </c>
      <c r="DE207" s="165">
        <v>8050</v>
      </c>
      <c r="DF207" s="534">
        <f t="shared" si="162"/>
        <v>8050</v>
      </c>
      <c r="DG207" s="520"/>
      <c r="DH207" s="527">
        <f t="shared" si="163"/>
        <v>8050</v>
      </c>
      <c r="DP207" s="732" t="s">
        <v>3657</v>
      </c>
      <c r="DQ207" s="165">
        <v>550</v>
      </c>
      <c r="DR207" s="519">
        <f t="shared" si="185"/>
        <v>550</v>
      </c>
      <c r="DS207" s="520"/>
      <c r="DT207" s="521">
        <f t="shared" si="186"/>
        <v>550</v>
      </c>
      <c r="DU207" s="165"/>
      <c r="DV207" s="733" t="s">
        <v>5886</v>
      </c>
      <c r="DW207" s="163">
        <v>0</v>
      </c>
      <c r="DX207" s="528">
        <f t="shared" si="179"/>
        <v>0</v>
      </c>
      <c r="DY207" s="523"/>
      <c r="DZ207" s="524">
        <f t="shared" si="180"/>
        <v>0</v>
      </c>
      <c r="EG207" s="164"/>
      <c r="EH207" s="731" t="s">
        <v>4613</v>
      </c>
      <c r="EI207" s="162">
        <v>0</v>
      </c>
      <c r="EJ207" s="534">
        <f t="shared" si="182"/>
        <v>0</v>
      </c>
      <c r="EK207" s="526"/>
      <c r="EL207" s="527">
        <f t="shared" si="183"/>
        <v>0</v>
      </c>
    </row>
    <row r="208" spans="12:142" x14ac:dyDescent="0.2">
      <c r="L208" s="737" t="s">
        <v>2594</v>
      </c>
      <c r="M208" s="811" t="s">
        <v>2591</v>
      </c>
      <c r="N208" s="93" t="s">
        <v>1964</v>
      </c>
      <c r="O208" s="422" t="s">
        <v>691</v>
      </c>
      <c r="Q208" s="737" t="s">
        <v>2594</v>
      </c>
      <c r="R208" s="97" t="s">
        <v>191</v>
      </c>
      <c r="S208" s="93" t="s">
        <v>135</v>
      </c>
      <c r="U208" s="153" t="s">
        <v>489</v>
      </c>
      <c r="V208" s="150" t="s">
        <v>83</v>
      </c>
      <c r="W208" s="432" t="s">
        <v>5088</v>
      </c>
      <c r="AK208" s="783" t="s">
        <v>4175</v>
      </c>
      <c r="AL208" s="100" t="s">
        <v>1641</v>
      </c>
      <c r="AM208" s="754" t="s">
        <v>2919</v>
      </c>
      <c r="AO208" s="98"/>
      <c r="AP208" s="97"/>
      <c r="AQ208" s="93"/>
      <c r="AU208" s="153" t="s">
        <v>606</v>
      </c>
      <c r="AV208" s="150" t="s">
        <v>504</v>
      </c>
      <c r="AW208" s="137" t="str">
        <f t="shared" si="151"/>
        <v>ДП ПОЛЛО.3/4</v>
      </c>
      <c r="AY208" s="431"/>
      <c r="AZ208" s="221"/>
      <c r="BA208" s="222"/>
      <c r="BK208" s="142" t="s">
        <v>6582</v>
      </c>
      <c r="BL208" s="136" t="s">
        <v>393</v>
      </c>
      <c r="BM208" s="137" t="str">
        <f t="shared" ref="BM208:BM223" si="190">CONCATENATE(BK208,".",BL208)</f>
        <v>КД Verto-FIT Comfort Inside.Verto-Cell</v>
      </c>
      <c r="BS208" s="57" t="s">
        <v>2476</v>
      </c>
      <c r="BT208" s="55" t="s">
        <v>3851</v>
      </c>
      <c r="BU208" s="69" t="str">
        <f t="shared" si="188"/>
        <v>ДП Міра.1/6.Масив</v>
      </c>
      <c r="BW208" s="161" t="s">
        <v>1278</v>
      </c>
      <c r="BX208" s="245" t="s">
        <v>430</v>
      </c>
      <c r="BY208" s="134" t="str">
        <f>CONCATENATE(BW208,".",BX208)</f>
        <v>ДП ЛАДА C.4/1.Сатин</v>
      </c>
      <c r="CA208" s="145" t="s">
        <v>6115</v>
      </c>
      <c r="CB208" s="475" t="s">
        <v>4103</v>
      </c>
      <c r="CC208" s="238" t="str">
        <f>CONCATENATE(CA208,".",CB208)</f>
        <v>ДП ГЕОМЕТРІЯ.б/з фальц.робоча.Magnet цл +2завіс 3D</v>
      </c>
      <c r="CE208" s="146" t="s">
        <v>3070</v>
      </c>
      <c r="CF208" s="61" t="s">
        <v>697</v>
      </c>
      <c r="CG208" s="138" t="str">
        <f t="shared" si="187"/>
        <v>ДП Лінда.б/з фальц..робоча..ВП</v>
      </c>
      <c r="CM208" s="423" t="s">
        <v>3089</v>
      </c>
      <c r="CN208" s="61" t="s">
        <v>3871</v>
      </c>
      <c r="CO208" s="69" t="str">
        <f t="shared" si="189"/>
        <v>ДП ПОЛЛО.фальц..неробоча..(ні)</v>
      </c>
      <c r="CY208" s="746" t="s">
        <v>4484</v>
      </c>
      <c r="CZ208" s="150" t="s">
        <v>4501</v>
      </c>
      <c r="DA208" s="137" t="s">
        <v>817</v>
      </c>
      <c r="DD208" s="248" t="s">
        <v>1452</v>
      </c>
      <c r="DE208" s="163">
        <v>8050</v>
      </c>
      <c r="DF208" s="534">
        <f t="shared" si="162"/>
        <v>8050</v>
      </c>
      <c r="DG208" s="520"/>
      <c r="DH208" s="527">
        <f t="shared" si="163"/>
        <v>8050</v>
      </c>
      <c r="DP208" s="107" t="s">
        <v>1515</v>
      </c>
      <c r="DQ208" s="163">
        <v>550</v>
      </c>
      <c r="DR208" s="528">
        <f t="shared" si="185"/>
        <v>550</v>
      </c>
      <c r="DS208" s="523"/>
      <c r="DT208" s="524">
        <f t="shared" si="186"/>
        <v>550</v>
      </c>
      <c r="DU208" s="165"/>
      <c r="DV208" s="732" t="s">
        <v>4212</v>
      </c>
      <c r="DW208" s="165">
        <v>80</v>
      </c>
      <c r="DX208" s="519">
        <f t="shared" si="179"/>
        <v>80</v>
      </c>
      <c r="DY208" s="520"/>
      <c r="DZ208" s="521">
        <f t="shared" si="180"/>
        <v>80</v>
      </c>
      <c r="EG208" s="164"/>
      <c r="EH208" s="733" t="s">
        <v>4614</v>
      </c>
      <c r="EI208" s="163">
        <v>1710</v>
      </c>
      <c r="EJ208" s="528">
        <f t="shared" si="182"/>
        <v>1710</v>
      </c>
      <c r="EK208" s="523"/>
      <c r="EL208" s="524">
        <f t="shared" si="183"/>
        <v>1710</v>
      </c>
    </row>
    <row r="209" spans="12:142" x14ac:dyDescent="0.2">
      <c r="L209" s="737" t="s">
        <v>2595</v>
      </c>
      <c r="M209" s="811" t="s">
        <v>2591</v>
      </c>
      <c r="N209" s="93" t="s">
        <v>1964</v>
      </c>
      <c r="O209" s="422" t="s">
        <v>691</v>
      </c>
      <c r="Q209" s="737" t="s">
        <v>2595</v>
      </c>
      <c r="R209" s="97" t="s">
        <v>180</v>
      </c>
      <c r="S209" s="93" t="s">
        <v>140</v>
      </c>
      <c r="U209" s="153" t="s">
        <v>490</v>
      </c>
      <c r="V209" s="150" t="s">
        <v>84</v>
      </c>
      <c r="W209" s="432" t="s">
        <v>5089</v>
      </c>
      <c r="AK209" s="771" t="s">
        <v>6541</v>
      </c>
      <c r="AL209" s="150" t="s">
        <v>6512</v>
      </c>
      <c r="AM209" s="754" t="s">
        <v>6266</v>
      </c>
      <c r="AO209" s="98"/>
      <c r="AP209" s="97"/>
      <c r="AQ209" s="93"/>
      <c r="AU209" s="153" t="s">
        <v>606</v>
      </c>
      <c r="AV209" s="150" t="s">
        <v>505</v>
      </c>
      <c r="AW209" s="137" t="str">
        <f t="shared" si="151"/>
        <v>ДП ПОЛЛО.3/6</v>
      </c>
      <c r="AY209" s="233" t="s">
        <v>1277</v>
      </c>
      <c r="AZ209" s="136" t="s">
        <v>1597</v>
      </c>
      <c r="BA209" s="137" t="str">
        <f t="shared" ref="BA209:BA256" si="191">CONCATENATE(AY209,".",AZ209)</f>
        <v>ДП ЛАДА C.4/0.фальц.</v>
      </c>
      <c r="BK209" s="142" t="s">
        <v>6582</v>
      </c>
      <c r="BL209" s="136"/>
      <c r="BM209" s="137" t="str">
        <f>CONCATENATE(BK209,".",BL209)</f>
        <v>КД Verto-FIT Comfort Inside.</v>
      </c>
      <c r="BS209" s="57" t="s">
        <v>2477</v>
      </c>
      <c r="BT209" s="55" t="s">
        <v>3851</v>
      </c>
      <c r="BU209" s="69" t="str">
        <f t="shared" si="188"/>
        <v>ДП Міра.2/1.Масив</v>
      </c>
      <c r="BW209" s="164" t="s">
        <v>1278</v>
      </c>
      <c r="BX209" s="764" t="s">
        <v>3617</v>
      </c>
      <c r="BY209" s="137" t="str">
        <f>CONCATENATE(BW209,".",BX209)</f>
        <v>ДП ЛАДА C.4/1.Графіт</v>
      </c>
      <c r="CA209" s="145" t="s">
        <v>6115</v>
      </c>
      <c r="CB209" s="475" t="s">
        <v>4107</v>
      </c>
      <c r="CC209" s="238" t="str">
        <f>CONCATENATE(CA209,".",CB209)</f>
        <v>ДП ГЕОМЕТРІЯ.б/з фальц.робоча.Magnet ст +2завіс 3D</v>
      </c>
      <c r="CE209" s="144" t="s">
        <v>3071</v>
      </c>
      <c r="CF209" s="136"/>
      <c r="CG209" s="137" t="str">
        <f t="shared" si="187"/>
        <v>ДП Лінда.купе..робоча..</v>
      </c>
      <c r="CM209" s="85" t="s">
        <v>3090</v>
      </c>
      <c r="CN209" s="55" t="s">
        <v>899</v>
      </c>
      <c r="CO209" s="69" t="str">
        <f t="shared" si="189"/>
        <v>ДП ПОЛЛО.б/з фальц..робоча..Verto-FIT Comfort</v>
      </c>
      <c r="CY209" s="744" t="s">
        <v>4514</v>
      </c>
      <c r="CZ209" s="151" t="s">
        <v>4531</v>
      </c>
      <c r="DA209" s="138" t="s">
        <v>817</v>
      </c>
      <c r="DD209" s="734" t="s">
        <v>4742</v>
      </c>
      <c r="DE209" s="165">
        <v>8470</v>
      </c>
      <c r="DF209" s="534">
        <f t="shared" ref="DF209:DF219" si="192">ROUND(((DE209-(DE209/6))/$DD$3)*$DE$3,2)</f>
        <v>8470</v>
      </c>
      <c r="DG209" s="520"/>
      <c r="DH209" s="527">
        <f t="shared" ref="DH209:DH217" si="193">IF(DG209="",DF209,
IF(AND($DE$10&gt;=VLOOKUP(DG209,$DD$5:$DH$9,2,0),$DE$10&lt;=VLOOKUP(DG209,$DD$5:$DH$9,3,0)),
(DF209*(1-VLOOKUP(DG209,$DD$5:$DH$9,4,0))),
DF209))</f>
        <v>8470</v>
      </c>
      <c r="DP209" s="164" t="s">
        <v>1507</v>
      </c>
      <c r="DQ209" s="165">
        <v>0</v>
      </c>
      <c r="DR209" s="519">
        <f t="shared" si="185"/>
        <v>0</v>
      </c>
      <c r="DS209" s="520"/>
      <c r="DT209" s="521">
        <f t="shared" si="186"/>
        <v>0</v>
      </c>
      <c r="DU209" s="165"/>
      <c r="DV209" s="732" t="s">
        <v>6290</v>
      </c>
      <c r="DW209" s="165">
        <v>80</v>
      </c>
      <c r="DX209" s="519">
        <f t="shared" si="179"/>
        <v>80</v>
      </c>
      <c r="DY209" s="520"/>
      <c r="DZ209" s="521">
        <f t="shared" si="180"/>
        <v>80</v>
      </c>
      <c r="EG209" s="164"/>
      <c r="EH209" s="732" t="s">
        <v>3294</v>
      </c>
      <c r="EI209" s="165">
        <v>0</v>
      </c>
      <c r="EJ209" s="519">
        <f t="shared" si="182"/>
        <v>0</v>
      </c>
      <c r="EK209" s="520"/>
      <c r="EL209" s="521">
        <f t="shared" si="183"/>
        <v>0</v>
      </c>
    </row>
    <row r="210" spans="12:142" x14ac:dyDescent="0.2">
      <c r="L210" s="737" t="s">
        <v>2596</v>
      </c>
      <c r="M210" s="811" t="s">
        <v>2591</v>
      </c>
      <c r="N210" s="93" t="s">
        <v>1964</v>
      </c>
      <c r="O210" s="422" t="s">
        <v>691</v>
      </c>
      <c r="Q210" s="737" t="s">
        <v>2596</v>
      </c>
      <c r="R210" s="97" t="s">
        <v>181</v>
      </c>
      <c r="S210" s="93" t="s">
        <v>130</v>
      </c>
      <c r="U210" s="153" t="s">
        <v>491</v>
      </c>
      <c r="V210" s="150" t="s">
        <v>85</v>
      </c>
      <c r="W210" s="432" t="s">
        <v>5090</v>
      </c>
      <c r="AK210" s="771" t="s">
        <v>4176</v>
      </c>
      <c r="AL210" s="150" t="s">
        <v>1644</v>
      </c>
      <c r="AM210" s="754" t="s">
        <v>2920</v>
      </c>
      <c r="AO210" s="98"/>
      <c r="AP210" s="97"/>
      <c r="AQ210" s="93"/>
      <c r="AU210" s="153" t="s">
        <v>606</v>
      </c>
      <c r="AV210" s="150" t="s">
        <v>634</v>
      </c>
      <c r="AW210" s="137" t="str">
        <f t="shared" si="151"/>
        <v>ДП ПОЛЛО.3А/3</v>
      </c>
      <c r="AY210" s="233" t="s">
        <v>1277</v>
      </c>
      <c r="AZ210" s="136" t="s">
        <v>1598</v>
      </c>
      <c r="BA210" s="137" t="str">
        <f t="shared" si="191"/>
        <v>ДП ЛАДА C.4/0.б/з фальц.</v>
      </c>
      <c r="BK210" s="142" t="s">
        <v>6582</v>
      </c>
      <c r="BL210" s="136" t="s">
        <v>1767</v>
      </c>
      <c r="BM210" s="137" t="str">
        <f t="shared" si="190"/>
        <v>КД Verto-FIT Comfort Inside.Uni-Mat</v>
      </c>
      <c r="BS210" s="57" t="s">
        <v>2478</v>
      </c>
      <c r="BT210" s="55" t="s">
        <v>3851</v>
      </c>
      <c r="BU210" s="69" t="str">
        <f t="shared" si="188"/>
        <v>ДП Міра.2/2.Масив</v>
      </c>
      <c r="BW210" s="107" t="s">
        <v>1278</v>
      </c>
      <c r="BX210" s="247" t="s">
        <v>790</v>
      </c>
      <c r="BY210" s="138" t="str">
        <f>CONCATENATE(BW210,".",BX210)</f>
        <v>ДП ЛАДА C.4/1.Бронза</v>
      </c>
      <c r="CA210" s="145" t="s">
        <v>6115</v>
      </c>
      <c r="CB210" s="475" t="s">
        <v>5836</v>
      </c>
      <c r="CC210" s="238" t="str">
        <f>CONCATENATE(CA210,".",CB210)</f>
        <v>ДП ГЕОМЕТРІЯ.б/з фальц.робоча.Magnet цл (чор.) +2завіс 3D(чор.)</v>
      </c>
      <c r="CE210" s="145" t="s">
        <v>3071</v>
      </c>
      <c r="CF210" s="61" t="s">
        <v>4021</v>
      </c>
      <c r="CG210" s="138" t="str">
        <f t="shared" si="187"/>
        <v>ДП Лінда.купе..робоча..ВВ</v>
      </c>
      <c r="CM210" s="85" t="s">
        <v>3091</v>
      </c>
      <c r="CN210" s="55" t="s">
        <v>799</v>
      </c>
      <c r="CO210" s="69" t="str">
        <f t="shared" si="189"/>
        <v>ДП ПОЛЛО.купе..робоча..Verto-FIT</v>
      </c>
      <c r="CY210" s="746" t="s">
        <v>5806</v>
      </c>
      <c r="CZ210" s="150" t="s">
        <v>5822</v>
      </c>
      <c r="DA210" s="137" t="s">
        <v>817</v>
      </c>
      <c r="DD210" s="734" t="s">
        <v>4743</v>
      </c>
      <c r="DE210" s="165">
        <v>8470</v>
      </c>
      <c r="DF210" s="534">
        <f t="shared" si="192"/>
        <v>8470</v>
      </c>
      <c r="DG210" s="520"/>
      <c r="DH210" s="527">
        <f t="shared" si="193"/>
        <v>8470</v>
      </c>
      <c r="DP210" s="732" t="s">
        <v>3658</v>
      </c>
      <c r="DQ210" s="165">
        <v>550</v>
      </c>
      <c r="DR210" s="519">
        <f t="shared" si="185"/>
        <v>550</v>
      </c>
      <c r="DS210" s="520"/>
      <c r="DT210" s="521">
        <f t="shared" si="186"/>
        <v>550</v>
      </c>
      <c r="DU210" s="165"/>
      <c r="DV210" s="732" t="s">
        <v>4213</v>
      </c>
      <c r="DW210" s="165">
        <v>80</v>
      </c>
      <c r="DX210" s="519">
        <f t="shared" si="179"/>
        <v>80</v>
      </c>
      <c r="DY210" s="520"/>
      <c r="DZ210" s="521">
        <f t="shared" si="180"/>
        <v>80</v>
      </c>
      <c r="EG210" s="164"/>
      <c r="EH210" s="733" t="s">
        <v>3295</v>
      </c>
      <c r="EI210" s="163">
        <v>1710</v>
      </c>
      <c r="EJ210" s="528">
        <f t="shared" si="182"/>
        <v>1710</v>
      </c>
      <c r="EK210" s="523"/>
      <c r="EL210" s="524">
        <f t="shared" si="183"/>
        <v>1710</v>
      </c>
    </row>
    <row r="211" spans="12:142" x14ac:dyDescent="0.2">
      <c r="L211" s="737" t="s">
        <v>2597</v>
      </c>
      <c r="M211" s="811" t="s">
        <v>2591</v>
      </c>
      <c r="N211" s="93" t="s">
        <v>1964</v>
      </c>
      <c r="O211" s="422" t="s">
        <v>691</v>
      </c>
      <c r="Q211" s="737" t="s">
        <v>2597</v>
      </c>
      <c r="R211" s="97" t="s">
        <v>182</v>
      </c>
      <c r="S211" s="93" t="s">
        <v>141</v>
      </c>
      <c r="U211" s="154" t="s">
        <v>492</v>
      </c>
      <c r="V211" s="151" t="s">
        <v>86</v>
      </c>
      <c r="W211" s="596" t="s">
        <v>5091</v>
      </c>
      <c r="AK211" s="771" t="s">
        <v>4177</v>
      </c>
      <c r="AL211" s="150" t="s">
        <v>1646</v>
      </c>
      <c r="AM211" s="755" t="s">
        <v>2921</v>
      </c>
      <c r="AO211" s="98"/>
      <c r="AP211" s="97"/>
      <c r="AQ211" s="93"/>
      <c r="AU211" s="153" t="s">
        <v>606</v>
      </c>
      <c r="AV211" s="150" t="s">
        <v>637</v>
      </c>
      <c r="AW211" s="137" t="str">
        <f t="shared" si="151"/>
        <v>ДП ПОЛЛО.3А/5</v>
      </c>
      <c r="AY211" s="223" t="s">
        <v>1277</v>
      </c>
      <c r="AZ211" s="61" t="s">
        <v>1599</v>
      </c>
      <c r="BA211" s="138" t="str">
        <f t="shared" si="191"/>
        <v>ДП ЛАДА C.4/0.купе.</v>
      </c>
      <c r="BK211" s="142" t="s">
        <v>6582</v>
      </c>
      <c r="BL211" s="136" t="s">
        <v>529</v>
      </c>
      <c r="BM211" s="137" t="str">
        <f t="shared" si="190"/>
        <v>КД Verto-FIT Comfort Inside.Резист</v>
      </c>
      <c r="BS211" s="57" t="s">
        <v>2479</v>
      </c>
      <c r="BT211" s="55" t="s">
        <v>3851</v>
      </c>
      <c r="BU211" s="69" t="str">
        <f t="shared" si="188"/>
        <v>ДП Міра.2/3.Масив</v>
      </c>
      <c r="BW211" s="161" t="s">
        <v>1279</v>
      </c>
      <c r="BX211" s="245" t="s">
        <v>430</v>
      </c>
      <c r="BY211" s="134" t="str">
        <f>CONCATENATE(BW211,".",BX211)</f>
        <v>ДП ЛАДА C.4/2.Сатин</v>
      </c>
      <c r="CA211" s="145" t="s">
        <v>6115</v>
      </c>
      <c r="CB211" s="475" t="s">
        <v>5837</v>
      </c>
      <c r="CC211" s="238" t="str">
        <f>CONCATENATE(CA211,".",CB211)</f>
        <v>ДП ГЕОМЕТРІЯ.б/з фальц.робоча.Magnet ст (чор.) +2завіс 3D(чор.)</v>
      </c>
      <c r="CE211" s="543"/>
      <c r="CF211" s="541"/>
      <c r="CG211" s="542"/>
      <c r="CM211" s="431"/>
      <c r="CN211" s="426"/>
      <c r="CO211" s="427"/>
      <c r="CY211" s="744" t="s">
        <v>5807</v>
      </c>
      <c r="CZ211" s="151" t="s">
        <v>5823</v>
      </c>
      <c r="DA211" s="138" t="s">
        <v>817</v>
      </c>
      <c r="DD211" s="734" t="s">
        <v>4744</v>
      </c>
      <c r="DE211" s="165">
        <v>8470</v>
      </c>
      <c r="DF211" s="534">
        <f t="shared" si="192"/>
        <v>8470</v>
      </c>
      <c r="DG211" s="520"/>
      <c r="DH211" s="527">
        <f t="shared" si="193"/>
        <v>8470</v>
      </c>
      <c r="DP211" s="107" t="s">
        <v>1514</v>
      </c>
      <c r="DQ211" s="163">
        <v>550</v>
      </c>
      <c r="DR211" s="528">
        <f t="shared" si="185"/>
        <v>550</v>
      </c>
      <c r="DS211" s="523"/>
      <c r="DT211" s="524">
        <f t="shared" si="186"/>
        <v>550</v>
      </c>
      <c r="DU211" s="165"/>
      <c r="DV211" s="733" t="s">
        <v>4214</v>
      </c>
      <c r="DW211" s="163">
        <v>80</v>
      </c>
      <c r="DX211" s="528">
        <f t="shared" si="179"/>
        <v>80</v>
      </c>
      <c r="DY211" s="523"/>
      <c r="DZ211" s="524">
        <f t="shared" si="180"/>
        <v>80</v>
      </c>
      <c r="EG211" s="164"/>
      <c r="EH211" s="732" t="s">
        <v>3296</v>
      </c>
      <c r="EI211" s="165">
        <v>0</v>
      </c>
      <c r="EJ211" s="519">
        <f>ROUND(((EI211-(EI211/6))/$DD$3)*$DE$3,2)</f>
        <v>0</v>
      </c>
      <c r="EK211" s="520"/>
      <c r="EL211" s="521">
        <f>IF(EK211="",EJ211,
IF(AND($EI$10&gt;=VLOOKUP(EK211,$EH$5:$EL$9,2,0),$EI$10&lt;=VLOOKUP(EK211,$EH$5:$EL$9,3,0)),
(EJ211*(1-VLOOKUP(EK211,$EH$5:$EL$9,4,0))),
EJ211))</f>
        <v>0</v>
      </c>
    </row>
    <row r="212" spans="12:142" x14ac:dyDescent="0.2">
      <c r="L212" s="737" t="s">
        <v>2598</v>
      </c>
      <c r="M212" s="811" t="s">
        <v>2591</v>
      </c>
      <c r="N212" s="93" t="s">
        <v>1964</v>
      </c>
      <c r="O212" s="422" t="s">
        <v>691</v>
      </c>
      <c r="Q212" s="737" t="s">
        <v>2598</v>
      </c>
      <c r="R212" s="97" t="s">
        <v>194</v>
      </c>
      <c r="S212" s="93" t="s">
        <v>142</v>
      </c>
      <c r="U212" s="801"/>
      <c r="V212" s="802"/>
      <c r="W212" s="795"/>
      <c r="AK212" s="771" t="s">
        <v>5786</v>
      </c>
      <c r="AL212" s="150" t="s">
        <v>6060</v>
      </c>
      <c r="AM212" s="755" t="s">
        <v>5787</v>
      </c>
      <c r="AO212" s="98"/>
      <c r="AP212" s="97"/>
      <c r="AQ212" s="93"/>
      <c r="AU212" s="403" t="s">
        <v>606</v>
      </c>
      <c r="AV212" s="171" t="s">
        <v>194</v>
      </c>
      <c r="AW212" s="173" t="str">
        <f t="shared" si="151"/>
        <v>ДП ПОЛЛО.4/3</v>
      </c>
      <c r="AY212" s="233" t="s">
        <v>1278</v>
      </c>
      <c r="AZ212" s="136" t="s">
        <v>1597</v>
      </c>
      <c r="BA212" s="137" t="str">
        <f t="shared" si="191"/>
        <v>ДП ЛАДА C.4/1.фальц.</v>
      </c>
      <c r="BK212" s="142" t="s">
        <v>6582</v>
      </c>
      <c r="BL212" s="136" t="s">
        <v>7178</v>
      </c>
      <c r="BM212" s="137" t="str">
        <f>CONCATENATE(BK212,".",BL212)</f>
        <v>КД Verto-FIT Comfort Inside.Резист.</v>
      </c>
      <c r="BS212" s="425"/>
      <c r="BT212" s="426"/>
      <c r="BU212" s="427"/>
      <c r="BW212" s="164" t="s">
        <v>1279</v>
      </c>
      <c r="BX212" s="764" t="s">
        <v>3617</v>
      </c>
      <c r="BY212" s="137" t="str">
        <f t="shared" ref="BY212:BY252" si="194">CONCATENATE(BW212,".",BX212)</f>
        <v>ДП ЛАДА C.4/2.Графіт</v>
      </c>
      <c r="CA212" s="145" t="s">
        <v>6115</v>
      </c>
      <c r="CB212" s="96"/>
      <c r="CC212" s="96"/>
      <c r="CE212" s="144" t="s">
        <v>3072</v>
      </c>
      <c r="CF212" s="136"/>
      <c r="CG212" s="137" t="str">
        <f t="shared" ref="CG212:CG222" si="195">CONCATENATE(CE212,".",CF212)</f>
        <v>ДП Тіана.фальц..робоча..</v>
      </c>
      <c r="CM212" s="736" t="s">
        <v>6167</v>
      </c>
      <c r="CN212" s="136" t="s">
        <v>933</v>
      </c>
      <c r="CO212" s="137" t="str">
        <f t="shared" ref="CO212:CO218" si="196">CONCATENATE(CM212,".",CN212)</f>
        <v>ДП класік.фальц..робоча..Standard-MDF</v>
      </c>
      <c r="CY212" s="434"/>
      <c r="CZ212" s="94"/>
      <c r="DA212" s="222"/>
      <c r="DD212" s="734" t="s">
        <v>4745</v>
      </c>
      <c r="DE212" s="165">
        <v>8470</v>
      </c>
      <c r="DF212" s="534">
        <f t="shared" si="192"/>
        <v>8470</v>
      </c>
      <c r="DG212" s="520"/>
      <c r="DH212" s="527">
        <f t="shared" si="193"/>
        <v>8470</v>
      </c>
      <c r="DP212" s="164" t="s">
        <v>1508</v>
      </c>
      <c r="DQ212" s="165">
        <v>0</v>
      </c>
      <c r="DR212" s="519">
        <f t="shared" si="185"/>
        <v>0</v>
      </c>
      <c r="DS212" s="520"/>
      <c r="DT212" s="521">
        <f t="shared" si="186"/>
        <v>0</v>
      </c>
      <c r="DU212" s="165"/>
      <c r="DV212" s="733" t="s">
        <v>5887</v>
      </c>
      <c r="DW212" s="163">
        <v>80</v>
      </c>
      <c r="DX212" s="528">
        <f t="shared" si="179"/>
        <v>80</v>
      </c>
      <c r="DY212" s="523"/>
      <c r="DZ212" s="524">
        <f t="shared" si="180"/>
        <v>80</v>
      </c>
      <c r="EG212" s="164"/>
      <c r="EH212" s="733" t="s">
        <v>3297</v>
      </c>
      <c r="EI212" s="163">
        <v>1710</v>
      </c>
      <c r="EJ212" s="528">
        <f>ROUND(((EI212-(EI212/6))/$DD$3)*$DE$3,2)</f>
        <v>1710</v>
      </c>
      <c r="EK212" s="523"/>
      <c r="EL212" s="524">
        <f>IF(EK212="",EJ212,
IF(AND($EI$10&gt;=VLOOKUP(EK212,$EH$5:$EL$9,2,0),$EI$10&lt;=VLOOKUP(EK212,$EH$5:$EL$9,3,0)),
(EJ212*(1-VLOOKUP(EK212,$EH$5:$EL$9,4,0))),
EJ212))</f>
        <v>1710</v>
      </c>
    </row>
    <row r="213" spans="12:142" x14ac:dyDescent="0.2">
      <c r="L213" s="737" t="s">
        <v>2599</v>
      </c>
      <c r="M213" s="811" t="s">
        <v>2591</v>
      </c>
      <c r="N213" s="93" t="s">
        <v>1964</v>
      </c>
      <c r="O213" s="422" t="s">
        <v>691</v>
      </c>
      <c r="Q213" s="737" t="s">
        <v>2599</v>
      </c>
      <c r="R213" s="97" t="s">
        <v>195</v>
      </c>
      <c r="S213" s="93" t="s">
        <v>143</v>
      </c>
      <c r="U213" s="250" t="s">
        <v>1057</v>
      </c>
      <c r="V213" s="100" t="s">
        <v>232</v>
      </c>
      <c r="W213" s="99" t="s">
        <v>2048</v>
      </c>
      <c r="AK213" s="588"/>
      <c r="AL213" s="472"/>
      <c r="AM213" s="589"/>
      <c r="AO213" s="98"/>
      <c r="AP213" s="97"/>
      <c r="AQ213" s="93"/>
      <c r="AU213" s="143" t="s">
        <v>6136</v>
      </c>
      <c r="AV213" s="97" t="s">
        <v>187</v>
      </c>
      <c r="AW213" s="173" t="str">
        <f t="shared" ref="AW213:AW218" si="197">CONCATENATE(AU213,".",AV213)</f>
        <v>ДП КЛАСІК.1/0</v>
      </c>
      <c r="AY213" s="233" t="s">
        <v>1278</v>
      </c>
      <c r="AZ213" s="136" t="s">
        <v>1598</v>
      </c>
      <c r="BA213" s="137" t="str">
        <f t="shared" si="191"/>
        <v>ДП ЛАДА C.4/1.б/з фальц.</v>
      </c>
      <c r="BK213" s="142" t="s">
        <v>6582</v>
      </c>
      <c r="BL213" s="136" t="s">
        <v>55</v>
      </c>
      <c r="BM213" s="137" t="str">
        <f t="shared" si="190"/>
        <v>КД Verto-FIT Comfort Inside.LINE-3D</v>
      </c>
      <c r="BS213" s="57" t="s">
        <v>1019</v>
      </c>
      <c r="BT213" s="40" t="s">
        <v>3851</v>
      </c>
      <c r="BU213" s="69" t="str">
        <f t="shared" ref="BU213:BU222" si="198">CONCATENATE(BS213,".",BT213)</f>
        <v>ДП ЛАДА-ЛОФТ.1/0.Масив</v>
      </c>
      <c r="BW213" s="107" t="s">
        <v>1279</v>
      </c>
      <c r="BX213" s="247" t="s">
        <v>790</v>
      </c>
      <c r="BY213" s="138" t="str">
        <f t="shared" si="194"/>
        <v>ДП ЛАДА C.4/2.Бронза</v>
      </c>
      <c r="CA213" s="145" t="s">
        <v>6115</v>
      </c>
      <c r="CB213" s="475" t="s">
        <v>4109</v>
      </c>
      <c r="CC213" s="238" t="str">
        <f>CONCATENATE(CA213,".",CB213)</f>
        <v>ДП ГЕОМЕТРІЯ.б/з фальц.робоча.Magnet цл +3завіс 3D</v>
      </c>
      <c r="CE213" s="145" t="s">
        <v>3072</v>
      </c>
      <c r="CF213" s="136" t="s">
        <v>4021</v>
      </c>
      <c r="CG213" s="137" t="str">
        <f t="shared" si="195"/>
        <v>ДП Тіана.фальц..робоча..ВВ</v>
      </c>
      <c r="CM213" s="736" t="s">
        <v>6167</v>
      </c>
      <c r="CN213" s="136" t="s">
        <v>798</v>
      </c>
      <c r="CO213" s="137" t="str">
        <f t="shared" si="196"/>
        <v>ДП класік.фальц..робоча..Standard</v>
      </c>
      <c r="CY213" s="746" t="s">
        <v>4485</v>
      </c>
      <c r="CZ213" s="150" t="s">
        <v>4502</v>
      </c>
      <c r="DA213" s="137" t="s">
        <v>817</v>
      </c>
      <c r="DD213" s="734" t="s">
        <v>4746</v>
      </c>
      <c r="DE213" s="165">
        <v>8470</v>
      </c>
      <c r="DF213" s="534">
        <f t="shared" si="192"/>
        <v>8470</v>
      </c>
      <c r="DG213" s="520"/>
      <c r="DH213" s="527">
        <f t="shared" si="193"/>
        <v>8470</v>
      </c>
      <c r="DP213" s="732" t="s">
        <v>3659</v>
      </c>
      <c r="DQ213" s="165">
        <v>550</v>
      </c>
      <c r="DR213" s="519">
        <f t="shared" si="185"/>
        <v>550</v>
      </c>
      <c r="DS213" s="520"/>
      <c r="DT213" s="521">
        <f t="shared" si="186"/>
        <v>550</v>
      </c>
      <c r="DU213" s="165"/>
      <c r="DV213" s="732" t="s">
        <v>4215</v>
      </c>
      <c r="DW213" s="165">
        <v>800.00000000000011</v>
      </c>
      <c r="DX213" s="519">
        <f t="shared" si="179"/>
        <v>800</v>
      </c>
      <c r="DY213" s="520"/>
      <c r="DZ213" s="521">
        <f t="shared" si="180"/>
        <v>800</v>
      </c>
      <c r="EG213" s="164"/>
      <c r="EH213" s="732" t="s">
        <v>3298</v>
      </c>
      <c r="EI213" s="165">
        <v>0</v>
      </c>
      <c r="EJ213" s="519">
        <f>ROUND(((EI213-(EI213/6))/$DD$3)*$DE$3,2)</f>
        <v>0</v>
      </c>
      <c r="EK213" s="520"/>
      <c r="EL213" s="521">
        <f>IF(EK213="",EJ213,
IF(AND($EI$10&gt;=VLOOKUP(EK213,$EH$5:$EL$9,2,0),$EI$10&lt;=VLOOKUP(EK213,$EH$5:$EL$9,3,0)),
(EJ213*(1-VLOOKUP(EK213,$EH$5:$EL$9,4,0))),
EJ213))</f>
        <v>0</v>
      </c>
    </row>
    <row r="214" spans="12:142" x14ac:dyDescent="0.2">
      <c r="L214" s="737" t="s">
        <v>2600</v>
      </c>
      <c r="M214" s="811" t="s">
        <v>2591</v>
      </c>
      <c r="N214" s="93" t="s">
        <v>1964</v>
      </c>
      <c r="O214" s="422" t="s">
        <v>691</v>
      </c>
      <c r="Q214" s="737" t="s">
        <v>2600</v>
      </c>
      <c r="R214" s="97" t="s">
        <v>506</v>
      </c>
      <c r="S214" s="93" t="s">
        <v>975</v>
      </c>
      <c r="U214" s="249" t="s">
        <v>1058</v>
      </c>
      <c r="V214" s="150" t="s">
        <v>233</v>
      </c>
      <c r="W214" s="158" t="s">
        <v>2049</v>
      </c>
      <c r="AK214" s="783" t="s">
        <v>4178</v>
      </c>
      <c r="AL214" s="100" t="s">
        <v>1648</v>
      </c>
      <c r="AM214" s="754" t="s">
        <v>2922</v>
      </c>
      <c r="AO214" s="571"/>
      <c r="AP214" s="576"/>
      <c r="AQ214" s="551"/>
      <c r="AU214" s="143" t="s">
        <v>6136</v>
      </c>
      <c r="AV214" s="97" t="s">
        <v>188</v>
      </c>
      <c r="AW214" s="173" t="str">
        <f t="shared" si="197"/>
        <v>ДП КЛАСІК.1/1</v>
      </c>
      <c r="AY214" s="223" t="s">
        <v>1278</v>
      </c>
      <c r="AZ214" s="61" t="s">
        <v>1599</v>
      </c>
      <c r="BA214" s="138" t="str">
        <f t="shared" si="191"/>
        <v>ДП ЛАДА C.4/1.купе.</v>
      </c>
      <c r="BK214" s="142" t="s">
        <v>6582</v>
      </c>
      <c r="BL214" s="136" t="s">
        <v>4720</v>
      </c>
      <c r="BM214" s="137" t="str">
        <f>CONCATENATE(BK214,".",BL214)</f>
        <v>КД Verto-FIT Comfort Inside.Е-шпон</v>
      </c>
      <c r="BS214" s="57" t="s">
        <v>1021</v>
      </c>
      <c r="BT214" s="40" t="s">
        <v>3851</v>
      </c>
      <c r="BU214" s="69" t="str">
        <f t="shared" si="198"/>
        <v>ДП ЛАДА-ЛОФТ.1/1.Масив</v>
      </c>
      <c r="BW214" s="161" t="s">
        <v>1280</v>
      </c>
      <c r="BX214" s="245" t="s">
        <v>430</v>
      </c>
      <c r="BY214" s="134" t="str">
        <f t="shared" si="194"/>
        <v>ДП ЛАДА C.4/3.Сатин</v>
      </c>
      <c r="CA214" s="146" t="s">
        <v>6115</v>
      </c>
      <c r="CB214" s="587" t="s">
        <v>4110</v>
      </c>
      <c r="CC214" s="239" t="str">
        <f>CONCATENATE(CA214,".",CB214)</f>
        <v>ДП ГЕОМЕТРІЯ.б/з фальц.робоча.Magnet ст +3завіс 3D</v>
      </c>
      <c r="CE214" s="146" t="s">
        <v>3072</v>
      </c>
      <c r="CF214" s="61" t="s">
        <v>697</v>
      </c>
      <c r="CG214" s="138" t="str">
        <f t="shared" si="195"/>
        <v>ДП Тіана.фальц..робоча..ВП</v>
      </c>
      <c r="CM214" s="736" t="s">
        <v>6167</v>
      </c>
      <c r="CN214" s="136" t="s">
        <v>799</v>
      </c>
      <c r="CO214" s="137" t="str">
        <f t="shared" si="196"/>
        <v>ДП класік.фальц..робоча..Verto-FIT</v>
      </c>
      <c r="CY214" s="744" t="s">
        <v>4515</v>
      </c>
      <c r="CZ214" s="151" t="s">
        <v>4532</v>
      </c>
      <c r="DA214" s="138" t="s">
        <v>817</v>
      </c>
      <c r="DD214" s="734" t="s">
        <v>4747</v>
      </c>
      <c r="DE214" s="165">
        <v>8470</v>
      </c>
      <c r="DF214" s="534">
        <f t="shared" si="192"/>
        <v>8470</v>
      </c>
      <c r="DG214" s="520"/>
      <c r="DH214" s="527">
        <f t="shared" si="193"/>
        <v>8470</v>
      </c>
      <c r="DP214" s="107" t="s">
        <v>1513</v>
      </c>
      <c r="DQ214" s="163">
        <v>550</v>
      </c>
      <c r="DR214" s="528">
        <f t="shared" si="185"/>
        <v>550</v>
      </c>
      <c r="DS214" s="523"/>
      <c r="DT214" s="524">
        <f t="shared" si="186"/>
        <v>550</v>
      </c>
      <c r="DU214" s="165"/>
      <c r="DV214" s="732" t="s">
        <v>4216</v>
      </c>
      <c r="DW214" s="165">
        <v>800.00000000000011</v>
      </c>
      <c r="DX214" s="519">
        <f t="shared" si="179"/>
        <v>800</v>
      </c>
      <c r="DY214" s="520"/>
      <c r="DZ214" s="521">
        <f t="shared" si="180"/>
        <v>800</v>
      </c>
      <c r="EG214" s="164"/>
      <c r="EH214" s="733" t="s">
        <v>3299</v>
      </c>
      <c r="EI214" s="163">
        <v>1980</v>
      </c>
      <c r="EJ214" s="528">
        <f>ROUND(((EI214-(EI214/6))/$DD$3)*$DE$3,2)</f>
        <v>1980</v>
      </c>
      <c r="EK214" s="523"/>
      <c r="EL214" s="524">
        <f>IF(EK214="",EJ214,
IF(AND($EI$10&gt;=VLOOKUP(EK214,$EH$5:$EL$9,2,0),$EI$10&lt;=VLOOKUP(EK214,$EH$5:$EL$9,3,0)),
(EJ214*(1-VLOOKUP(EK214,$EH$5:$EL$9,4,0))),
EJ214))</f>
        <v>1980</v>
      </c>
    </row>
    <row r="215" spans="12:142" x14ac:dyDescent="0.2">
      <c r="L215" s="737" t="s">
        <v>2601</v>
      </c>
      <c r="M215" s="811" t="s">
        <v>2591</v>
      </c>
      <c r="N215" s="93" t="s">
        <v>1964</v>
      </c>
      <c r="O215" s="422" t="s">
        <v>691</v>
      </c>
      <c r="Q215" s="737" t="s">
        <v>2601</v>
      </c>
      <c r="R215" s="97" t="s">
        <v>507</v>
      </c>
      <c r="S215" s="93" t="s">
        <v>976</v>
      </c>
      <c r="U215" s="249" t="s">
        <v>1059</v>
      </c>
      <c r="V215" s="150" t="s">
        <v>234</v>
      </c>
      <c r="W215" s="158" t="s">
        <v>2050</v>
      </c>
      <c r="AK215" s="771" t="s">
        <v>6501</v>
      </c>
      <c r="AL215" s="150" t="s">
        <v>6510</v>
      </c>
      <c r="AM215" s="754" t="s">
        <v>6267</v>
      </c>
      <c r="AU215" s="143" t="s">
        <v>6136</v>
      </c>
      <c r="AV215" s="97" t="s">
        <v>189</v>
      </c>
      <c r="AW215" s="173" t="str">
        <f t="shared" si="197"/>
        <v>ДП КЛАСІК.2/0</v>
      </c>
      <c r="AY215" s="233" t="s">
        <v>1279</v>
      </c>
      <c r="AZ215" s="136" t="s">
        <v>1597</v>
      </c>
      <c r="BA215" s="137" t="str">
        <f t="shared" si="191"/>
        <v>ДП ЛАДА C.4/2.фальц.</v>
      </c>
      <c r="BK215" s="143" t="s">
        <v>6582</v>
      </c>
      <c r="BL215" s="61" t="s">
        <v>1710</v>
      </c>
      <c r="BM215" s="138" t="str">
        <f t="shared" si="190"/>
        <v>КД Verto-FIT Comfort Inside.Лофт</v>
      </c>
      <c r="BS215" s="57" t="s">
        <v>1022</v>
      </c>
      <c r="BT215" s="40" t="s">
        <v>3851</v>
      </c>
      <c r="BU215" s="69" t="str">
        <f t="shared" si="198"/>
        <v>ДП ЛАДА-ЛОФТ.3/0.Масив</v>
      </c>
      <c r="BW215" s="164" t="s">
        <v>1280</v>
      </c>
      <c r="BX215" s="764" t="s">
        <v>3617</v>
      </c>
      <c r="BY215" s="137" t="str">
        <f t="shared" si="194"/>
        <v>ДП ЛАДА C.4/3.Графіт</v>
      </c>
      <c r="CA215" s="145" t="s">
        <v>6115</v>
      </c>
      <c r="CB215" s="475" t="s">
        <v>5840</v>
      </c>
      <c r="CC215" s="238" t="str">
        <f>CONCATENATE(CA215,".",CB215)</f>
        <v>ДП ГЕОМЕТРІЯ.б/з фальц.робоча.Magnet цл (чор.) +3завіс 3D(чор.)</v>
      </c>
      <c r="CE215" s="144" t="s">
        <v>3073</v>
      </c>
      <c r="CF215" s="136"/>
      <c r="CG215" s="137" t="str">
        <f t="shared" si="195"/>
        <v>ДП Тіана.фальц..неробоча..</v>
      </c>
      <c r="CM215" s="423" t="s">
        <v>6167</v>
      </c>
      <c r="CN215" s="61" t="s">
        <v>355</v>
      </c>
      <c r="CO215" s="138" t="str">
        <f t="shared" si="196"/>
        <v>ДП класік.фальц..робоча..Verto-FIT Plus</v>
      </c>
      <c r="CY215" s="746" t="s">
        <v>5808</v>
      </c>
      <c r="CZ215" s="150" t="s">
        <v>5825</v>
      </c>
      <c r="DA215" s="137" t="s">
        <v>817</v>
      </c>
      <c r="DD215" s="734" t="s">
        <v>4748</v>
      </c>
      <c r="DE215" s="165">
        <v>8470</v>
      </c>
      <c r="DF215" s="534">
        <f t="shared" si="192"/>
        <v>8470</v>
      </c>
      <c r="DG215" s="520"/>
      <c r="DH215" s="527">
        <f t="shared" si="193"/>
        <v>8470</v>
      </c>
      <c r="DP215" s="164" t="s">
        <v>1509</v>
      </c>
      <c r="DQ215" s="165">
        <v>0</v>
      </c>
      <c r="DR215" s="519">
        <f t="shared" si="185"/>
        <v>0</v>
      </c>
      <c r="DS215" s="520"/>
      <c r="DT215" s="521">
        <f t="shared" si="186"/>
        <v>0</v>
      </c>
      <c r="DU215" s="165"/>
      <c r="DV215" s="732" t="s">
        <v>5888</v>
      </c>
      <c r="DW215" s="165">
        <v>1000</v>
      </c>
      <c r="DX215" s="519">
        <f t="shared" si="179"/>
        <v>1000</v>
      </c>
      <c r="DY215" s="520"/>
      <c r="DZ215" s="521">
        <f t="shared" si="180"/>
        <v>1000</v>
      </c>
      <c r="EG215" s="164"/>
      <c r="EH215" s="732" t="s">
        <v>3300</v>
      </c>
      <c r="EI215" s="165">
        <v>0</v>
      </c>
      <c r="EJ215" s="519">
        <f t="shared" si="182"/>
        <v>0</v>
      </c>
      <c r="EK215" s="520"/>
      <c r="EL215" s="521">
        <f t="shared" si="183"/>
        <v>0</v>
      </c>
    </row>
    <row r="216" spans="12:142" x14ac:dyDescent="0.2">
      <c r="L216" s="143"/>
      <c r="M216" s="47"/>
      <c r="N216" s="93"/>
      <c r="O216" s="422"/>
      <c r="Q216" s="143"/>
      <c r="R216" s="97"/>
      <c r="S216" s="93"/>
      <c r="U216" s="249" t="s">
        <v>1060</v>
      </c>
      <c r="V216" s="150" t="s">
        <v>235</v>
      </c>
      <c r="W216" s="158" t="s">
        <v>2051</v>
      </c>
      <c r="AK216" s="771" t="s">
        <v>4179</v>
      </c>
      <c r="AL216" s="150" t="s">
        <v>1651</v>
      </c>
      <c r="AM216" s="754" t="s">
        <v>2923</v>
      </c>
      <c r="AU216" s="143" t="s">
        <v>6136</v>
      </c>
      <c r="AV216" s="97" t="s">
        <v>190</v>
      </c>
      <c r="AW216" s="173" t="str">
        <f t="shared" si="197"/>
        <v>ДП КЛАСІК.2/1</v>
      </c>
      <c r="AY216" s="233" t="s">
        <v>1279</v>
      </c>
      <c r="AZ216" s="136" t="s">
        <v>1598</v>
      </c>
      <c r="BA216" s="137" t="str">
        <f t="shared" si="191"/>
        <v>ДП ЛАДА C.4/2.б/з фальц.</v>
      </c>
      <c r="BK216" s="141" t="s">
        <v>522</v>
      </c>
      <c r="BL216" s="133" t="s">
        <v>4553</v>
      </c>
      <c r="BM216" s="134" t="str">
        <f t="shared" si="190"/>
        <v>РС Verto-SLIDE.Сімплекс</v>
      </c>
      <c r="BS216" s="57" t="s">
        <v>1023</v>
      </c>
      <c r="BT216" s="40" t="s">
        <v>3851</v>
      </c>
      <c r="BU216" s="69" t="str">
        <f t="shared" si="198"/>
        <v>ДП ЛАДА-ЛОФТ.3/1.Масив</v>
      </c>
      <c r="BW216" s="107" t="s">
        <v>1280</v>
      </c>
      <c r="BX216" s="247" t="s">
        <v>790</v>
      </c>
      <c r="BY216" s="138" t="str">
        <f t="shared" si="194"/>
        <v>ДП ЛАДА C.4/3.Бронза</v>
      </c>
      <c r="CA216" s="146" t="s">
        <v>6115</v>
      </c>
      <c r="CB216" s="587" t="s">
        <v>5841</v>
      </c>
      <c r="CC216" s="239" t="str">
        <f>CONCATENATE(CA216,".",CB216)</f>
        <v>ДП ГЕОМЕТРІЯ.б/з фальц.робоча.Magnet ст (чор.) +3завіс 3D(чор.)</v>
      </c>
      <c r="CE216" s="145" t="s">
        <v>3073</v>
      </c>
      <c r="CF216" s="136" t="s">
        <v>4021</v>
      </c>
      <c r="CG216" s="137" t="str">
        <f t="shared" si="195"/>
        <v>ДП Тіана.фальц..неробоча..ВВ</v>
      </c>
      <c r="CM216" s="423" t="s">
        <v>6168</v>
      </c>
      <c r="CN216" s="61" t="s">
        <v>3871</v>
      </c>
      <c r="CO216" s="69" t="str">
        <f t="shared" si="196"/>
        <v>ДП класік.фальц..неробоча..(ні)</v>
      </c>
      <c r="CY216" s="744" t="s">
        <v>5809</v>
      </c>
      <c r="CZ216" s="151" t="s">
        <v>5826</v>
      </c>
      <c r="DA216" s="138" t="s">
        <v>817</v>
      </c>
      <c r="DD216" s="734" t="s">
        <v>4749</v>
      </c>
      <c r="DE216" s="165">
        <v>8470</v>
      </c>
      <c r="DF216" s="534">
        <f t="shared" si="192"/>
        <v>8470</v>
      </c>
      <c r="DG216" s="520"/>
      <c r="DH216" s="527">
        <f t="shared" si="193"/>
        <v>8470</v>
      </c>
      <c r="DP216" s="732" t="s">
        <v>3660</v>
      </c>
      <c r="DQ216" s="165">
        <v>550</v>
      </c>
      <c r="DR216" s="519">
        <f t="shared" si="185"/>
        <v>550</v>
      </c>
      <c r="DS216" s="520"/>
      <c r="DT216" s="521">
        <f t="shared" si="186"/>
        <v>550</v>
      </c>
      <c r="DU216" s="165"/>
      <c r="DV216" s="732" t="s">
        <v>5889</v>
      </c>
      <c r="DW216" s="165">
        <v>1000</v>
      </c>
      <c r="DX216" s="519">
        <f t="shared" si="179"/>
        <v>1000</v>
      </c>
      <c r="DY216" s="520"/>
      <c r="DZ216" s="521">
        <f t="shared" si="180"/>
        <v>1000</v>
      </c>
      <c r="EG216" s="164"/>
      <c r="EH216" s="733" t="s">
        <v>3301</v>
      </c>
      <c r="EI216" s="163">
        <v>2030</v>
      </c>
      <c r="EJ216" s="528">
        <f t="shared" si="182"/>
        <v>2030</v>
      </c>
      <c r="EK216" s="523"/>
      <c r="EL216" s="524">
        <f t="shared" si="183"/>
        <v>2030</v>
      </c>
    </row>
    <row r="217" spans="12:142" x14ac:dyDescent="0.2">
      <c r="L217" s="57" t="s">
        <v>1104</v>
      </c>
      <c r="M217" s="47" t="s">
        <v>1094</v>
      </c>
      <c r="N217" s="93" t="s">
        <v>1951</v>
      </c>
      <c r="O217" s="422" t="s">
        <v>691</v>
      </c>
      <c r="P217" s="96"/>
      <c r="Q217" s="57" t="s">
        <v>1104</v>
      </c>
      <c r="R217" s="97" t="s">
        <v>183</v>
      </c>
      <c r="S217" s="93" t="s">
        <v>144</v>
      </c>
      <c r="U217" s="248" t="s">
        <v>1061</v>
      </c>
      <c r="V217" s="151" t="s">
        <v>236</v>
      </c>
      <c r="W217" s="159" t="s">
        <v>2052</v>
      </c>
      <c r="AK217" s="771" t="s">
        <v>4180</v>
      </c>
      <c r="AL217" s="150" t="s">
        <v>1653</v>
      </c>
      <c r="AM217" s="755" t="s">
        <v>2924</v>
      </c>
      <c r="AU217" s="143" t="s">
        <v>6136</v>
      </c>
      <c r="AV217" s="97" t="s">
        <v>178</v>
      </c>
      <c r="AW217" s="173" t="str">
        <f t="shared" si="197"/>
        <v>ДП КЛАСІК.3/0</v>
      </c>
      <c r="AY217" s="223" t="s">
        <v>1279</v>
      </c>
      <c r="AZ217" s="61" t="s">
        <v>1599</v>
      </c>
      <c r="BA217" s="138" t="str">
        <f t="shared" si="191"/>
        <v>ДП ЛАДА C.4/2.купе.</v>
      </c>
      <c r="BK217" s="142" t="s">
        <v>522</v>
      </c>
      <c r="BL217" s="136" t="s">
        <v>393</v>
      </c>
      <c r="BM217" s="137" t="str">
        <f t="shared" si="190"/>
        <v>РС Verto-SLIDE.Verto-Cell</v>
      </c>
      <c r="BS217" s="57" t="s">
        <v>1024</v>
      </c>
      <c r="BT217" s="40" t="s">
        <v>3851</v>
      </c>
      <c r="BU217" s="69" t="str">
        <f t="shared" si="198"/>
        <v>ДП ЛАДА-ЛОФТ.4/0.Масив</v>
      </c>
      <c r="BW217" s="161" t="s">
        <v>1281</v>
      </c>
      <c r="BX217" s="245" t="s">
        <v>430</v>
      </c>
      <c r="BY217" s="134" t="str">
        <f t="shared" si="194"/>
        <v>ДП ЛАДА C.4/4.Сатин</v>
      </c>
      <c r="CA217" s="740" t="s">
        <v>6116</v>
      </c>
      <c r="CB217" s="133" t="s">
        <v>3871</v>
      </c>
      <c r="CC217" s="134" t="str">
        <f>CONCATENATE(CA217,".",CB217)</f>
        <v>ДП ГЕОМЕТРІЯ.купе.робоча.(ні)</v>
      </c>
      <c r="CE217" s="146" t="s">
        <v>3073</v>
      </c>
      <c r="CF217" s="61" t="s">
        <v>697</v>
      </c>
      <c r="CG217" s="138" t="str">
        <f t="shared" si="195"/>
        <v>ДП Тіана.фальц..неробоча..ВП</v>
      </c>
      <c r="CM217" s="85" t="s">
        <v>6169</v>
      </c>
      <c r="CN217" s="55" t="s">
        <v>899</v>
      </c>
      <c r="CO217" s="69" t="str">
        <f t="shared" si="196"/>
        <v>ДП класік.б/з фальц..робоча..Verto-FIT Comfort</v>
      </c>
      <c r="CY217" s="746" t="s">
        <v>4486</v>
      </c>
      <c r="CZ217" s="150" t="s">
        <v>4502</v>
      </c>
      <c r="DA217" s="137" t="s">
        <v>817</v>
      </c>
      <c r="DD217" s="734" t="s">
        <v>4750</v>
      </c>
      <c r="DE217" s="165">
        <v>8470</v>
      </c>
      <c r="DF217" s="534">
        <f t="shared" si="192"/>
        <v>8470</v>
      </c>
      <c r="DG217" s="520"/>
      <c r="DH217" s="527">
        <f t="shared" si="193"/>
        <v>8470</v>
      </c>
      <c r="DP217" s="107" t="s">
        <v>1512</v>
      </c>
      <c r="DQ217" s="163">
        <v>550</v>
      </c>
      <c r="DR217" s="528">
        <f t="shared" si="185"/>
        <v>550</v>
      </c>
      <c r="DS217" s="523"/>
      <c r="DT217" s="524">
        <f t="shared" si="186"/>
        <v>550</v>
      </c>
      <c r="DU217" s="165"/>
      <c r="DV217" s="732" t="s">
        <v>4217</v>
      </c>
      <c r="DW217" s="165">
        <v>800.00000000000011</v>
      </c>
      <c r="DX217" s="519">
        <f t="shared" si="179"/>
        <v>800</v>
      </c>
      <c r="DY217" s="520"/>
      <c r="DZ217" s="521">
        <f t="shared" si="180"/>
        <v>800</v>
      </c>
      <c r="EG217" s="164"/>
      <c r="EH217" s="732" t="s">
        <v>7395</v>
      </c>
      <c r="EI217" s="165">
        <v>0</v>
      </c>
      <c r="EJ217" s="519">
        <f>ROUND(((EI217-(EI217/6))/$DD$3)*$DE$3,2)</f>
        <v>0</v>
      </c>
      <c r="EK217" s="520"/>
      <c r="EL217" s="521">
        <f>IF(EK217="",EJ217,
IF(AND($EI$10&gt;=VLOOKUP(EK217,$EH$5:$EL$9,2,0),$EI$10&lt;=VLOOKUP(EK217,$EH$5:$EL$9,3,0)),
(EJ217*(1-VLOOKUP(EK217,$EH$5:$EL$9,4,0))),
EJ217))</f>
        <v>0</v>
      </c>
    </row>
    <row r="218" spans="12:142" x14ac:dyDescent="0.2">
      <c r="L218" s="57" t="s">
        <v>1105</v>
      </c>
      <c r="M218" s="47" t="s">
        <v>1094</v>
      </c>
      <c r="N218" s="93" t="s">
        <v>1951</v>
      </c>
      <c r="O218" s="422" t="s">
        <v>691</v>
      </c>
      <c r="Q218" s="57" t="s">
        <v>1105</v>
      </c>
      <c r="R218" s="97" t="s">
        <v>184</v>
      </c>
      <c r="S218" s="93" t="s">
        <v>698</v>
      </c>
      <c r="U218" s="250" t="s">
        <v>1062</v>
      </c>
      <c r="V218" s="100" t="s">
        <v>78</v>
      </c>
      <c r="W218" s="760" t="s">
        <v>5083</v>
      </c>
      <c r="AK218" s="771" t="s">
        <v>5788</v>
      </c>
      <c r="AL218" s="150" t="s">
        <v>6062</v>
      </c>
      <c r="AM218" s="755" t="s">
        <v>5789</v>
      </c>
      <c r="AU218" s="143" t="s">
        <v>6136</v>
      </c>
      <c r="AV218" s="97" t="s">
        <v>179</v>
      </c>
      <c r="AW218" s="173" t="str">
        <f t="shared" si="197"/>
        <v>ДП КЛАСІК.3/1</v>
      </c>
      <c r="AY218" s="233" t="s">
        <v>1280</v>
      </c>
      <c r="AZ218" s="136" t="s">
        <v>1597</v>
      </c>
      <c r="BA218" s="137" t="str">
        <f t="shared" si="191"/>
        <v>ДП ЛАДА C.4/3.фальц.</v>
      </c>
      <c r="BK218" s="142" t="s">
        <v>522</v>
      </c>
      <c r="BL218" s="136"/>
      <c r="BM218" s="137" t="str">
        <f>CONCATENATE(BK218,".",BL218)</f>
        <v>РС Verto-SLIDE.</v>
      </c>
      <c r="BS218" s="57" t="s">
        <v>1030</v>
      </c>
      <c r="BT218" s="40" t="s">
        <v>3851</v>
      </c>
      <c r="BU218" s="69" t="str">
        <f t="shared" si="198"/>
        <v>ДП ЛАДА-ЛОФТ.4/1.Масив</v>
      </c>
      <c r="BW218" s="164" t="s">
        <v>1281</v>
      </c>
      <c r="BX218" s="764" t="s">
        <v>3617</v>
      </c>
      <c r="BY218" s="137" t="str">
        <f t="shared" si="194"/>
        <v>ДП ЛАДА C.4/4.Графіт</v>
      </c>
      <c r="CA218" s="736" t="s">
        <v>6116</v>
      </c>
      <c r="CC218" s="21"/>
      <c r="CE218" s="144" t="s">
        <v>3074</v>
      </c>
      <c r="CF218" s="136"/>
      <c r="CG218" s="137" t="str">
        <f t="shared" si="195"/>
        <v>ДП Тіана.б/з фальц..робоча..</v>
      </c>
      <c r="CM218" s="85" t="s">
        <v>6170</v>
      </c>
      <c r="CN218" s="55" t="s">
        <v>799</v>
      </c>
      <c r="CO218" s="69" t="str">
        <f t="shared" si="196"/>
        <v>ДП класік.купе..робоча..Verto-FIT</v>
      </c>
      <c r="CY218" s="744" t="s">
        <v>4516</v>
      </c>
      <c r="CZ218" s="151" t="s">
        <v>4532</v>
      </c>
      <c r="DA218" s="138" t="s">
        <v>817</v>
      </c>
      <c r="DD218" s="734" t="s">
        <v>4751</v>
      </c>
      <c r="DE218" s="165">
        <v>8470</v>
      </c>
      <c r="DF218" s="534">
        <f t="shared" si="192"/>
        <v>8470</v>
      </c>
      <c r="DG218" s="520"/>
      <c r="DH218" s="527">
        <f>IF(DG218="",DF218,
IF(AND($DE$10&gt;=VLOOKUP(DG218,$DD$5:$DH$9,2,0),$DE$10&lt;=VLOOKUP(DG218,$DD$5:$DH$9,3,0)),
(DF218*(1-VLOOKUP(DG218,$DD$5:$DH$9,4,0))),
DF218))</f>
        <v>8470</v>
      </c>
      <c r="DP218" s="164" t="s">
        <v>1510</v>
      </c>
      <c r="DQ218" s="165">
        <v>0</v>
      </c>
      <c r="DR218" s="519">
        <f t="shared" si="185"/>
        <v>0</v>
      </c>
      <c r="DS218" s="520"/>
      <c r="DT218" s="521">
        <f t="shared" si="186"/>
        <v>0</v>
      </c>
      <c r="DU218" s="165"/>
      <c r="DV218" s="732" t="s">
        <v>4218</v>
      </c>
      <c r="DW218" s="165">
        <v>800.00000000000011</v>
      </c>
      <c r="DX218" s="519">
        <f t="shared" si="179"/>
        <v>800</v>
      </c>
      <c r="DY218" s="520"/>
      <c r="DZ218" s="521">
        <f t="shared" si="180"/>
        <v>800</v>
      </c>
      <c r="EG218" s="164"/>
      <c r="EH218" s="733" t="s">
        <v>7396</v>
      </c>
      <c r="EI218" s="163">
        <v>2030</v>
      </c>
      <c r="EJ218" s="528">
        <f>ROUND(((EI218-(EI218/6))/$DD$3)*$DE$3,2)</f>
        <v>2030</v>
      </c>
      <c r="EK218" s="523"/>
      <c r="EL218" s="524">
        <f>IF(EK218="",EJ218,
IF(AND($EI$10&gt;=VLOOKUP(EK218,$EH$5:$EL$9,2,0),$EI$10&lt;=VLOOKUP(EK218,$EH$5:$EL$9,3,0)),
(EJ218*(1-VLOOKUP(EK218,$EH$5:$EL$9,4,0))),
EJ218))</f>
        <v>2030</v>
      </c>
    </row>
    <row r="219" spans="12:142" x14ac:dyDescent="0.2">
      <c r="L219" s="57" t="s">
        <v>1106</v>
      </c>
      <c r="M219" s="47" t="s">
        <v>1094</v>
      </c>
      <c r="N219" s="93" t="s">
        <v>1951</v>
      </c>
      <c r="O219" s="422" t="s">
        <v>691</v>
      </c>
      <c r="Q219" s="57" t="s">
        <v>1106</v>
      </c>
      <c r="R219" s="97" t="s">
        <v>185</v>
      </c>
      <c r="S219" s="93" t="s">
        <v>699</v>
      </c>
      <c r="U219" s="249" t="s">
        <v>1063</v>
      </c>
      <c r="V219" s="150" t="s">
        <v>79</v>
      </c>
      <c r="W219" s="432" t="s">
        <v>5084</v>
      </c>
      <c r="AK219" s="588"/>
      <c r="AL219" s="472"/>
      <c r="AM219" s="589"/>
      <c r="AU219" s="143" t="s">
        <v>6136</v>
      </c>
      <c r="AV219" s="97" t="s">
        <v>6196</v>
      </c>
      <c r="AW219" s="173" t="str">
        <f>CONCATENATE(AU219,".",AV219)</f>
        <v>ДП КЛАСІК.1А/1</v>
      </c>
      <c r="AY219" s="233" t="s">
        <v>1280</v>
      </c>
      <c r="AZ219" s="136" t="s">
        <v>1598</v>
      </c>
      <c r="BA219" s="137" t="str">
        <f t="shared" si="191"/>
        <v>ДП ЛАДА C.4/3.б/з фальц.</v>
      </c>
      <c r="BK219" s="142" t="s">
        <v>522</v>
      </c>
      <c r="BL219" s="136" t="s">
        <v>1767</v>
      </c>
      <c r="BM219" s="137" t="str">
        <f t="shared" si="190"/>
        <v>РС Verto-SLIDE.Uni-Mat</v>
      </c>
      <c r="BS219" s="57" t="s">
        <v>1025</v>
      </c>
      <c r="BT219" s="40" t="s">
        <v>3851</v>
      </c>
      <c r="BU219" s="69" t="str">
        <f t="shared" si="198"/>
        <v>ДП ЛАДА-ЛОФТ.5/0.Масив</v>
      </c>
      <c r="BW219" s="107" t="s">
        <v>1281</v>
      </c>
      <c r="BX219" s="247" t="s">
        <v>790</v>
      </c>
      <c r="BY219" s="138" t="str">
        <f t="shared" si="194"/>
        <v>ДП ЛАДА C.4/4.Бронза</v>
      </c>
      <c r="CA219" s="736" t="s">
        <v>6116</v>
      </c>
      <c r="CB219" s="136" t="s">
        <v>434</v>
      </c>
      <c r="CC219" s="137" t="str">
        <f>CONCATENATE(CA219,".",CB219)</f>
        <v>ДП ГЕОМЕТРІЯ.купе.робоча.Ручка-Захват</v>
      </c>
      <c r="CE219" s="145" t="s">
        <v>3074</v>
      </c>
      <c r="CF219" s="136" t="s">
        <v>4021</v>
      </c>
      <c r="CG219" s="137" t="str">
        <f t="shared" si="195"/>
        <v>ДП Тіана.б/з фальц..робоча..ВВ</v>
      </c>
      <c r="CM219" s="431"/>
      <c r="CN219" s="426"/>
      <c r="CO219" s="427"/>
      <c r="CY219" s="746" t="s">
        <v>5810</v>
      </c>
      <c r="CZ219" s="150" t="s">
        <v>5825</v>
      </c>
      <c r="DA219" s="137" t="s">
        <v>817</v>
      </c>
      <c r="DD219" s="735" t="s">
        <v>4752</v>
      </c>
      <c r="DE219" s="163">
        <v>8470</v>
      </c>
      <c r="DF219" s="534">
        <f t="shared" si="192"/>
        <v>8470</v>
      </c>
      <c r="DG219" s="520"/>
      <c r="DH219" s="527">
        <f>IF(DG219="",DF219,
IF(AND($DE$10&gt;=VLOOKUP(DG219,$DD$5:$DH$9,2,0),$DE$10&lt;=VLOOKUP(DG219,$DD$5:$DH$9,3,0)),
(DF219*(1-VLOOKUP(DG219,$DD$5:$DH$9,4,0))),
DF219))</f>
        <v>8470</v>
      </c>
      <c r="DP219" s="732" t="s">
        <v>3661</v>
      </c>
      <c r="DQ219" s="165">
        <v>550</v>
      </c>
      <c r="DR219" s="519">
        <f t="shared" si="185"/>
        <v>550</v>
      </c>
      <c r="DS219" s="520"/>
      <c r="DT219" s="521">
        <f t="shared" si="186"/>
        <v>550</v>
      </c>
      <c r="DU219" s="165"/>
      <c r="DV219" s="732" t="s">
        <v>4219</v>
      </c>
      <c r="DW219" s="165">
        <v>800.00000000000011</v>
      </c>
      <c r="DX219" s="519">
        <f t="shared" si="179"/>
        <v>800</v>
      </c>
      <c r="DY219" s="520"/>
      <c r="DZ219" s="521">
        <f t="shared" si="180"/>
        <v>800</v>
      </c>
      <c r="EG219" s="164"/>
      <c r="EH219" s="732" t="s">
        <v>3302</v>
      </c>
      <c r="EI219" s="165">
        <v>0</v>
      </c>
      <c r="EJ219" s="519">
        <f t="shared" si="182"/>
        <v>0</v>
      </c>
      <c r="EK219" s="520"/>
      <c r="EL219" s="521">
        <f t="shared" si="183"/>
        <v>0</v>
      </c>
    </row>
    <row r="220" spans="12:142" x14ac:dyDescent="0.2">
      <c r="L220" s="57" t="s">
        <v>1107</v>
      </c>
      <c r="M220" s="47" t="s">
        <v>1094</v>
      </c>
      <c r="N220" s="93" t="s">
        <v>1951</v>
      </c>
      <c r="O220" s="422" t="s">
        <v>691</v>
      </c>
      <c r="Q220" s="57" t="s">
        <v>1107</v>
      </c>
      <c r="R220" s="97" t="s">
        <v>186</v>
      </c>
      <c r="S220" s="93" t="s">
        <v>700</v>
      </c>
      <c r="U220" s="249" t="s">
        <v>1064</v>
      </c>
      <c r="V220" s="150" t="s">
        <v>80</v>
      </c>
      <c r="W220" s="432" t="s">
        <v>5085</v>
      </c>
      <c r="AK220" s="580"/>
      <c r="AL220" s="475"/>
      <c r="AM220" s="581"/>
      <c r="AU220" s="143" t="s">
        <v>6136</v>
      </c>
      <c r="AV220" s="97" t="s">
        <v>204</v>
      </c>
      <c r="AW220" s="173" t="str">
        <f t="shared" ref="AW220:AW234" si="199">CONCATENATE(AU220,".",AV220)</f>
        <v>ДП КЛАСІК.2А/1</v>
      </c>
      <c r="AY220" s="223" t="s">
        <v>1280</v>
      </c>
      <c r="AZ220" s="61" t="s">
        <v>1599</v>
      </c>
      <c r="BA220" s="138" t="str">
        <f t="shared" si="191"/>
        <v>ДП ЛАДА C.4/3.купе.</v>
      </c>
      <c r="BK220" s="142" t="s">
        <v>522</v>
      </c>
      <c r="BL220" s="136" t="s">
        <v>7178</v>
      </c>
      <c r="BM220" s="137" t="str">
        <f>CONCATENATE(BK220,".",BL220)</f>
        <v>РС Verto-SLIDE.Резист.</v>
      </c>
      <c r="BS220" s="57" t="s">
        <v>1026</v>
      </c>
      <c r="BT220" s="40" t="s">
        <v>3851</v>
      </c>
      <c r="BU220" s="69" t="str">
        <f t="shared" si="198"/>
        <v>ДП ЛАДА-ЛОФТ.5/1.Масив</v>
      </c>
      <c r="BW220" s="161" t="s">
        <v>1282</v>
      </c>
      <c r="BX220" s="245" t="s">
        <v>430</v>
      </c>
      <c r="BY220" s="134" t="str">
        <f t="shared" si="194"/>
        <v>ДП ЛАДА C.4/5.Сатин</v>
      </c>
      <c r="CA220" s="736" t="s">
        <v>6116</v>
      </c>
      <c r="CB220" s="136" t="s">
        <v>647</v>
      </c>
      <c r="CC220" s="137" t="str">
        <f>CONCATENATE(CA220,".",CB220)</f>
        <v>ДП ГЕОМЕТРІЯ.купе.робоча.Ручка-Замок</v>
      </c>
      <c r="CE220" s="146" t="s">
        <v>3074</v>
      </c>
      <c r="CF220" s="61" t="s">
        <v>697</v>
      </c>
      <c r="CG220" s="138" t="str">
        <f t="shared" si="195"/>
        <v>ДП Тіана.б/з фальц..робоча..ВП</v>
      </c>
      <c r="CM220" s="736" t="s">
        <v>6901</v>
      </c>
      <c r="CN220" s="136" t="s">
        <v>933</v>
      </c>
      <c r="CO220" s="137" t="str">
        <f t="shared" ref="CO220:CO226" si="200">CONCATENATE(CM220,".",CN220)</f>
        <v>ДП Прованс.фальц..робоча..Standard-MDF</v>
      </c>
      <c r="CP220" s="120"/>
      <c r="CY220" s="744" t="s">
        <v>5811</v>
      </c>
      <c r="CZ220" s="151" t="s">
        <v>5826</v>
      </c>
      <c r="DA220" s="138" t="s">
        <v>817</v>
      </c>
      <c r="DD220" s="734" t="s">
        <v>4753</v>
      </c>
      <c r="DE220" s="165">
        <v>8470</v>
      </c>
      <c r="DF220" s="534">
        <f t="shared" si="162"/>
        <v>8470</v>
      </c>
      <c r="DG220" s="520"/>
      <c r="DH220" s="527">
        <f t="shared" si="163"/>
        <v>8470</v>
      </c>
      <c r="DP220" s="107" t="s">
        <v>1511</v>
      </c>
      <c r="DQ220" s="163">
        <v>550</v>
      </c>
      <c r="DR220" s="528">
        <f t="shared" si="185"/>
        <v>550</v>
      </c>
      <c r="DS220" s="523"/>
      <c r="DT220" s="524">
        <f t="shared" si="186"/>
        <v>550</v>
      </c>
      <c r="DU220" s="165"/>
      <c r="DV220" s="733" t="s">
        <v>4220</v>
      </c>
      <c r="DW220" s="163">
        <v>800.00000000000011</v>
      </c>
      <c r="DX220" s="522">
        <f t="shared" si="179"/>
        <v>800</v>
      </c>
      <c r="DY220" s="523"/>
      <c r="DZ220" s="524">
        <f t="shared" si="180"/>
        <v>800</v>
      </c>
      <c r="EG220" s="164"/>
      <c r="EH220" s="733" t="s">
        <v>3303</v>
      </c>
      <c r="EI220" s="163">
        <v>2150</v>
      </c>
      <c r="EJ220" s="528">
        <f t="shared" si="182"/>
        <v>2150</v>
      </c>
      <c r="EK220" s="523"/>
      <c r="EL220" s="524">
        <f t="shared" si="183"/>
        <v>2150</v>
      </c>
    </row>
    <row r="221" spans="12:142" x14ac:dyDescent="0.2">
      <c r="L221" s="57" t="s">
        <v>1108</v>
      </c>
      <c r="M221" s="47" t="s">
        <v>1094</v>
      </c>
      <c r="N221" s="93" t="s">
        <v>1951</v>
      </c>
      <c r="O221" s="422" t="s">
        <v>691</v>
      </c>
      <c r="Q221" s="57" t="s">
        <v>1108</v>
      </c>
      <c r="R221" s="97" t="s">
        <v>196</v>
      </c>
      <c r="S221" s="93" t="s">
        <v>701</v>
      </c>
      <c r="U221" s="249" t="s">
        <v>1065</v>
      </c>
      <c r="V221" s="150" t="s">
        <v>81</v>
      </c>
      <c r="W221" s="432" t="s">
        <v>5086</v>
      </c>
      <c r="AK221" s="580"/>
      <c r="AL221" s="475"/>
      <c r="AM221" s="581"/>
      <c r="AU221" s="143" t="s">
        <v>6891</v>
      </c>
      <c r="AV221" s="97" t="s">
        <v>187</v>
      </c>
      <c r="AW221" s="173" t="str">
        <f t="shared" si="199"/>
        <v>ДП Прованс.1/0</v>
      </c>
      <c r="AY221" s="233" t="s">
        <v>1281</v>
      </c>
      <c r="AZ221" s="136" t="s">
        <v>1597</v>
      </c>
      <c r="BA221" s="137" t="str">
        <f t="shared" si="191"/>
        <v>ДП ЛАДА C.4/4.фальц.</v>
      </c>
      <c r="BK221" s="142" t="s">
        <v>522</v>
      </c>
      <c r="BL221" s="136" t="s">
        <v>55</v>
      </c>
      <c r="BM221" s="137" t="str">
        <f t="shared" si="190"/>
        <v>РС Verto-SLIDE.LINE-3D</v>
      </c>
      <c r="BS221" s="57" t="s">
        <v>1027</v>
      </c>
      <c r="BT221" s="40" t="s">
        <v>3851</v>
      </c>
      <c r="BU221" s="69" t="str">
        <f t="shared" si="198"/>
        <v>ДП ЛАДА-ЛОФТ.6/0.Масив</v>
      </c>
      <c r="BW221" s="164" t="s">
        <v>1282</v>
      </c>
      <c r="BX221" s="764" t="s">
        <v>3617</v>
      </c>
      <c r="BY221" s="137" t="str">
        <f t="shared" si="194"/>
        <v>ДП ЛАДА C.4/5.Графіт</v>
      </c>
      <c r="CA221" s="431"/>
      <c r="CB221" s="221"/>
      <c r="CC221" s="222"/>
      <c r="CE221" s="144" t="s">
        <v>3075</v>
      </c>
      <c r="CF221" s="136"/>
      <c r="CG221" s="137" t="str">
        <f t="shared" si="195"/>
        <v>ДП Тіана.купе..робоча..</v>
      </c>
      <c r="CM221" s="736" t="s">
        <v>6901</v>
      </c>
      <c r="CN221" s="136" t="s">
        <v>798</v>
      </c>
      <c r="CO221" s="137" t="str">
        <f t="shared" si="200"/>
        <v>ДП Прованс.фальц..робоча..Standard</v>
      </c>
      <c r="CP221" s="120"/>
      <c r="CY221" s="746" t="s">
        <v>4487</v>
      </c>
      <c r="CZ221" s="150" t="s">
        <v>4503</v>
      </c>
      <c r="DA221" s="137" t="s">
        <v>817</v>
      </c>
      <c r="DD221" s="734" t="s">
        <v>4754</v>
      </c>
      <c r="DE221" s="165">
        <v>8470</v>
      </c>
      <c r="DF221" s="534">
        <f t="shared" si="162"/>
        <v>8470</v>
      </c>
      <c r="DG221" s="520"/>
      <c r="DH221" s="527">
        <f t="shared" si="163"/>
        <v>8470</v>
      </c>
      <c r="DP221" s="255"/>
      <c r="DQ221" s="256"/>
      <c r="DR221" s="514"/>
      <c r="DS221" s="529"/>
      <c r="DT221" s="258"/>
      <c r="DU221" s="165"/>
      <c r="DV221" s="732" t="s">
        <v>5890</v>
      </c>
      <c r="DW221" s="165">
        <v>1000</v>
      </c>
      <c r="DX221" s="519">
        <f>ROUND(((DW221-(DW221/6))/$DD$3)*$DE$3,2)</f>
        <v>1000</v>
      </c>
      <c r="DY221" s="520"/>
      <c r="DZ221" s="521">
        <f>IF(DY221="",DX221,
IF(AND($DW$10&gt;=VLOOKUP(DY221,$DV$5:$DZ$9,2,0),$DW$10&lt;=VLOOKUP(DY221,$DV$5:$DZ$9,3,0)),
(DX221*(1-VLOOKUP(DY221,$DV$5:$DZ$9,4,0))),
DX221))</f>
        <v>1000</v>
      </c>
      <c r="EG221" s="164"/>
      <c r="EH221" s="732" t="s">
        <v>4740</v>
      </c>
      <c r="EI221" s="165">
        <v>0</v>
      </c>
      <c r="EJ221" s="519">
        <f>ROUND(((EI221-(EI221/6))/$DD$3)*$DE$3,2)</f>
        <v>0</v>
      </c>
      <c r="EK221" s="520"/>
      <c r="EL221" s="521">
        <f>IF(EK221="",EJ221,
IF(AND($EI$10&gt;=VLOOKUP(EK221,$EH$5:$EL$9,2,0),$EI$10&lt;=VLOOKUP(EK221,$EH$5:$EL$9,3,0)),
(EJ221*(1-VLOOKUP(EK221,$EH$5:$EL$9,4,0))),
EJ221))</f>
        <v>0</v>
      </c>
    </row>
    <row r="222" spans="12:142" x14ac:dyDescent="0.2">
      <c r="L222" s="57" t="s">
        <v>1109</v>
      </c>
      <c r="M222" s="47" t="s">
        <v>1094</v>
      </c>
      <c r="N222" s="93" t="s">
        <v>1951</v>
      </c>
      <c r="O222" s="422" t="s">
        <v>691</v>
      </c>
      <c r="Q222" s="57" t="s">
        <v>1109</v>
      </c>
      <c r="R222" s="97" t="s">
        <v>197</v>
      </c>
      <c r="S222" s="93" t="s">
        <v>702</v>
      </c>
      <c r="U222" s="249" t="s">
        <v>1066</v>
      </c>
      <c r="V222" s="150" t="s">
        <v>82</v>
      </c>
      <c r="W222" s="432" t="s">
        <v>5087</v>
      </c>
      <c r="AK222" s="578"/>
      <c r="AL222" s="577"/>
      <c r="AM222" s="579"/>
      <c r="AU222" s="143" t="s">
        <v>6891</v>
      </c>
      <c r="AV222" s="97" t="s">
        <v>188</v>
      </c>
      <c r="AW222" s="173" t="str">
        <f t="shared" si="199"/>
        <v>ДП Прованс.1/1</v>
      </c>
      <c r="AY222" s="233" t="s">
        <v>1281</v>
      </c>
      <c r="AZ222" s="136" t="s">
        <v>1598</v>
      </c>
      <c r="BA222" s="137" t="str">
        <f t="shared" si="191"/>
        <v>ДП ЛАДА C.4/4.б/з фальц.</v>
      </c>
      <c r="BK222" s="142" t="s">
        <v>522</v>
      </c>
      <c r="BL222" s="136" t="s">
        <v>4720</v>
      </c>
      <c r="BM222" s="137" t="str">
        <f>CONCATENATE(BK222,".",BL222)</f>
        <v>РС Verto-SLIDE.Е-шпон</v>
      </c>
      <c r="BS222" s="57" t="s">
        <v>1028</v>
      </c>
      <c r="BT222" s="40" t="s">
        <v>3851</v>
      </c>
      <c r="BU222" s="69" t="str">
        <f t="shared" si="198"/>
        <v>ДП ЛАДА-ЛОФТ.6/1.Масив</v>
      </c>
      <c r="BW222" s="107" t="s">
        <v>1282</v>
      </c>
      <c r="BX222" s="247" t="s">
        <v>790</v>
      </c>
      <c r="BY222" s="138" t="str">
        <f t="shared" si="194"/>
        <v>ДП ЛАДА C.4/5.Бронза</v>
      </c>
      <c r="CA222" s="736" t="s">
        <v>6117</v>
      </c>
      <c r="CB222" s="136" t="s">
        <v>3871</v>
      </c>
      <c r="CC222" s="137" t="str">
        <f>CONCATENATE(CA222,".",CB222)</f>
        <v>ДП ІДЕЯ.фальц.робоча.(ні)</v>
      </c>
      <c r="CE222" s="145" t="s">
        <v>3075</v>
      </c>
      <c r="CF222" s="61" t="s">
        <v>4021</v>
      </c>
      <c r="CG222" s="138" t="str">
        <f t="shared" si="195"/>
        <v>ДП Тіана.купе..робоча..ВВ</v>
      </c>
      <c r="CM222" s="736" t="s">
        <v>6901</v>
      </c>
      <c r="CN222" s="136" t="s">
        <v>799</v>
      </c>
      <c r="CO222" s="137" t="str">
        <f t="shared" si="200"/>
        <v>ДП Прованс.фальц..робоча..Verto-FIT</v>
      </c>
      <c r="CP222" s="120"/>
      <c r="CY222" s="744" t="s">
        <v>4517</v>
      </c>
      <c r="CZ222" s="151" t="s">
        <v>4533</v>
      </c>
      <c r="DA222" s="138" t="s">
        <v>817</v>
      </c>
      <c r="DD222" s="734" t="s">
        <v>4756</v>
      </c>
      <c r="DE222" s="165">
        <v>8470</v>
      </c>
      <c r="DF222" s="534">
        <f t="shared" si="162"/>
        <v>8470</v>
      </c>
      <c r="DG222" s="520"/>
      <c r="DH222" s="527">
        <f t="shared" si="163"/>
        <v>8470</v>
      </c>
      <c r="DP222" s="161" t="s">
        <v>1471</v>
      </c>
      <c r="DQ222" s="162">
        <v>0</v>
      </c>
      <c r="DR222" s="525">
        <f t="shared" ref="DR222:DR257" si="201">ROUND(((DQ222-(DQ222/6))/$DD$3)*$DE$3,2)</f>
        <v>0</v>
      </c>
      <c r="DS222" s="526"/>
      <c r="DT222" s="527">
        <f t="shared" ref="DT222:DT257" si="202">IF(DS222="",DR222,
IF(AND($DQ$10&gt;=VLOOKUP(DS222,$DP$5:$DT$9,2,0),$DQ$10&lt;=VLOOKUP(DS222,$DP$5:$DT$9,3,0)),
(DR222*(1-VLOOKUP(DS222,$DP$5:$DT$9,4,0))),
DR222))</f>
        <v>0</v>
      </c>
      <c r="DU222" s="165"/>
      <c r="DV222" s="732" t="s">
        <v>5891</v>
      </c>
      <c r="DW222" s="165">
        <v>1000</v>
      </c>
      <c r="DX222" s="519">
        <f>ROUND(((DW222-(DW222/6))/$DD$3)*$DE$3,2)</f>
        <v>1000</v>
      </c>
      <c r="DY222" s="520"/>
      <c r="DZ222" s="521">
        <f>IF(DY222="",DX222,
IF(AND($DW$10&gt;=VLOOKUP(DY222,$DV$5:$DZ$9,2,0),$DW$10&lt;=VLOOKUP(DY222,$DV$5:$DZ$9,3,0)),
(DX222*(1-VLOOKUP(DY222,$DV$5:$DZ$9,4,0))),
DX222))</f>
        <v>1000</v>
      </c>
      <c r="EG222" s="164"/>
      <c r="EH222" s="733" t="s">
        <v>4741</v>
      </c>
      <c r="EI222" s="163">
        <v>2300</v>
      </c>
      <c r="EJ222" s="528">
        <f>ROUND(((EI222-(EI222/6))/$DD$3)*$DE$3,2)</f>
        <v>2300</v>
      </c>
      <c r="EK222" s="523"/>
      <c r="EL222" s="524">
        <f>IF(EK222="",EJ222,
IF(AND($EI$10&gt;=VLOOKUP(EK222,$EH$5:$EL$9,2,0),$EI$10&lt;=VLOOKUP(EK222,$EH$5:$EL$9,3,0)),
(EJ222*(1-VLOOKUP(EK222,$EH$5:$EL$9,4,0))),
EJ222))</f>
        <v>2300</v>
      </c>
    </row>
    <row r="223" spans="12:142" x14ac:dyDescent="0.2">
      <c r="L223" s="57" t="s">
        <v>1110</v>
      </c>
      <c r="M223" s="47" t="s">
        <v>1094</v>
      </c>
      <c r="N223" s="93" t="s">
        <v>1951</v>
      </c>
      <c r="O223" s="422" t="s">
        <v>691</v>
      </c>
      <c r="Q223" s="57" t="s">
        <v>1110</v>
      </c>
      <c r="R223" s="97" t="s">
        <v>1130</v>
      </c>
      <c r="S223" s="93" t="s">
        <v>1206</v>
      </c>
      <c r="U223" s="249" t="s">
        <v>1067</v>
      </c>
      <c r="V223" s="150" t="s">
        <v>83</v>
      </c>
      <c r="W223" s="432" t="s">
        <v>5088</v>
      </c>
      <c r="AU223" s="143" t="s">
        <v>6891</v>
      </c>
      <c r="AV223" s="97" t="s">
        <v>189</v>
      </c>
      <c r="AW223" s="173" t="str">
        <f t="shared" si="199"/>
        <v>ДП Прованс.2/0</v>
      </c>
      <c r="AY223" s="223" t="s">
        <v>1281</v>
      </c>
      <c r="AZ223" s="61" t="s">
        <v>1599</v>
      </c>
      <c r="BA223" s="138" t="str">
        <f t="shared" si="191"/>
        <v>ДП ЛАДА C.4/4.купе.</v>
      </c>
      <c r="BK223" s="143" t="s">
        <v>522</v>
      </c>
      <c r="BL223" s="61" t="s">
        <v>1710</v>
      </c>
      <c r="BM223" s="138" t="str">
        <f t="shared" si="190"/>
        <v>РС Verto-SLIDE.Лофт</v>
      </c>
      <c r="BS223" s="425"/>
      <c r="BT223" s="426"/>
      <c r="BU223" s="427"/>
      <c r="BW223" s="161" t="s">
        <v>1283</v>
      </c>
      <c r="BX223" s="245" t="s">
        <v>430</v>
      </c>
      <c r="BY223" s="134" t="str">
        <f t="shared" si="194"/>
        <v>ДП ЛАДА C.4/6.Сатин</v>
      </c>
      <c r="CA223" s="736" t="s">
        <v>6117</v>
      </c>
      <c r="CC223" s="21"/>
      <c r="CE223" s="543"/>
      <c r="CF223" s="541"/>
      <c r="CG223" s="542"/>
      <c r="CM223" s="423" t="s">
        <v>6901</v>
      </c>
      <c r="CN223" s="61" t="s">
        <v>355</v>
      </c>
      <c r="CO223" s="138" t="str">
        <f t="shared" si="200"/>
        <v>ДП Прованс.фальц..робоча..Verto-FIT Plus</v>
      </c>
      <c r="CP223" s="120"/>
      <c r="CY223" s="746" t="s">
        <v>5812</v>
      </c>
      <c r="CZ223" s="150" t="s">
        <v>5827</v>
      </c>
      <c r="DA223" s="137" t="s">
        <v>817</v>
      </c>
      <c r="DD223" s="734" t="s">
        <v>4758</v>
      </c>
      <c r="DE223" s="165">
        <v>8470</v>
      </c>
      <c r="DF223" s="534">
        <f t="shared" si="162"/>
        <v>8470</v>
      </c>
      <c r="DG223" s="520"/>
      <c r="DH223" s="527">
        <f t="shared" si="163"/>
        <v>8470</v>
      </c>
      <c r="DP223" s="732" t="s">
        <v>3662</v>
      </c>
      <c r="DQ223" s="165">
        <v>550</v>
      </c>
      <c r="DR223" s="519">
        <f t="shared" si="201"/>
        <v>550</v>
      </c>
      <c r="DS223" s="520"/>
      <c r="DT223" s="521">
        <f t="shared" si="202"/>
        <v>550</v>
      </c>
      <c r="DU223" s="165"/>
      <c r="DV223" s="732" t="s">
        <v>5892</v>
      </c>
      <c r="DW223" s="165">
        <v>1000</v>
      </c>
      <c r="DX223" s="519">
        <f>ROUND(((DW223-(DW223/6))/$DD$3)*$DE$3,2)</f>
        <v>1000</v>
      </c>
      <c r="DY223" s="520"/>
      <c r="DZ223" s="521">
        <f>IF(DY223="",DX223,
IF(AND($DW$10&gt;=VLOOKUP(DY223,$DV$5:$DZ$9,2,0),$DW$10&lt;=VLOOKUP(DY223,$DV$5:$DZ$9,3,0)),
(DX223*(1-VLOOKUP(DY223,$DV$5:$DZ$9,4,0))),
DX223))</f>
        <v>1000</v>
      </c>
      <c r="EG223" s="164"/>
      <c r="EH223" s="732" t="s">
        <v>3304</v>
      </c>
      <c r="EI223" s="165">
        <v>0</v>
      </c>
      <c r="EJ223" s="519">
        <f t="shared" si="182"/>
        <v>0</v>
      </c>
      <c r="EK223" s="520"/>
      <c r="EL223" s="521">
        <f t="shared" si="183"/>
        <v>0</v>
      </c>
    </row>
    <row r="224" spans="12:142" x14ac:dyDescent="0.2">
      <c r="L224" s="57" t="s">
        <v>1111</v>
      </c>
      <c r="M224" s="47" t="s">
        <v>1094</v>
      </c>
      <c r="N224" s="93" t="s">
        <v>1951</v>
      </c>
      <c r="O224" s="422" t="s">
        <v>691</v>
      </c>
      <c r="Q224" s="57" t="s">
        <v>1111</v>
      </c>
      <c r="R224" s="97" t="s">
        <v>1131</v>
      </c>
      <c r="S224" s="93" t="s">
        <v>1207</v>
      </c>
      <c r="U224" s="249" t="s">
        <v>1068</v>
      </c>
      <c r="V224" s="150" t="s">
        <v>84</v>
      </c>
      <c r="W224" s="432" t="s">
        <v>5089</v>
      </c>
      <c r="AU224" s="143" t="s">
        <v>6891</v>
      </c>
      <c r="AV224" s="97" t="s">
        <v>190</v>
      </c>
      <c r="AW224" s="173" t="str">
        <f t="shared" si="199"/>
        <v>ДП Прованс.2/1</v>
      </c>
      <c r="AY224" s="233" t="s">
        <v>1282</v>
      </c>
      <c r="AZ224" s="136" t="s">
        <v>1597</v>
      </c>
      <c r="BA224" s="137" t="str">
        <f t="shared" si="191"/>
        <v>ДП ЛАДА C.4/5.фальц.</v>
      </c>
      <c r="BK224" s="141" t="s">
        <v>525</v>
      </c>
      <c r="BL224" s="133" t="s">
        <v>4553</v>
      </c>
      <c r="BM224" s="134" t="str">
        <f t="shared" ref="BM224:BM259" si="203">CONCATENATE(BK224,".",BL224)</f>
        <v>ФР Standard.Сімплекс</v>
      </c>
      <c r="BS224" s="57" t="s">
        <v>2534</v>
      </c>
      <c r="BT224" s="55" t="s">
        <v>3851</v>
      </c>
      <c r="BU224" s="69" t="str">
        <f t="shared" ref="BU224:BU242" si="204">CONCATENATE(BS224,".",BT224)</f>
        <v>ДП Лінда.1/0.Масив</v>
      </c>
      <c r="BW224" s="164" t="s">
        <v>1283</v>
      </c>
      <c r="BX224" s="764" t="s">
        <v>3617</v>
      </c>
      <c r="BY224" s="137" t="str">
        <f t="shared" si="194"/>
        <v>ДП ЛАДА C.4/6.Графіт</v>
      </c>
      <c r="CA224" s="736" t="s">
        <v>6117</v>
      </c>
      <c r="CB224" s="150" t="s">
        <v>5396</v>
      </c>
      <c r="CC224" s="137" t="str">
        <f t="shared" ref="CC224:CC229" si="205">CONCATENATE(CA224,".",CB224)</f>
        <v>ДП ІДЕЯ.фальц.робоча.Stand цл Лів +2завіс</v>
      </c>
      <c r="CE224" s="144" t="s">
        <v>3076</v>
      </c>
      <c r="CF224" s="136"/>
      <c r="CG224" s="137" t="str">
        <f t="shared" ref="CG224:CG234" si="206">CONCATENATE(CE224,".",CF224)</f>
        <v>ДП Єва.фальц..робоча..</v>
      </c>
      <c r="CM224" s="423" t="s">
        <v>6902</v>
      </c>
      <c r="CN224" s="61" t="s">
        <v>3871</v>
      </c>
      <c r="CO224" s="69" t="str">
        <f t="shared" si="200"/>
        <v>ДП Прованс.фальц..неробоча..(ні)</v>
      </c>
      <c r="CP224" s="120"/>
      <c r="CY224" s="744" t="s">
        <v>5813</v>
      </c>
      <c r="CZ224" s="151" t="s">
        <v>5828</v>
      </c>
      <c r="DA224" s="138" t="s">
        <v>817</v>
      </c>
      <c r="DD224" s="734" t="s">
        <v>4759</v>
      </c>
      <c r="DE224" s="165">
        <v>8470</v>
      </c>
      <c r="DF224" s="534">
        <f t="shared" si="162"/>
        <v>8470</v>
      </c>
      <c r="DG224" s="520"/>
      <c r="DH224" s="527">
        <f t="shared" si="163"/>
        <v>8470</v>
      </c>
      <c r="DP224" s="107" t="s">
        <v>1550</v>
      </c>
      <c r="DQ224" s="163">
        <v>550</v>
      </c>
      <c r="DR224" s="528">
        <f t="shared" si="201"/>
        <v>550</v>
      </c>
      <c r="DS224" s="523"/>
      <c r="DT224" s="524">
        <f t="shared" si="202"/>
        <v>550</v>
      </c>
      <c r="DU224" s="165"/>
      <c r="DV224" s="733" t="s">
        <v>5893</v>
      </c>
      <c r="DW224" s="163">
        <v>1000</v>
      </c>
      <c r="DX224" s="522">
        <f>ROUND(((DW224-(DW224/6))/$DD$3)*$DE$3,2)</f>
        <v>1000</v>
      </c>
      <c r="DY224" s="523"/>
      <c r="DZ224" s="524">
        <f>IF(DY224="",DX224,
IF(AND($DW$10&gt;=VLOOKUP(DY224,$DV$5:$DZ$9,2,0),$DW$10&lt;=VLOOKUP(DY224,$DV$5:$DZ$9,3,0)),
(DX224*(1-VLOOKUP(DY224,$DV$5:$DZ$9,4,0))),
DX224))</f>
        <v>1000</v>
      </c>
      <c r="EG224" s="164"/>
      <c r="EH224" s="733" t="s">
        <v>3305</v>
      </c>
      <c r="EI224" s="163">
        <v>2300</v>
      </c>
      <c r="EJ224" s="528">
        <f t="shared" si="182"/>
        <v>2300</v>
      </c>
      <c r="EK224" s="523"/>
      <c r="EL224" s="524">
        <f t="shared" si="183"/>
        <v>2300</v>
      </c>
    </row>
    <row r="225" spans="12:142" x14ac:dyDescent="0.2">
      <c r="L225" s="57" t="s">
        <v>1112</v>
      </c>
      <c r="M225" s="47" t="s">
        <v>1094</v>
      </c>
      <c r="N225" s="93" t="s">
        <v>1951</v>
      </c>
      <c r="O225" s="422" t="s">
        <v>691</v>
      </c>
      <c r="Q225" s="57" t="s">
        <v>1112</v>
      </c>
      <c r="R225" s="97" t="s">
        <v>1132</v>
      </c>
      <c r="S225" s="93" t="s">
        <v>1208</v>
      </c>
      <c r="U225" s="249" t="s">
        <v>1069</v>
      </c>
      <c r="V225" s="150" t="s">
        <v>85</v>
      </c>
      <c r="W225" s="432" t="s">
        <v>5090</v>
      </c>
      <c r="AK225" s="578" t="s">
        <v>1661</v>
      </c>
      <c r="AL225" s="577"/>
      <c r="AM225" s="579"/>
      <c r="AU225" s="143" t="s">
        <v>6891</v>
      </c>
      <c r="AV225" s="97" t="s">
        <v>178</v>
      </c>
      <c r="AW225" s="173" t="str">
        <f t="shared" si="199"/>
        <v>ДП Прованс.3/0</v>
      </c>
      <c r="AY225" s="233" t="s">
        <v>1282</v>
      </c>
      <c r="AZ225" s="136" t="s">
        <v>1598</v>
      </c>
      <c r="BA225" s="137" t="str">
        <f t="shared" si="191"/>
        <v>ДП ЛАДА C.4/5.б/з фальц.</v>
      </c>
      <c r="BK225" s="142" t="s">
        <v>525</v>
      </c>
      <c r="BL225" s="136" t="s">
        <v>393</v>
      </c>
      <c r="BM225" s="137" t="str">
        <f t="shared" si="203"/>
        <v>ФР Standard.Verto-Cell</v>
      </c>
      <c r="BS225" s="57" t="s">
        <v>2535</v>
      </c>
      <c r="BT225" s="55" t="s">
        <v>3851</v>
      </c>
      <c r="BU225" s="69" t="str">
        <f t="shared" si="204"/>
        <v>ДП Лінда.1/1.Масив</v>
      </c>
      <c r="BW225" s="107" t="s">
        <v>1283</v>
      </c>
      <c r="BX225" s="247" t="s">
        <v>790</v>
      </c>
      <c r="BY225" s="138" t="str">
        <f t="shared" si="194"/>
        <v>ДП ЛАДА C.4/6.Бронза</v>
      </c>
      <c r="CA225" s="736" t="s">
        <v>6117</v>
      </c>
      <c r="CB225" s="150" t="s">
        <v>5397</v>
      </c>
      <c r="CC225" s="137" t="str">
        <f t="shared" si="205"/>
        <v>ДП ІДЕЯ.фальц.робоча.Stand цл Пр +2завіс</v>
      </c>
      <c r="CE225" s="145" t="s">
        <v>3076</v>
      </c>
      <c r="CF225" s="136" t="s">
        <v>4021</v>
      </c>
      <c r="CG225" s="137" t="str">
        <f t="shared" si="206"/>
        <v>ДП Єва.фальц..робоча..ВВ</v>
      </c>
      <c r="CM225" s="85" t="s">
        <v>6903</v>
      </c>
      <c r="CN225" s="55" t="s">
        <v>899</v>
      </c>
      <c r="CO225" s="69" t="str">
        <f t="shared" si="200"/>
        <v>ДП Прованс.б/з фальц..робоча..Verto-FIT Comfort</v>
      </c>
      <c r="CP225" s="120"/>
      <c r="CY225" s="746" t="s">
        <v>6673</v>
      </c>
      <c r="CZ225" s="150" t="s">
        <v>6675</v>
      </c>
      <c r="DA225" s="137" t="s">
        <v>817</v>
      </c>
      <c r="DD225" s="734" t="s">
        <v>4747</v>
      </c>
      <c r="DE225" s="165">
        <v>8470</v>
      </c>
      <c r="DF225" s="534">
        <f t="shared" si="162"/>
        <v>8470</v>
      </c>
      <c r="DG225" s="520"/>
      <c r="DH225" s="527">
        <f t="shared" si="163"/>
        <v>8470</v>
      </c>
      <c r="DP225" s="107" t="s">
        <v>5679</v>
      </c>
      <c r="DQ225" s="163">
        <v>550</v>
      </c>
      <c r="DR225" s="528">
        <f>ROUND(((DQ225-(DQ225/6))/$DD$3)*$DE$3,2)</f>
        <v>550</v>
      </c>
      <c r="DS225" s="523"/>
      <c r="DT225" s="524">
        <f>IF(DS225="",DR225,
IF(AND($DQ$10&gt;=VLOOKUP(DS225,$DP$5:$DT$9,2,0),$DQ$10&lt;=VLOOKUP(DS225,$DP$5:$DT$9,3,0)),
(DR225*(1-VLOOKUP(DS225,$DP$5:$DT$9,4,0))),
DR225))</f>
        <v>550</v>
      </c>
      <c r="DU225" s="165"/>
      <c r="DV225" s="732" t="s">
        <v>6683</v>
      </c>
      <c r="DW225" s="165">
        <v>1000</v>
      </c>
      <c r="DX225" s="519">
        <f t="shared" si="179"/>
        <v>1000</v>
      </c>
      <c r="DY225" s="520"/>
      <c r="DZ225" s="521">
        <f t="shared" si="180"/>
        <v>1000</v>
      </c>
      <c r="EG225" s="164"/>
      <c r="EH225" s="535"/>
      <c r="EI225" s="536"/>
      <c r="EJ225" s="647"/>
      <c r="EK225" s="648"/>
      <c r="EL225" s="649"/>
    </row>
    <row r="226" spans="12:142" x14ac:dyDescent="0.2">
      <c r="L226" s="57" t="s">
        <v>1113</v>
      </c>
      <c r="M226" s="47" t="s">
        <v>1094</v>
      </c>
      <c r="N226" s="93" t="s">
        <v>1951</v>
      </c>
      <c r="O226" s="422" t="s">
        <v>691</v>
      </c>
      <c r="Q226" s="57" t="s">
        <v>1113</v>
      </c>
      <c r="R226" s="97" t="s">
        <v>1133</v>
      </c>
      <c r="S226" s="93" t="s">
        <v>1209</v>
      </c>
      <c r="U226" s="248" t="s">
        <v>1070</v>
      </c>
      <c r="V226" s="151" t="s">
        <v>86</v>
      </c>
      <c r="W226" s="596" t="s">
        <v>5091</v>
      </c>
      <c r="AK226" s="580"/>
      <c r="AL226" s="475"/>
      <c r="AM226" s="581"/>
      <c r="AU226" s="143" t="s">
        <v>6891</v>
      </c>
      <c r="AV226" s="97" t="s">
        <v>179</v>
      </c>
      <c r="AW226" s="173" t="str">
        <f t="shared" si="199"/>
        <v>ДП Прованс.3/1</v>
      </c>
      <c r="AY226" s="223" t="s">
        <v>1282</v>
      </c>
      <c r="AZ226" s="61" t="s">
        <v>1599</v>
      </c>
      <c r="BA226" s="138" t="str">
        <f t="shared" si="191"/>
        <v>ДП ЛАДА C.4/5.купе.</v>
      </c>
      <c r="BK226" s="142" t="s">
        <v>525</v>
      </c>
      <c r="BL226" s="136"/>
      <c r="BM226" s="137" t="str">
        <f t="shared" si="203"/>
        <v>ФР Standard.</v>
      </c>
      <c r="BS226" s="57" t="s">
        <v>2536</v>
      </c>
      <c r="BT226" s="55" t="s">
        <v>3851</v>
      </c>
      <c r="BU226" s="69" t="str">
        <f t="shared" si="204"/>
        <v>ДП Лінда.1/2.Масив</v>
      </c>
      <c r="BW226" s="161" t="s">
        <v>1284</v>
      </c>
      <c r="BX226" s="245" t="s">
        <v>430</v>
      </c>
      <c r="BY226" s="134" t="str">
        <f t="shared" si="194"/>
        <v>ДП ЛАДА C.4/7.Сатин</v>
      </c>
      <c r="CA226" s="736" t="s">
        <v>6117</v>
      </c>
      <c r="CB226" s="150" t="s">
        <v>5398</v>
      </c>
      <c r="CC226" s="137" t="str">
        <f t="shared" si="205"/>
        <v>ДП ІДЕЯ.фальц.робоча.Stand кл Лів +2завіс</v>
      </c>
      <c r="CE226" s="146" t="s">
        <v>3076</v>
      </c>
      <c r="CF226" s="61" t="s">
        <v>697</v>
      </c>
      <c r="CG226" s="138" t="str">
        <f t="shared" si="206"/>
        <v>ДП Єва.фальц..робоча..ВП</v>
      </c>
      <c r="CM226" s="85" t="s">
        <v>6904</v>
      </c>
      <c r="CN226" s="55" t="s">
        <v>799</v>
      </c>
      <c r="CO226" s="69" t="str">
        <f t="shared" si="200"/>
        <v>ДП Прованс.купе..робоча..Verto-FIT</v>
      </c>
      <c r="CP226" s="120"/>
      <c r="CY226" s="744" t="s">
        <v>6674</v>
      </c>
      <c r="CZ226" s="151" t="s">
        <v>6676</v>
      </c>
      <c r="DA226" s="138" t="s">
        <v>817</v>
      </c>
      <c r="DD226" s="734" t="s">
        <v>4748</v>
      </c>
      <c r="DE226" s="165">
        <v>8470</v>
      </c>
      <c r="DF226" s="534">
        <f t="shared" si="162"/>
        <v>8470</v>
      </c>
      <c r="DG226" s="520"/>
      <c r="DH226" s="527">
        <f t="shared" si="163"/>
        <v>8470</v>
      </c>
      <c r="DP226" s="164" t="s">
        <v>1472</v>
      </c>
      <c r="DQ226" s="165">
        <v>0</v>
      </c>
      <c r="DR226" s="519">
        <f t="shared" si="201"/>
        <v>0</v>
      </c>
      <c r="DS226" s="520"/>
      <c r="DT226" s="521">
        <f t="shared" si="202"/>
        <v>0</v>
      </c>
      <c r="DU226" s="165"/>
      <c r="DV226" s="732" t="s">
        <v>6684</v>
      </c>
      <c r="DW226" s="165">
        <v>1000</v>
      </c>
      <c r="DX226" s="519">
        <f t="shared" si="179"/>
        <v>1000</v>
      </c>
      <c r="DY226" s="520"/>
      <c r="DZ226" s="521">
        <f t="shared" si="180"/>
        <v>1000</v>
      </c>
      <c r="EG226" s="164"/>
      <c r="EH226" s="731" t="s">
        <v>4615</v>
      </c>
      <c r="EI226" s="162">
        <v>0</v>
      </c>
      <c r="EJ226" s="534">
        <f>ROUND(((EI226-(EI226/6))/$DD$3)*$DE$3,2)</f>
        <v>0</v>
      </c>
      <c r="EK226" s="526"/>
      <c r="EL226" s="527">
        <f>IF(EK226="",EJ226,
IF(AND($EI$10&gt;=VLOOKUP(EK226,$EH$5:$EL$9,2,0),$EI$10&lt;=VLOOKUP(EK226,$EH$5:$EL$9,3,0)),
(EJ226*(1-VLOOKUP(EK226,$EH$5:$EL$9,4,0))),
EJ226))</f>
        <v>0</v>
      </c>
    </row>
    <row r="227" spans="12:142" x14ac:dyDescent="0.2">
      <c r="L227" s="57"/>
      <c r="M227" s="47"/>
      <c r="N227" s="93"/>
      <c r="O227" s="422"/>
      <c r="Q227" s="57"/>
      <c r="R227" s="97"/>
      <c r="S227" s="93"/>
      <c r="U227" s="152" t="s">
        <v>20</v>
      </c>
      <c r="V227" s="100" t="s">
        <v>232</v>
      </c>
      <c r="W227" s="99" t="s">
        <v>2053</v>
      </c>
      <c r="AK227" s="772" t="s">
        <v>3871</v>
      </c>
      <c r="AL227" s="151" t="s">
        <v>160</v>
      </c>
      <c r="AM227" s="583" t="s">
        <v>2172</v>
      </c>
      <c r="AU227" s="142" t="s">
        <v>6891</v>
      </c>
      <c r="AV227" s="100" t="s">
        <v>204</v>
      </c>
      <c r="AW227" s="137" t="str">
        <f t="shared" si="199"/>
        <v>ДП Прованс.2А/1</v>
      </c>
      <c r="AY227" s="233" t="s">
        <v>1283</v>
      </c>
      <c r="AZ227" s="136" t="s">
        <v>1597</v>
      </c>
      <c r="BA227" s="137" t="str">
        <f t="shared" si="191"/>
        <v>ДП ЛАДА C.4/6.фальц.</v>
      </c>
      <c r="BK227" s="142" t="s">
        <v>525</v>
      </c>
      <c r="BL227" s="136" t="s">
        <v>1767</v>
      </c>
      <c r="BM227" s="137" t="str">
        <f t="shared" si="203"/>
        <v>ФР Standard.Uni-Mat</v>
      </c>
      <c r="BS227" s="57" t="s">
        <v>2537</v>
      </c>
      <c r="BT227" s="55" t="s">
        <v>3851</v>
      </c>
      <c r="BU227" s="69" t="str">
        <f t="shared" si="204"/>
        <v>ДП Лінда.1/3.Масив</v>
      </c>
      <c r="BW227" s="164" t="s">
        <v>1284</v>
      </c>
      <c r="BX227" s="764" t="s">
        <v>3617</v>
      </c>
      <c r="BY227" s="137" t="str">
        <f t="shared" si="194"/>
        <v>ДП ЛАДА C.4/7.Графіт</v>
      </c>
      <c r="CA227" s="736" t="s">
        <v>6117</v>
      </c>
      <c r="CB227" s="150" t="s">
        <v>5399</v>
      </c>
      <c r="CC227" s="137" t="str">
        <f t="shared" si="205"/>
        <v>ДП ІДЕЯ.фальц.робоча.Stand кл Пр +2завіс</v>
      </c>
      <c r="CE227" s="144" t="s">
        <v>3077</v>
      </c>
      <c r="CF227" s="136"/>
      <c r="CG227" s="137" t="str">
        <f t="shared" si="206"/>
        <v>ДП Єва.фальц..неробоча..</v>
      </c>
      <c r="CM227" s="887"/>
      <c r="CN227" s="903"/>
      <c r="CO227" s="889"/>
      <c r="CP227" s="120"/>
      <c r="CY227" s="746" t="s">
        <v>4488</v>
      </c>
      <c r="CZ227" s="150" t="s">
        <v>4503</v>
      </c>
      <c r="DA227" s="137" t="s">
        <v>817</v>
      </c>
      <c r="DD227" s="734" t="s">
        <v>4749</v>
      </c>
      <c r="DE227" s="165">
        <v>8470</v>
      </c>
      <c r="DF227" s="534">
        <f t="shared" si="162"/>
        <v>8470</v>
      </c>
      <c r="DG227" s="520"/>
      <c r="DH227" s="527">
        <f t="shared" si="163"/>
        <v>8470</v>
      </c>
      <c r="DP227" s="732" t="s">
        <v>3663</v>
      </c>
      <c r="DQ227" s="165">
        <v>550</v>
      </c>
      <c r="DR227" s="519">
        <f t="shared" si="201"/>
        <v>550</v>
      </c>
      <c r="DS227" s="520"/>
      <c r="DT227" s="521">
        <f t="shared" si="202"/>
        <v>550</v>
      </c>
      <c r="DU227" s="165"/>
      <c r="DV227" s="732" t="s">
        <v>6685</v>
      </c>
      <c r="DW227" s="165">
        <v>1000</v>
      </c>
      <c r="DX227" s="519">
        <f t="shared" si="179"/>
        <v>1000</v>
      </c>
      <c r="DY227" s="520"/>
      <c r="DZ227" s="521">
        <f t="shared" si="180"/>
        <v>1000</v>
      </c>
      <c r="EG227" s="164"/>
      <c r="EH227" s="733" t="s">
        <v>4616</v>
      </c>
      <c r="EI227" s="163">
        <v>1800</v>
      </c>
      <c r="EJ227" s="528">
        <f>ROUND(((EI227-(EI227/6))/$DD$3)*$DE$3,2)</f>
        <v>1800</v>
      </c>
      <c r="EK227" s="523"/>
      <c r="EL227" s="524">
        <f>IF(EK227="",EJ227,
IF(AND($EI$10&gt;=VLOOKUP(EK227,$EH$5:$EL$9,2,0),$EI$10&lt;=VLOOKUP(EK227,$EH$5:$EL$9,3,0)),
(EJ227*(1-VLOOKUP(EK227,$EH$5:$EL$9,4,0))),
EJ227))</f>
        <v>1800</v>
      </c>
    </row>
    <row r="228" spans="12:142" x14ac:dyDescent="0.2">
      <c r="L228" s="57" t="s">
        <v>1120</v>
      </c>
      <c r="M228" s="47" t="s">
        <v>1095</v>
      </c>
      <c r="N228" s="93" t="s">
        <v>1952</v>
      </c>
      <c r="O228" s="422" t="s">
        <v>691</v>
      </c>
      <c r="P228" s="96"/>
      <c r="Q228" s="57" t="s">
        <v>1120</v>
      </c>
      <c r="R228" s="97" t="s">
        <v>187</v>
      </c>
      <c r="S228" s="93" t="s">
        <v>131</v>
      </c>
      <c r="U228" s="153" t="s">
        <v>21</v>
      </c>
      <c r="V228" s="150" t="s">
        <v>233</v>
      </c>
      <c r="W228" s="158" t="s">
        <v>2054</v>
      </c>
      <c r="AK228" s="588"/>
      <c r="AL228" s="472"/>
      <c r="AM228" s="589"/>
      <c r="AU228" s="141" t="s">
        <v>7098</v>
      </c>
      <c r="AV228" s="100" t="s">
        <v>187</v>
      </c>
      <c r="AW228" s="134" t="str">
        <f t="shared" si="199"/>
        <v>ДП Модена.1/0</v>
      </c>
      <c r="AY228" s="233" t="s">
        <v>1283</v>
      </c>
      <c r="AZ228" s="136" t="s">
        <v>1598</v>
      </c>
      <c r="BA228" s="137" t="str">
        <f t="shared" si="191"/>
        <v>ДП ЛАДА C.4/6.б/з фальц.</v>
      </c>
      <c r="BK228" s="142" t="s">
        <v>525</v>
      </c>
      <c r="BL228" s="136" t="s">
        <v>529</v>
      </c>
      <c r="BM228" s="137" t="str">
        <f t="shared" si="203"/>
        <v>ФР Standard.Резист</v>
      </c>
      <c r="BS228" s="57" t="s">
        <v>2538</v>
      </c>
      <c r="BT228" s="55" t="s">
        <v>3851</v>
      </c>
      <c r="BU228" s="69" t="str">
        <f t="shared" si="204"/>
        <v>ДП Лінда.1/4.Масив</v>
      </c>
      <c r="BW228" s="107" t="s">
        <v>1284</v>
      </c>
      <c r="BX228" s="247" t="s">
        <v>790</v>
      </c>
      <c r="BY228" s="138" t="str">
        <f t="shared" si="194"/>
        <v>ДП ЛАДА C.4/7.Бронза</v>
      </c>
      <c r="CA228" s="736" t="s">
        <v>6117</v>
      </c>
      <c r="CB228" s="150" t="s">
        <v>5400</v>
      </c>
      <c r="CC228" s="137" t="str">
        <f t="shared" si="205"/>
        <v>ДП ІДЕЯ.фальц.робоча.Stand ст Лів +2завіс</v>
      </c>
      <c r="CE228" s="145" t="s">
        <v>3077</v>
      </c>
      <c r="CF228" s="136" t="s">
        <v>4021</v>
      </c>
      <c r="CG228" s="137" t="str">
        <f t="shared" si="206"/>
        <v>ДП Єва.фальц..неробоча..ВВ</v>
      </c>
      <c r="CM228" s="736" t="s">
        <v>7108</v>
      </c>
      <c r="CN228" s="136" t="s">
        <v>933</v>
      </c>
      <c r="CO228" s="137" t="str">
        <f t="shared" ref="CO228:CO234" si="207">CONCATENATE(CM228,".",CN228)</f>
        <v>ДП Модена.фальц..робоча..Standard-MDF</v>
      </c>
      <c r="CY228" s="744" t="s">
        <v>4518</v>
      </c>
      <c r="CZ228" s="151" t="s">
        <v>4533</v>
      </c>
      <c r="DA228" s="138" t="s">
        <v>817</v>
      </c>
      <c r="DD228" s="734" t="s">
        <v>4750</v>
      </c>
      <c r="DE228" s="165">
        <v>8470</v>
      </c>
      <c r="DF228" s="534">
        <f t="shared" si="162"/>
        <v>8470</v>
      </c>
      <c r="DG228" s="520"/>
      <c r="DH228" s="527">
        <f t="shared" si="163"/>
        <v>8470</v>
      </c>
      <c r="DP228" s="107" t="s">
        <v>1549</v>
      </c>
      <c r="DQ228" s="163">
        <v>550</v>
      </c>
      <c r="DR228" s="528">
        <f t="shared" si="201"/>
        <v>550</v>
      </c>
      <c r="DS228" s="523"/>
      <c r="DT228" s="524">
        <f t="shared" si="202"/>
        <v>550</v>
      </c>
      <c r="DU228" s="165"/>
      <c r="DV228" s="733" t="s">
        <v>6686</v>
      </c>
      <c r="DW228" s="163">
        <v>1000</v>
      </c>
      <c r="DX228" s="522">
        <f t="shared" si="179"/>
        <v>1000</v>
      </c>
      <c r="DY228" s="523"/>
      <c r="DZ228" s="524">
        <f t="shared" si="180"/>
        <v>1000</v>
      </c>
      <c r="EG228" s="164"/>
      <c r="EH228" s="732" t="s">
        <v>3306</v>
      </c>
      <c r="EI228" s="165">
        <v>0</v>
      </c>
      <c r="EJ228" s="519">
        <f t="shared" si="182"/>
        <v>0</v>
      </c>
      <c r="EK228" s="520"/>
      <c r="EL228" s="521">
        <f t="shared" si="183"/>
        <v>0</v>
      </c>
    </row>
    <row r="229" spans="12:142" x14ac:dyDescent="0.2">
      <c r="L229" s="57" t="s">
        <v>1121</v>
      </c>
      <c r="M229" s="47" t="s">
        <v>1095</v>
      </c>
      <c r="N229" s="93" t="s">
        <v>1952</v>
      </c>
      <c r="O229" s="422" t="s">
        <v>691</v>
      </c>
      <c r="Q229" s="57" t="s">
        <v>1121</v>
      </c>
      <c r="R229" s="97" t="s">
        <v>188</v>
      </c>
      <c r="S229" s="93" t="s">
        <v>132</v>
      </c>
      <c r="U229" s="153" t="s">
        <v>22</v>
      </c>
      <c r="V229" s="150" t="s">
        <v>234</v>
      </c>
      <c r="W229" s="158" t="s">
        <v>2055</v>
      </c>
      <c r="AK229" s="783" t="s">
        <v>4083</v>
      </c>
      <c r="AL229" s="100" t="s">
        <v>167</v>
      </c>
      <c r="AM229" s="586" t="s">
        <v>2173</v>
      </c>
      <c r="AU229" s="142" t="s">
        <v>7098</v>
      </c>
      <c r="AV229" s="150" t="s">
        <v>188</v>
      </c>
      <c r="AW229" s="137" t="str">
        <f t="shared" si="199"/>
        <v>ДП Модена.1/1</v>
      </c>
      <c r="AY229" s="223" t="s">
        <v>1283</v>
      </c>
      <c r="AZ229" s="61" t="s">
        <v>1599</v>
      </c>
      <c r="BA229" s="138" t="str">
        <f t="shared" si="191"/>
        <v>ДП ЛАДА C.4/6.купе.</v>
      </c>
      <c r="BK229" s="142" t="s">
        <v>525</v>
      </c>
      <c r="BL229" s="136" t="s">
        <v>7178</v>
      </c>
      <c r="BM229" s="137" t="str">
        <f>CONCATENATE(BK229,".",BL229)</f>
        <v>ФР Standard.Резист.</v>
      </c>
      <c r="BS229" s="57" t="s">
        <v>2539</v>
      </c>
      <c r="BT229" s="55" t="s">
        <v>3851</v>
      </c>
      <c r="BU229" s="69" t="str">
        <f t="shared" si="204"/>
        <v>ДП Лінда.1/5.Масив</v>
      </c>
      <c r="BW229" s="161" t="s">
        <v>1285</v>
      </c>
      <c r="BX229" s="245" t="s">
        <v>430</v>
      </c>
      <c r="BY229" s="134" t="str">
        <f t="shared" si="194"/>
        <v>ДП ЛАДА C.4/8.Сатин</v>
      </c>
      <c r="CA229" s="736" t="s">
        <v>6117</v>
      </c>
      <c r="CB229" s="150" t="s">
        <v>5401</v>
      </c>
      <c r="CC229" s="137" t="str">
        <f t="shared" si="205"/>
        <v>ДП ІДЕЯ.фальц.робоча.Stand ст Пр +2завіс</v>
      </c>
      <c r="CE229" s="146" t="s">
        <v>3077</v>
      </c>
      <c r="CF229" s="61" t="s">
        <v>697</v>
      </c>
      <c r="CG229" s="138" t="str">
        <f t="shared" si="206"/>
        <v>ДП Єва.фальц..неробоча..ВП</v>
      </c>
      <c r="CM229" s="736" t="s">
        <v>7108</v>
      </c>
      <c r="CN229" s="136" t="s">
        <v>798</v>
      </c>
      <c r="CO229" s="137" t="str">
        <f t="shared" si="207"/>
        <v>ДП Модена.фальц..робоча..Standard</v>
      </c>
      <c r="CY229" s="746" t="s">
        <v>5814</v>
      </c>
      <c r="CZ229" s="150" t="s">
        <v>5827</v>
      </c>
      <c r="DA229" s="137" t="s">
        <v>817</v>
      </c>
      <c r="DD229" s="734" t="s">
        <v>4751</v>
      </c>
      <c r="DE229" s="165">
        <v>8470</v>
      </c>
      <c r="DF229" s="534">
        <f t="shared" si="162"/>
        <v>8470</v>
      </c>
      <c r="DG229" s="520"/>
      <c r="DH229" s="527">
        <f>IF(DG229="",DF229,
IF(AND($DE$10&gt;=VLOOKUP(DG229,$DD$5:$DH$9,2,0),$DE$10&lt;=VLOOKUP(DG229,$DD$5:$DH$9,3,0)),
(DF229*(1-VLOOKUP(DG229,$DD$5:$DH$9,4,0))),
DF229))</f>
        <v>8470</v>
      </c>
      <c r="DP229" s="164" t="s">
        <v>1473</v>
      </c>
      <c r="DQ229" s="165">
        <v>0</v>
      </c>
      <c r="DR229" s="519">
        <f t="shared" si="201"/>
        <v>0</v>
      </c>
      <c r="DS229" s="520"/>
      <c r="DT229" s="521">
        <f t="shared" si="202"/>
        <v>0</v>
      </c>
      <c r="DU229" s="165"/>
      <c r="DV229" s="164" t="s">
        <v>2331</v>
      </c>
      <c r="DW229" s="165">
        <v>0</v>
      </c>
      <c r="DX229" s="519">
        <f t="shared" si="179"/>
        <v>0</v>
      </c>
      <c r="DY229" s="520"/>
      <c r="DZ229" s="521">
        <f t="shared" si="180"/>
        <v>0</v>
      </c>
      <c r="EG229" s="164"/>
      <c r="EH229" s="733" t="s">
        <v>3307</v>
      </c>
      <c r="EI229" s="163">
        <v>1800</v>
      </c>
      <c r="EJ229" s="528">
        <f t="shared" si="182"/>
        <v>1800</v>
      </c>
      <c r="EK229" s="523"/>
      <c r="EL229" s="524">
        <f t="shared" si="183"/>
        <v>1800</v>
      </c>
    </row>
    <row r="230" spans="12:142" x14ac:dyDescent="0.2">
      <c r="L230" s="57" t="s">
        <v>1114</v>
      </c>
      <c r="M230" s="47" t="s">
        <v>1095</v>
      </c>
      <c r="N230" s="93" t="s">
        <v>1952</v>
      </c>
      <c r="O230" s="422" t="s">
        <v>691</v>
      </c>
      <c r="Q230" s="57" t="s">
        <v>1114</v>
      </c>
      <c r="R230" s="97" t="s">
        <v>178</v>
      </c>
      <c r="S230" s="93" t="s">
        <v>136</v>
      </c>
      <c r="U230" s="153" t="s">
        <v>23</v>
      </c>
      <c r="V230" s="150" t="s">
        <v>235</v>
      </c>
      <c r="W230" s="158" t="s">
        <v>2056</v>
      </c>
      <c r="AK230" s="771" t="s">
        <v>4090</v>
      </c>
      <c r="AL230" s="150" t="s">
        <v>152</v>
      </c>
      <c r="AM230" s="581" t="s">
        <v>2174</v>
      </c>
      <c r="AU230" s="142" t="s">
        <v>7098</v>
      </c>
      <c r="AV230" s="150" t="s">
        <v>189</v>
      </c>
      <c r="AW230" s="137" t="str">
        <f t="shared" si="199"/>
        <v>ДП Модена.2/0</v>
      </c>
      <c r="AY230" s="233" t="s">
        <v>1284</v>
      </c>
      <c r="AZ230" s="136" t="s">
        <v>1597</v>
      </c>
      <c r="BA230" s="137" t="str">
        <f t="shared" si="191"/>
        <v>ДП ЛАДА C.4/7.фальц.</v>
      </c>
      <c r="BK230" s="142" t="s">
        <v>525</v>
      </c>
      <c r="BL230" s="136" t="s">
        <v>55</v>
      </c>
      <c r="BM230" s="137" t="str">
        <f t="shared" si="203"/>
        <v>ФР Standard.LINE-3D</v>
      </c>
      <c r="BS230" s="57" t="s">
        <v>2540</v>
      </c>
      <c r="BT230" s="55" t="s">
        <v>3851</v>
      </c>
      <c r="BU230" s="69" t="str">
        <f t="shared" si="204"/>
        <v>ДП Лінда.1/6.Масив</v>
      </c>
      <c r="BW230" s="164" t="s">
        <v>1285</v>
      </c>
      <c r="BX230" s="764" t="s">
        <v>3617</v>
      </c>
      <c r="BY230" s="137" t="str">
        <f t="shared" si="194"/>
        <v>ДП ЛАДА C.4/8.Графіт</v>
      </c>
      <c r="CA230" s="736" t="s">
        <v>6117</v>
      </c>
      <c r="CB230" s="136"/>
      <c r="CC230" s="137"/>
      <c r="CE230" s="144" t="s">
        <v>3078</v>
      </c>
      <c r="CF230" s="136"/>
      <c r="CG230" s="137" t="str">
        <f t="shared" si="206"/>
        <v>ДП Єва.б/з фальц..робоча..</v>
      </c>
      <c r="CM230" s="736" t="s">
        <v>7108</v>
      </c>
      <c r="CN230" s="136" t="s">
        <v>799</v>
      </c>
      <c r="CO230" s="137" t="str">
        <f t="shared" si="207"/>
        <v>ДП Модена.фальц..робоча..Verto-FIT</v>
      </c>
      <c r="CY230" s="744" t="s">
        <v>5815</v>
      </c>
      <c r="CZ230" s="151" t="s">
        <v>5828</v>
      </c>
      <c r="DA230" s="138" t="s">
        <v>817</v>
      </c>
      <c r="DD230" s="735" t="s">
        <v>4752</v>
      </c>
      <c r="DE230" s="163">
        <v>8470</v>
      </c>
      <c r="DF230" s="534">
        <f t="shared" si="162"/>
        <v>8470</v>
      </c>
      <c r="DG230" s="520"/>
      <c r="DH230" s="527">
        <f t="shared" si="163"/>
        <v>8470</v>
      </c>
      <c r="DP230" s="732" t="s">
        <v>3664</v>
      </c>
      <c r="DQ230" s="165">
        <v>550</v>
      </c>
      <c r="DR230" s="519">
        <f t="shared" si="201"/>
        <v>550</v>
      </c>
      <c r="DS230" s="520"/>
      <c r="DT230" s="521">
        <f t="shared" si="202"/>
        <v>550</v>
      </c>
      <c r="DU230" s="165"/>
      <c r="DV230" s="107" t="s">
        <v>2332</v>
      </c>
      <c r="DW230" s="163">
        <v>560</v>
      </c>
      <c r="DX230" s="522">
        <f t="shared" si="179"/>
        <v>560</v>
      </c>
      <c r="DY230" s="523"/>
      <c r="DZ230" s="524">
        <f t="shared" si="180"/>
        <v>560</v>
      </c>
      <c r="EG230" s="164"/>
      <c r="EH230" s="732" t="s">
        <v>3308</v>
      </c>
      <c r="EI230" s="165">
        <v>0</v>
      </c>
      <c r="EJ230" s="519">
        <f>ROUND(((EI230-(EI230/6))/$DD$3)*$DE$3,2)</f>
        <v>0</v>
      </c>
      <c r="EK230" s="520"/>
      <c r="EL230" s="521">
        <f>IF(EK230="",EJ230,
IF(AND($EI$10&gt;=VLOOKUP(EK230,$EH$5:$EL$9,2,0),$EI$10&lt;=VLOOKUP(EK230,$EH$5:$EL$9,3,0)),
(EJ230*(1-VLOOKUP(EK230,$EH$5:$EL$9,4,0))),
EJ230))</f>
        <v>0</v>
      </c>
    </row>
    <row r="231" spans="12:142" x14ac:dyDescent="0.2">
      <c r="L231" s="57" t="s">
        <v>1115</v>
      </c>
      <c r="M231" s="47" t="s">
        <v>1095</v>
      </c>
      <c r="N231" s="93" t="s">
        <v>1952</v>
      </c>
      <c r="O231" s="422" t="s">
        <v>691</v>
      </c>
      <c r="Q231" s="57" t="s">
        <v>1115</v>
      </c>
      <c r="R231" s="97" t="s">
        <v>179</v>
      </c>
      <c r="S231" s="93" t="s">
        <v>137</v>
      </c>
      <c r="U231" s="154" t="s">
        <v>24</v>
      </c>
      <c r="V231" s="151" t="s">
        <v>236</v>
      </c>
      <c r="W231" s="159" t="s">
        <v>2057</v>
      </c>
      <c r="AK231" s="771" t="s">
        <v>6272</v>
      </c>
      <c r="AL231" s="150" t="s">
        <v>6502</v>
      </c>
      <c r="AM231" s="581" t="s">
        <v>6542</v>
      </c>
      <c r="AU231" s="142" t="s">
        <v>7098</v>
      </c>
      <c r="AV231" s="150" t="s">
        <v>190</v>
      </c>
      <c r="AW231" s="137" t="str">
        <f t="shared" si="199"/>
        <v>ДП Модена.2/1</v>
      </c>
      <c r="AY231" s="233" t="s">
        <v>1284</v>
      </c>
      <c r="AZ231" s="136" t="s">
        <v>1598</v>
      </c>
      <c r="BA231" s="137" t="str">
        <f t="shared" si="191"/>
        <v>ДП ЛАДА C.4/7.б/з фальц.</v>
      </c>
      <c r="BK231" s="142" t="s">
        <v>525</v>
      </c>
      <c r="BL231" s="136" t="s">
        <v>4720</v>
      </c>
      <c r="BM231" s="137" t="str">
        <f t="shared" si="203"/>
        <v>ФР Standard.Е-шпон</v>
      </c>
      <c r="BS231" s="57" t="s">
        <v>2541</v>
      </c>
      <c r="BT231" s="55" t="s">
        <v>3851</v>
      </c>
      <c r="BU231" s="69" t="str">
        <f t="shared" si="204"/>
        <v>ДП Лінда.1/7.Масив</v>
      </c>
      <c r="BW231" s="107" t="s">
        <v>1285</v>
      </c>
      <c r="BX231" s="247" t="s">
        <v>790</v>
      </c>
      <c r="BY231" s="138" t="str">
        <f t="shared" si="194"/>
        <v>ДП ЛАДА C.4/8.Бронза</v>
      </c>
      <c r="CA231" s="736" t="s">
        <v>6117</v>
      </c>
      <c r="CB231" s="150" t="s">
        <v>5402</v>
      </c>
      <c r="CC231" s="137" t="str">
        <f t="shared" ref="CC231:CC236" si="208">CONCATENATE(CA231,".",CB231)</f>
        <v>ДП ІДЕЯ.фальц.робоча.Stand цл Лів +3завіс</v>
      </c>
      <c r="CE231" s="145" t="s">
        <v>3078</v>
      </c>
      <c r="CF231" s="136" t="s">
        <v>4021</v>
      </c>
      <c r="CG231" s="137" t="str">
        <f t="shared" si="206"/>
        <v>ДП Єва.б/з фальц..робоча..ВВ</v>
      </c>
      <c r="CM231" s="423" t="s">
        <v>7108</v>
      </c>
      <c r="CN231" s="61" t="s">
        <v>355</v>
      </c>
      <c r="CO231" s="138" t="str">
        <f t="shared" si="207"/>
        <v>ДП Модена.фальц..робоча..Verto-FIT Plus</v>
      </c>
      <c r="CY231" s="746" t="s">
        <v>6677</v>
      </c>
      <c r="CZ231" s="150" t="s">
        <v>5827</v>
      </c>
      <c r="DA231" s="137" t="s">
        <v>817</v>
      </c>
      <c r="DD231" s="638"/>
      <c r="DE231" s="645"/>
      <c r="DF231" s="640"/>
      <c r="DG231" s="641"/>
      <c r="DH231" s="642"/>
      <c r="DP231" s="107" t="s">
        <v>1548</v>
      </c>
      <c r="DQ231" s="163">
        <v>550</v>
      </c>
      <c r="DR231" s="528">
        <f t="shared" si="201"/>
        <v>550</v>
      </c>
      <c r="DS231" s="523"/>
      <c r="DT231" s="524">
        <f t="shared" si="202"/>
        <v>550</v>
      </c>
      <c r="DU231" s="165"/>
      <c r="DV231" s="644"/>
      <c r="DW231" s="645"/>
      <c r="DX231" s="651"/>
      <c r="DY231" s="652"/>
      <c r="DZ231" s="653"/>
      <c r="EG231" s="164"/>
      <c r="EH231" s="733" t="s">
        <v>3309</v>
      </c>
      <c r="EI231" s="163">
        <v>1800</v>
      </c>
      <c r="EJ231" s="528">
        <f>ROUND(((EI231-(EI231/6))/$DD$3)*$DE$3,2)</f>
        <v>1800</v>
      </c>
      <c r="EK231" s="523"/>
      <c r="EL231" s="524">
        <f>IF(EK231="",EJ231,
IF(AND($EI$10&gt;=VLOOKUP(EK231,$EH$5:$EL$9,2,0),$EI$10&lt;=VLOOKUP(EK231,$EH$5:$EL$9,3,0)),
(EJ231*(1-VLOOKUP(EK231,$EH$5:$EL$9,4,0))),
EJ231))</f>
        <v>1800</v>
      </c>
    </row>
    <row r="232" spans="12:142" x14ac:dyDescent="0.2">
      <c r="L232" s="57" t="s">
        <v>1116</v>
      </c>
      <c r="M232" s="47" t="s">
        <v>1095</v>
      </c>
      <c r="N232" s="93" t="s">
        <v>1952</v>
      </c>
      <c r="O232" s="422" t="s">
        <v>691</v>
      </c>
      <c r="Q232" s="57" t="s">
        <v>1116</v>
      </c>
      <c r="R232" s="97" t="s">
        <v>192</v>
      </c>
      <c r="S232" s="93" t="s">
        <v>138</v>
      </c>
      <c r="U232" s="801"/>
      <c r="V232" s="802"/>
      <c r="W232" s="795"/>
      <c r="AK232" s="772" t="s">
        <v>4095</v>
      </c>
      <c r="AL232" s="151" t="s">
        <v>153</v>
      </c>
      <c r="AM232" s="583" t="s">
        <v>2175</v>
      </c>
      <c r="AU232" s="142" t="s">
        <v>7098</v>
      </c>
      <c r="AV232" s="150" t="s">
        <v>178</v>
      </c>
      <c r="AW232" s="137" t="str">
        <f t="shared" si="199"/>
        <v>ДП Модена.3/0</v>
      </c>
      <c r="AY232" s="223" t="s">
        <v>1284</v>
      </c>
      <c r="AZ232" s="61" t="s">
        <v>1599</v>
      </c>
      <c r="BA232" s="138" t="str">
        <f t="shared" si="191"/>
        <v>ДП ЛАДА C.4/7.купе.</v>
      </c>
      <c r="BK232" s="143" t="s">
        <v>525</v>
      </c>
      <c r="BL232" s="61" t="s">
        <v>1710</v>
      </c>
      <c r="BM232" s="138" t="str">
        <f t="shared" si="203"/>
        <v>ФР Standard.Лофт</v>
      </c>
      <c r="BS232" s="57" t="s">
        <v>2542</v>
      </c>
      <c r="BT232" s="55" t="s">
        <v>3851</v>
      </c>
      <c r="BU232" s="69" t="str">
        <f t="shared" si="204"/>
        <v>ДП Лінда.1/8.Масив</v>
      </c>
      <c r="BW232" s="161" t="s">
        <v>1286</v>
      </c>
      <c r="BX232" s="245" t="s">
        <v>430</v>
      </c>
      <c r="BY232" s="134" t="str">
        <f t="shared" si="194"/>
        <v>ДП ЛАДА C.5/0.Сатин</v>
      </c>
      <c r="CA232" s="736" t="s">
        <v>6117</v>
      </c>
      <c r="CB232" s="150" t="s">
        <v>5403</v>
      </c>
      <c r="CC232" s="137" t="str">
        <f t="shared" si="208"/>
        <v>ДП ІДЕЯ.фальц.робоча.Stand цл Пр +3завіс</v>
      </c>
      <c r="CE232" s="146" t="s">
        <v>3078</v>
      </c>
      <c r="CF232" s="61" t="s">
        <v>697</v>
      </c>
      <c r="CG232" s="138" t="str">
        <f t="shared" si="206"/>
        <v>ДП Єва.б/з фальц..робоча..ВП</v>
      </c>
      <c r="CM232" s="423" t="s">
        <v>7109</v>
      </c>
      <c r="CN232" s="61" t="s">
        <v>3871</v>
      </c>
      <c r="CO232" s="69" t="str">
        <f t="shared" si="207"/>
        <v>ДП Модена.фальц..неробоча..(ні)</v>
      </c>
      <c r="CY232" s="744" t="s">
        <v>6678</v>
      </c>
      <c r="CZ232" s="151" t="s">
        <v>5828</v>
      </c>
      <c r="DA232" s="138" t="s">
        <v>817</v>
      </c>
      <c r="DD232" s="250" t="s">
        <v>1357</v>
      </c>
      <c r="DE232" s="162">
        <v>6230</v>
      </c>
      <c r="DF232" s="525">
        <f t="shared" si="162"/>
        <v>6230</v>
      </c>
      <c r="DG232" s="526"/>
      <c r="DH232" s="527">
        <f t="shared" si="163"/>
        <v>6230</v>
      </c>
      <c r="DP232" s="735" t="s">
        <v>3909</v>
      </c>
      <c r="DQ232" s="163">
        <v>0</v>
      </c>
      <c r="DR232" s="522">
        <f t="shared" si="201"/>
        <v>0</v>
      </c>
      <c r="DS232" s="523"/>
      <c r="DT232" s="524">
        <f t="shared" si="202"/>
        <v>0</v>
      </c>
      <c r="DU232" s="165"/>
      <c r="DV232" s="730" t="s">
        <v>7036</v>
      </c>
      <c r="DW232" s="104">
        <v>0</v>
      </c>
      <c r="DX232" s="402">
        <f t="shared" ref="DX232:DX247" si="209">ROUND(((DW232-(DW232/6))/$DD$3)*$DE$3,2)</f>
        <v>0</v>
      </c>
      <c r="DY232" s="511"/>
      <c r="DZ232" s="508">
        <f t="shared" ref="DZ232:DZ247" si="210">IF(DY232="",DX232,
IF(AND($DW$10&gt;=VLOOKUP(DY232,$DV$5:$DZ$9,2,0),$DW$10&lt;=VLOOKUP(DY232,$DV$5:$DZ$9,3,0)),
(DX232*(1-VLOOKUP(DY232,$DV$5:$DZ$9,4,0))),
DX232))</f>
        <v>0</v>
      </c>
      <c r="EG232" s="164"/>
      <c r="EH232" s="732" t="s">
        <v>3310</v>
      </c>
      <c r="EI232" s="165">
        <v>0</v>
      </c>
      <c r="EJ232" s="519">
        <f>ROUND(((EI232-(EI232/6))/$DD$3)*$DE$3,2)</f>
        <v>0</v>
      </c>
      <c r="EK232" s="520"/>
      <c r="EL232" s="521">
        <f>IF(EK232="",EJ232,
IF(AND($EI$10&gt;=VLOOKUP(EK232,$EH$5:$EL$9,2,0),$EI$10&lt;=VLOOKUP(EK232,$EH$5:$EL$9,3,0)),
(EJ232*(1-VLOOKUP(EK232,$EH$5:$EL$9,4,0))),
EJ232))</f>
        <v>0</v>
      </c>
    </row>
    <row r="233" spans="12:142" x14ac:dyDescent="0.2">
      <c r="L233" s="57" t="s">
        <v>1117</v>
      </c>
      <c r="M233" s="47" t="s">
        <v>1095</v>
      </c>
      <c r="N233" s="93" t="s">
        <v>1952</v>
      </c>
      <c r="O233" s="422" t="s">
        <v>691</v>
      </c>
      <c r="Q233" s="57" t="s">
        <v>1117</v>
      </c>
      <c r="R233" s="97" t="s">
        <v>193</v>
      </c>
      <c r="S233" s="93" t="s">
        <v>139</v>
      </c>
      <c r="U233" s="152" t="s">
        <v>25</v>
      </c>
      <c r="V233" s="100" t="s">
        <v>232</v>
      </c>
      <c r="W233" s="99" t="s">
        <v>2053</v>
      </c>
      <c r="AK233" s="772" t="s">
        <v>5790</v>
      </c>
      <c r="AL233" s="151" t="s">
        <v>6052</v>
      </c>
      <c r="AM233" s="583" t="s">
        <v>5791</v>
      </c>
      <c r="AU233" s="142" t="s">
        <v>7098</v>
      </c>
      <c r="AV233" s="150" t="s">
        <v>179</v>
      </c>
      <c r="AW233" s="137" t="str">
        <f t="shared" si="199"/>
        <v>ДП Модена.3/1</v>
      </c>
      <c r="AY233" s="233" t="s">
        <v>1285</v>
      </c>
      <c r="AZ233" s="136" t="s">
        <v>1597</v>
      </c>
      <c r="BA233" s="137" t="str">
        <f t="shared" si="191"/>
        <v>ДП ЛАДА C.4/8.фальц.</v>
      </c>
      <c r="BK233" s="141" t="s">
        <v>526</v>
      </c>
      <c r="BL233" s="133" t="s">
        <v>4553</v>
      </c>
      <c r="BM233" s="134" t="str">
        <f t="shared" si="203"/>
        <v>ФР Verto-FIT.Сімплекс</v>
      </c>
      <c r="BS233" s="425"/>
      <c r="BT233" s="426"/>
      <c r="BU233" s="427"/>
      <c r="BW233" s="164" t="s">
        <v>1286</v>
      </c>
      <c r="BX233" s="764" t="s">
        <v>3617</v>
      </c>
      <c r="BY233" s="137" t="str">
        <f t="shared" si="194"/>
        <v>ДП ЛАДА C.5/0.Графіт</v>
      </c>
      <c r="CA233" s="736" t="s">
        <v>6117</v>
      </c>
      <c r="CB233" s="150" t="s">
        <v>5404</v>
      </c>
      <c r="CC233" s="137" t="str">
        <f t="shared" si="208"/>
        <v>ДП ІДЕЯ.фальц.робоча.Stand кл Лів +3завіс</v>
      </c>
      <c r="CE233" s="144" t="s">
        <v>3079</v>
      </c>
      <c r="CF233" s="136"/>
      <c r="CG233" s="137" t="str">
        <f t="shared" si="206"/>
        <v>ДП Єва.купе..робоча..</v>
      </c>
      <c r="CM233" s="85" t="s">
        <v>7110</v>
      </c>
      <c r="CN233" s="55" t="s">
        <v>899</v>
      </c>
      <c r="CO233" s="69" t="str">
        <f t="shared" si="207"/>
        <v>ДП Модена.б/з фальц..робоча..Verto-FIT Comfort</v>
      </c>
      <c r="CY233" s="746" t="s">
        <v>4489</v>
      </c>
      <c r="CZ233" s="150" t="s">
        <v>4504</v>
      </c>
      <c r="DA233" s="137" t="s">
        <v>817</v>
      </c>
      <c r="DD233" s="249" t="s">
        <v>1358</v>
      </c>
      <c r="DE233" s="165">
        <v>6230</v>
      </c>
      <c r="DF233" s="525">
        <f t="shared" si="162"/>
        <v>6230</v>
      </c>
      <c r="DG233" s="526"/>
      <c r="DH233" s="527">
        <f t="shared" si="163"/>
        <v>6230</v>
      </c>
      <c r="DP233" s="161" t="s">
        <v>1474</v>
      </c>
      <c r="DQ233" s="162">
        <v>0</v>
      </c>
      <c r="DR233" s="525">
        <f t="shared" si="201"/>
        <v>0</v>
      </c>
      <c r="DS233" s="526"/>
      <c r="DT233" s="527">
        <f t="shared" si="202"/>
        <v>0</v>
      </c>
      <c r="DU233" s="165"/>
      <c r="DV233" s="731" t="s">
        <v>7037</v>
      </c>
      <c r="DW233" s="162">
        <v>0</v>
      </c>
      <c r="DX233" s="525">
        <f t="shared" si="209"/>
        <v>0</v>
      </c>
      <c r="DY233" s="526"/>
      <c r="DZ233" s="527">
        <f t="shared" si="210"/>
        <v>0</v>
      </c>
      <c r="EG233" s="164"/>
      <c r="EH233" s="733" t="s">
        <v>3311</v>
      </c>
      <c r="EI233" s="163">
        <v>2070</v>
      </c>
      <c r="EJ233" s="528">
        <f>ROUND(((EI233-(EI233/6))/$DD$3)*$DE$3,2)</f>
        <v>2070</v>
      </c>
      <c r="EK233" s="523"/>
      <c r="EL233" s="524">
        <f>IF(EK233="",EJ233,
IF(AND($EI$10&gt;=VLOOKUP(EK233,$EH$5:$EL$9,2,0),$EI$10&lt;=VLOOKUP(EK233,$EH$5:$EL$9,3,0)),
(EJ233*(1-VLOOKUP(EK233,$EH$5:$EL$9,4,0))),
EJ233))</f>
        <v>2070</v>
      </c>
    </row>
    <row r="234" spans="12:142" x14ac:dyDescent="0.2">
      <c r="L234" s="57" t="s">
        <v>1118</v>
      </c>
      <c r="M234" s="47" t="s">
        <v>1095</v>
      </c>
      <c r="N234" s="93" t="s">
        <v>1952</v>
      </c>
      <c r="O234" s="422" t="s">
        <v>691</v>
      </c>
      <c r="Q234" s="57" t="s">
        <v>1118</v>
      </c>
      <c r="R234" s="97" t="s">
        <v>496</v>
      </c>
      <c r="S234" s="93" t="s">
        <v>969</v>
      </c>
      <c r="U234" s="153" t="s">
        <v>26</v>
      </c>
      <c r="V234" s="150" t="s">
        <v>233</v>
      </c>
      <c r="W234" s="158" t="s">
        <v>2054</v>
      </c>
      <c r="AK234" s="588"/>
      <c r="AL234" s="472"/>
      <c r="AM234" s="589"/>
      <c r="AU234" s="142" t="s">
        <v>7098</v>
      </c>
      <c r="AV234" s="150" t="s">
        <v>204</v>
      </c>
      <c r="AW234" s="137" t="str">
        <f t="shared" si="199"/>
        <v>ДП Модена.2А/1</v>
      </c>
      <c r="AY234" s="233" t="s">
        <v>1285</v>
      </c>
      <c r="AZ234" s="136" t="s">
        <v>1598</v>
      </c>
      <c r="BA234" s="137" t="str">
        <f t="shared" si="191"/>
        <v>ДП ЛАДА C.4/8.б/з фальц.</v>
      </c>
      <c r="BK234" s="142" t="s">
        <v>526</v>
      </c>
      <c r="BL234" s="136" t="s">
        <v>393</v>
      </c>
      <c r="BM234" s="137" t="str">
        <f t="shared" si="203"/>
        <v>ФР Verto-FIT.Verto-Cell</v>
      </c>
      <c r="BS234" s="737" t="s">
        <v>2656</v>
      </c>
      <c r="BT234" s="55" t="s">
        <v>3851</v>
      </c>
      <c r="BU234" s="69" t="str">
        <f t="shared" si="204"/>
        <v>ДП Тіана.1/0.Масив</v>
      </c>
      <c r="BW234" s="107" t="s">
        <v>1286</v>
      </c>
      <c r="BX234" s="247" t="s">
        <v>790</v>
      </c>
      <c r="BY234" s="138" t="str">
        <f t="shared" si="194"/>
        <v>ДП ЛАДА C.5/0.Бронза</v>
      </c>
      <c r="CA234" s="736" t="s">
        <v>6117</v>
      </c>
      <c r="CB234" s="150" t="s">
        <v>5405</v>
      </c>
      <c r="CC234" s="137" t="str">
        <f t="shared" si="208"/>
        <v>ДП ІДЕЯ.фальц.робоча.Stand кл Пр +3завіс</v>
      </c>
      <c r="CE234" s="145" t="s">
        <v>3079</v>
      </c>
      <c r="CF234" s="61" t="s">
        <v>4021</v>
      </c>
      <c r="CG234" s="138" t="str">
        <f t="shared" si="206"/>
        <v>ДП Єва.купе..робоча..ВВ</v>
      </c>
      <c r="CM234" s="85" t="s">
        <v>7111</v>
      </c>
      <c r="CN234" s="55" t="s">
        <v>799</v>
      </c>
      <c r="CO234" s="69" t="str">
        <f t="shared" si="207"/>
        <v>ДП Модена.купе..робоча..Verto-FIT</v>
      </c>
      <c r="CY234" s="744" t="s">
        <v>4519</v>
      </c>
      <c r="CZ234" s="151" t="s">
        <v>4534</v>
      </c>
      <c r="DA234" s="138" t="s">
        <v>817</v>
      </c>
      <c r="DD234" s="249" t="s">
        <v>1359</v>
      </c>
      <c r="DE234" s="165">
        <v>6230</v>
      </c>
      <c r="DF234" s="525">
        <f t="shared" si="162"/>
        <v>6230</v>
      </c>
      <c r="DG234" s="526"/>
      <c r="DH234" s="527">
        <f t="shared" si="163"/>
        <v>6230</v>
      </c>
      <c r="DP234" s="732" t="s">
        <v>3665</v>
      </c>
      <c r="DQ234" s="165">
        <v>550</v>
      </c>
      <c r="DR234" s="519">
        <f t="shared" si="201"/>
        <v>550</v>
      </c>
      <c r="DS234" s="520"/>
      <c r="DT234" s="521">
        <f t="shared" si="202"/>
        <v>550</v>
      </c>
      <c r="DU234" s="165"/>
      <c r="DV234" s="731" t="s">
        <v>7038</v>
      </c>
      <c r="DW234" s="162">
        <v>0</v>
      </c>
      <c r="DX234" s="525">
        <f t="shared" si="209"/>
        <v>0</v>
      </c>
      <c r="DY234" s="526"/>
      <c r="DZ234" s="527">
        <f t="shared" si="210"/>
        <v>0</v>
      </c>
      <c r="EG234" s="164"/>
      <c r="EH234" s="732" t="s">
        <v>3312</v>
      </c>
      <c r="EI234" s="165">
        <v>0</v>
      </c>
      <c r="EJ234" s="519">
        <f t="shared" si="182"/>
        <v>0</v>
      </c>
      <c r="EK234" s="520"/>
      <c r="EL234" s="521">
        <f t="shared" si="183"/>
        <v>0</v>
      </c>
    </row>
    <row r="235" spans="12:142" x14ac:dyDescent="0.2">
      <c r="L235" s="57" t="s">
        <v>1119</v>
      </c>
      <c r="M235" s="47" t="s">
        <v>1095</v>
      </c>
      <c r="N235" s="93" t="s">
        <v>1952</v>
      </c>
      <c r="O235" s="422" t="s">
        <v>691</v>
      </c>
      <c r="Q235" s="57" t="s">
        <v>1119</v>
      </c>
      <c r="R235" s="97" t="s">
        <v>631</v>
      </c>
      <c r="S235" s="93" t="s">
        <v>632</v>
      </c>
      <c r="U235" s="153" t="s">
        <v>27</v>
      </c>
      <c r="V235" s="150" t="s">
        <v>234</v>
      </c>
      <c r="W235" s="158" t="s">
        <v>2055</v>
      </c>
      <c r="AK235" s="783" t="s">
        <v>4085</v>
      </c>
      <c r="AL235" s="100">
        <v>30</v>
      </c>
      <c r="AM235" s="586" t="s">
        <v>2176</v>
      </c>
      <c r="AU235" s="141" t="s">
        <v>7489</v>
      </c>
      <c r="AV235" s="100" t="s">
        <v>187</v>
      </c>
      <c r="AW235" s="134" t="str">
        <f t="shared" si="151"/>
        <v>ДП Оксфорд.1/0</v>
      </c>
      <c r="AY235" s="223" t="s">
        <v>1285</v>
      </c>
      <c r="AZ235" s="61" t="s">
        <v>1599</v>
      </c>
      <c r="BA235" s="138" t="str">
        <f t="shared" si="191"/>
        <v>ДП ЛАДА C.4/8.купе.</v>
      </c>
      <c r="BK235" s="142" t="s">
        <v>526</v>
      </c>
      <c r="BL235" s="136"/>
      <c r="BM235" s="137" t="str">
        <f t="shared" si="203"/>
        <v>ФР Verto-FIT.</v>
      </c>
      <c r="BS235" s="737" t="s">
        <v>2657</v>
      </c>
      <c r="BT235" s="55" t="s">
        <v>3851</v>
      </c>
      <c r="BU235" s="69" t="str">
        <f t="shared" si="204"/>
        <v>ДП Тіана.1/1.Масив</v>
      </c>
      <c r="BW235" s="161" t="s">
        <v>1287</v>
      </c>
      <c r="BX235" s="245" t="s">
        <v>430</v>
      </c>
      <c r="BY235" s="134" t="str">
        <f t="shared" si="194"/>
        <v>ДП ЛАДА C.5/1.Сатин</v>
      </c>
      <c r="CA235" s="736" t="s">
        <v>6117</v>
      </c>
      <c r="CB235" s="150" t="s">
        <v>5406</v>
      </c>
      <c r="CC235" s="137" t="str">
        <f t="shared" si="208"/>
        <v>ДП ІДЕЯ.фальц.робоча.Stand ст Лів +3завіс</v>
      </c>
      <c r="CE235" s="543"/>
      <c r="CF235" s="541"/>
      <c r="CG235" s="542"/>
      <c r="CM235" s="887"/>
      <c r="CN235" s="903"/>
      <c r="CO235" s="889"/>
      <c r="CY235" s="746" t="s">
        <v>5816</v>
      </c>
      <c r="CZ235" s="150" t="s">
        <v>5829</v>
      </c>
      <c r="DA235" s="137" t="s">
        <v>817</v>
      </c>
      <c r="DD235" s="249" t="s">
        <v>1360</v>
      </c>
      <c r="DE235" s="165">
        <v>6230</v>
      </c>
      <c r="DF235" s="525">
        <f t="shared" si="162"/>
        <v>6230</v>
      </c>
      <c r="DG235" s="526"/>
      <c r="DH235" s="527">
        <f t="shared" si="163"/>
        <v>6230</v>
      </c>
      <c r="DP235" s="107" t="s">
        <v>1547</v>
      </c>
      <c r="DQ235" s="163">
        <v>550</v>
      </c>
      <c r="DR235" s="528">
        <f t="shared" si="201"/>
        <v>550</v>
      </c>
      <c r="DS235" s="523"/>
      <c r="DT235" s="524">
        <f t="shared" si="202"/>
        <v>550</v>
      </c>
      <c r="DU235" s="165"/>
      <c r="DV235" s="732" t="s">
        <v>7039</v>
      </c>
      <c r="DW235" s="165">
        <v>0</v>
      </c>
      <c r="DX235" s="519">
        <f t="shared" si="209"/>
        <v>0</v>
      </c>
      <c r="DY235" s="520"/>
      <c r="DZ235" s="521">
        <f t="shared" si="210"/>
        <v>0</v>
      </c>
      <c r="EG235" s="164"/>
      <c r="EH235" s="733" t="s">
        <v>3313</v>
      </c>
      <c r="EI235" s="163">
        <v>2130</v>
      </c>
      <c r="EJ235" s="528">
        <f t="shared" si="182"/>
        <v>2130</v>
      </c>
      <c r="EK235" s="523"/>
      <c r="EL235" s="524">
        <f t="shared" si="183"/>
        <v>2130</v>
      </c>
    </row>
    <row r="236" spans="12:142" x14ac:dyDescent="0.2">
      <c r="L236" s="143"/>
      <c r="M236" s="47"/>
      <c r="N236" s="93"/>
      <c r="O236" s="422"/>
      <c r="Q236" s="143"/>
      <c r="R236" s="97"/>
      <c r="S236" s="93"/>
      <c r="U236" s="153" t="s">
        <v>28</v>
      </c>
      <c r="V236" s="150" t="s">
        <v>235</v>
      </c>
      <c r="W236" s="158" t="s">
        <v>2056</v>
      </c>
      <c r="AK236" s="771" t="s">
        <v>6273</v>
      </c>
      <c r="AL236" s="150" t="s">
        <v>6499</v>
      </c>
      <c r="AM236" s="581" t="s">
        <v>6269</v>
      </c>
      <c r="AU236" s="142" t="s">
        <v>7489</v>
      </c>
      <c r="AV236" s="150" t="s">
        <v>188</v>
      </c>
      <c r="AW236" s="137" t="str">
        <f t="shared" ref="AW236:AW242" si="211">CONCATENATE(AU236,".",AV236)</f>
        <v>ДП Оксфорд.1/1</v>
      </c>
      <c r="AY236" s="233" t="s">
        <v>1286</v>
      </c>
      <c r="AZ236" s="136" t="s">
        <v>1597</v>
      </c>
      <c r="BA236" s="137" t="str">
        <f t="shared" si="191"/>
        <v>ДП ЛАДА C.5/0.фальц.</v>
      </c>
      <c r="BK236" s="142" t="s">
        <v>526</v>
      </c>
      <c r="BL236" s="136" t="s">
        <v>1767</v>
      </c>
      <c r="BM236" s="137" t="str">
        <f t="shared" si="203"/>
        <v>ФР Verto-FIT.Uni-Mat</v>
      </c>
      <c r="BS236" s="737" t="s">
        <v>2658</v>
      </c>
      <c r="BT236" s="55" t="s">
        <v>3851</v>
      </c>
      <c r="BU236" s="69" t="str">
        <f t="shared" si="204"/>
        <v>ДП Тіана.1/2.Масив</v>
      </c>
      <c r="BW236" s="164" t="s">
        <v>1287</v>
      </c>
      <c r="BX236" s="764" t="s">
        <v>3617</v>
      </c>
      <c r="BY236" s="137" t="str">
        <f t="shared" si="194"/>
        <v>ДП ЛАДА C.5/1.Графіт</v>
      </c>
      <c r="CA236" s="736" t="s">
        <v>6117</v>
      </c>
      <c r="CB236" s="150" t="s">
        <v>5407</v>
      </c>
      <c r="CC236" s="137" t="str">
        <f t="shared" si="208"/>
        <v>ДП ІДЕЯ.фальц.робоча.Stand ст Пр +3завіс</v>
      </c>
      <c r="CE236" s="145" t="s">
        <v>3080</v>
      </c>
      <c r="CF236" s="136"/>
      <c r="CG236" s="137" t="str">
        <f t="shared" ref="CG236:CG246" si="212">CONCATENATE(CE236,".",CF236)</f>
        <v>ДП ТРЕНД.фальц..робоча..</v>
      </c>
      <c r="CM236" s="736" t="s">
        <v>7499</v>
      </c>
      <c r="CN236" s="136" t="s">
        <v>933</v>
      </c>
      <c r="CO236" s="137" t="str">
        <f t="shared" ref="CO236:CO242" si="213">CONCATENATE(CM236,".",CN236)</f>
        <v>ДП Оксфорд.фальц..робоча..Standard-MDF</v>
      </c>
      <c r="CY236" s="744" t="s">
        <v>5817</v>
      </c>
      <c r="CZ236" s="151" t="s">
        <v>5830</v>
      </c>
      <c r="DA236" s="138" t="s">
        <v>817</v>
      </c>
      <c r="DD236" s="249" t="s">
        <v>1361</v>
      </c>
      <c r="DE236" s="165">
        <v>6230</v>
      </c>
      <c r="DF236" s="525">
        <f t="shared" si="162"/>
        <v>6230</v>
      </c>
      <c r="DG236" s="526"/>
      <c r="DH236" s="527">
        <f t="shared" si="163"/>
        <v>6230</v>
      </c>
      <c r="DP236" s="107" t="s">
        <v>5680</v>
      </c>
      <c r="DQ236" s="163">
        <v>550</v>
      </c>
      <c r="DR236" s="528">
        <f>ROUND(((DQ236-(DQ236/6))/$DD$3)*$DE$3,2)</f>
        <v>550</v>
      </c>
      <c r="DS236" s="523"/>
      <c r="DT236" s="524">
        <f>IF(DS236="",DR236,
IF(AND($DQ$10&gt;=VLOOKUP(DS236,$DP$5:$DT$9,2,0),$DQ$10&lt;=VLOOKUP(DS236,$DP$5:$DT$9,3,0)),
(DR236*(1-VLOOKUP(DS236,$DP$5:$DT$9,4,0))),
DR236))</f>
        <v>550</v>
      </c>
      <c r="DU236" s="165"/>
      <c r="DV236" s="732" t="s">
        <v>7040</v>
      </c>
      <c r="DW236" s="165">
        <v>0</v>
      </c>
      <c r="DX236" s="519">
        <f t="shared" si="209"/>
        <v>0</v>
      </c>
      <c r="DY236" s="520"/>
      <c r="DZ236" s="521">
        <f t="shared" si="210"/>
        <v>0</v>
      </c>
      <c r="EG236" s="164"/>
      <c r="EH236" s="732" t="s">
        <v>7397</v>
      </c>
      <c r="EI236" s="165">
        <v>0</v>
      </c>
      <c r="EJ236" s="519">
        <f>ROUND(((EI236-(EI236/6))/$DD$3)*$DE$3,2)</f>
        <v>0</v>
      </c>
      <c r="EK236" s="520"/>
      <c r="EL236" s="521">
        <f>IF(EK236="",EJ236,
IF(AND($EI$10&gt;=VLOOKUP(EK236,$EH$5:$EL$9,2,0),$EI$10&lt;=VLOOKUP(EK236,$EH$5:$EL$9,3,0)),
(EJ236*(1-VLOOKUP(EK236,$EH$5:$EL$9,4,0))),
EJ236))</f>
        <v>0</v>
      </c>
    </row>
    <row r="237" spans="12:142" x14ac:dyDescent="0.2">
      <c r="L237" s="48" t="s">
        <v>627</v>
      </c>
      <c r="M237" s="47" t="s">
        <v>54</v>
      </c>
      <c r="N237" s="93" t="s">
        <v>1953</v>
      </c>
      <c r="O237" s="422" t="s">
        <v>691</v>
      </c>
      <c r="Q237" s="48" t="s">
        <v>627</v>
      </c>
      <c r="R237" s="97" t="s">
        <v>178</v>
      </c>
      <c r="S237" s="93" t="s">
        <v>136</v>
      </c>
      <c r="U237" s="154" t="s">
        <v>29</v>
      </c>
      <c r="V237" s="151" t="s">
        <v>236</v>
      </c>
      <c r="W237" s="159" t="s">
        <v>2057</v>
      </c>
      <c r="AK237" s="771" t="s">
        <v>4093</v>
      </c>
      <c r="AL237" s="150" t="s">
        <v>755</v>
      </c>
      <c r="AM237" s="581" t="s">
        <v>2177</v>
      </c>
      <c r="AU237" s="142" t="s">
        <v>7489</v>
      </c>
      <c r="AV237" s="150" t="s">
        <v>189</v>
      </c>
      <c r="AW237" s="137" t="str">
        <f t="shared" si="211"/>
        <v>ДП Оксфорд.2/0</v>
      </c>
      <c r="AY237" s="233" t="s">
        <v>1286</v>
      </c>
      <c r="AZ237" s="136" t="s">
        <v>1598</v>
      </c>
      <c r="BA237" s="137" t="str">
        <f t="shared" si="191"/>
        <v>ДП ЛАДА C.5/0.б/з фальц.</v>
      </c>
      <c r="BK237" s="142" t="s">
        <v>526</v>
      </c>
      <c r="BL237" s="136" t="s">
        <v>529</v>
      </c>
      <c r="BM237" s="137" t="str">
        <f t="shared" si="203"/>
        <v>ФР Verto-FIT.Резист</v>
      </c>
      <c r="BS237" s="737" t="s">
        <v>2659</v>
      </c>
      <c r="BT237" s="55" t="s">
        <v>3851</v>
      </c>
      <c r="BU237" s="69" t="str">
        <f t="shared" si="204"/>
        <v>ДП Тіана.1/3.Масив</v>
      </c>
      <c r="BW237" s="107" t="s">
        <v>1287</v>
      </c>
      <c r="BX237" s="247" t="s">
        <v>790</v>
      </c>
      <c r="BY237" s="138" t="str">
        <f t="shared" si="194"/>
        <v>ДП ЛАДА C.5/1.Бронза</v>
      </c>
      <c r="CA237" s="736" t="s">
        <v>6117</v>
      </c>
      <c r="CC237" s="21"/>
      <c r="CE237" s="145" t="s">
        <v>3080</v>
      </c>
      <c r="CF237" s="136" t="s">
        <v>4021</v>
      </c>
      <c r="CG237" s="137" t="str">
        <f t="shared" si="212"/>
        <v>ДП ТРЕНД.фальц..робоча..ВВ</v>
      </c>
      <c r="CM237" s="736" t="s">
        <v>7499</v>
      </c>
      <c r="CN237" s="136" t="s">
        <v>798</v>
      </c>
      <c r="CO237" s="137" t="str">
        <f t="shared" si="213"/>
        <v>ДП Оксфорд.фальц..робоча..Standard</v>
      </c>
      <c r="CY237" s="746" t="s">
        <v>6679</v>
      </c>
      <c r="CZ237" s="150" t="s">
        <v>5829</v>
      </c>
      <c r="DA237" s="137" t="s">
        <v>817</v>
      </c>
      <c r="DD237" s="249" t="s">
        <v>1362</v>
      </c>
      <c r="DE237" s="165">
        <v>6230</v>
      </c>
      <c r="DF237" s="525">
        <f t="shared" si="162"/>
        <v>6230</v>
      </c>
      <c r="DG237" s="526"/>
      <c r="DH237" s="527">
        <f t="shared" si="163"/>
        <v>6230</v>
      </c>
      <c r="DP237" s="164" t="s">
        <v>1475</v>
      </c>
      <c r="DQ237" s="165">
        <v>0</v>
      </c>
      <c r="DR237" s="519">
        <f t="shared" si="201"/>
        <v>0</v>
      </c>
      <c r="DS237" s="520"/>
      <c r="DT237" s="521">
        <f t="shared" si="202"/>
        <v>0</v>
      </c>
      <c r="DU237" s="165"/>
      <c r="DV237" s="732" t="s">
        <v>7041</v>
      </c>
      <c r="DW237" s="165">
        <v>0</v>
      </c>
      <c r="DX237" s="519">
        <f t="shared" si="209"/>
        <v>0</v>
      </c>
      <c r="DY237" s="520"/>
      <c r="DZ237" s="521">
        <f t="shared" si="210"/>
        <v>0</v>
      </c>
      <c r="EG237" s="164"/>
      <c r="EH237" s="733" t="s">
        <v>7398</v>
      </c>
      <c r="EI237" s="163">
        <v>2130</v>
      </c>
      <c r="EJ237" s="528">
        <f>ROUND(((EI237-(EI237/6))/$DD$3)*$DE$3,2)</f>
        <v>2130</v>
      </c>
      <c r="EK237" s="523"/>
      <c r="EL237" s="524">
        <f>IF(EK237="",EJ237,
IF(AND($EI$10&gt;=VLOOKUP(EK237,$EH$5:$EL$9,2,0),$EI$10&lt;=VLOOKUP(EK237,$EH$5:$EL$9,3,0)),
(EJ237*(1-VLOOKUP(EK237,$EH$5:$EL$9,4,0))),
EJ237))</f>
        <v>2130</v>
      </c>
    </row>
    <row r="238" spans="12:142" x14ac:dyDescent="0.2">
      <c r="L238" s="48" t="s">
        <v>628</v>
      </c>
      <c r="M238" s="47" t="s">
        <v>54</v>
      </c>
      <c r="N238" s="93" t="s">
        <v>1953</v>
      </c>
      <c r="O238" s="422" t="s">
        <v>691</v>
      </c>
      <c r="Q238" s="48" t="s">
        <v>628</v>
      </c>
      <c r="R238" s="97" t="s">
        <v>192</v>
      </c>
      <c r="S238" s="93" t="s">
        <v>138</v>
      </c>
      <c r="U238" s="801"/>
      <c r="V238" s="802"/>
      <c r="W238" s="795"/>
      <c r="AK238" s="772" t="s">
        <v>4096</v>
      </c>
      <c r="AL238" s="151" t="s">
        <v>254</v>
      </c>
      <c r="AM238" s="583" t="s">
        <v>2178</v>
      </c>
      <c r="AU238" s="142" t="s">
        <v>7489</v>
      </c>
      <c r="AV238" s="150" t="s">
        <v>190</v>
      </c>
      <c r="AW238" s="137" t="str">
        <f t="shared" si="211"/>
        <v>ДП Оксфорд.2/1</v>
      </c>
      <c r="AY238" s="223" t="s">
        <v>1286</v>
      </c>
      <c r="AZ238" s="61" t="s">
        <v>1599</v>
      </c>
      <c r="BA238" s="138" t="str">
        <f t="shared" si="191"/>
        <v>ДП ЛАДА C.5/0.купе.</v>
      </c>
      <c r="BK238" s="142" t="s">
        <v>526</v>
      </c>
      <c r="BL238" s="136" t="s">
        <v>7178</v>
      </c>
      <c r="BM238" s="137" t="str">
        <f>CONCATENATE(BK238,".",BL238)</f>
        <v>ФР Verto-FIT.Резист.</v>
      </c>
      <c r="BS238" s="737" t="s">
        <v>2660</v>
      </c>
      <c r="BT238" s="55" t="s">
        <v>3851</v>
      </c>
      <c r="BU238" s="69" t="str">
        <f t="shared" si="204"/>
        <v>ДП Тіана.1/4.Масив</v>
      </c>
      <c r="BW238" s="161" t="s">
        <v>1288</v>
      </c>
      <c r="BX238" s="245" t="s">
        <v>430</v>
      </c>
      <c r="BY238" s="134" t="str">
        <f t="shared" si="194"/>
        <v>ДП ЛАДА C.5/2.Сатин</v>
      </c>
      <c r="CA238" s="736" t="s">
        <v>6117</v>
      </c>
      <c r="CB238" s="136" t="s">
        <v>6270</v>
      </c>
      <c r="CC238" s="137" t="str">
        <f>CONCATENATE(CA238,".",CB238)</f>
        <v>ДП ІДЕЯ.фальц.робоча.Soft цл (чор.) +2завіс</v>
      </c>
      <c r="CE238" s="146" t="s">
        <v>3080</v>
      </c>
      <c r="CF238" s="61" t="s">
        <v>697</v>
      </c>
      <c r="CG238" s="138" t="str">
        <f t="shared" si="212"/>
        <v>ДП ТРЕНД.фальц..робоча..ВП</v>
      </c>
      <c r="CM238" s="736" t="s">
        <v>7499</v>
      </c>
      <c r="CN238" s="136" t="s">
        <v>799</v>
      </c>
      <c r="CO238" s="137" t="str">
        <f t="shared" si="213"/>
        <v>ДП Оксфорд.фальц..робоча..Verto-FIT</v>
      </c>
      <c r="CY238" s="744" t="s">
        <v>6680</v>
      </c>
      <c r="CZ238" s="151" t="s">
        <v>5830</v>
      </c>
      <c r="DA238" s="138" t="s">
        <v>817</v>
      </c>
      <c r="DD238" s="249" t="s">
        <v>1363</v>
      </c>
      <c r="DE238" s="165">
        <v>6230</v>
      </c>
      <c r="DF238" s="525">
        <f t="shared" si="162"/>
        <v>6230</v>
      </c>
      <c r="DG238" s="526"/>
      <c r="DH238" s="527">
        <f t="shared" si="163"/>
        <v>6230</v>
      </c>
      <c r="DP238" s="732" t="s">
        <v>3666</v>
      </c>
      <c r="DQ238" s="165">
        <v>550</v>
      </c>
      <c r="DR238" s="519">
        <f t="shared" si="201"/>
        <v>550</v>
      </c>
      <c r="DS238" s="520"/>
      <c r="DT238" s="521">
        <f t="shared" si="202"/>
        <v>550</v>
      </c>
      <c r="DU238" s="165"/>
      <c r="DV238" s="732" t="s">
        <v>7042</v>
      </c>
      <c r="DW238" s="165">
        <v>0</v>
      </c>
      <c r="DX238" s="519">
        <f t="shared" si="209"/>
        <v>0</v>
      </c>
      <c r="DY238" s="520"/>
      <c r="DZ238" s="521">
        <f t="shared" si="210"/>
        <v>0</v>
      </c>
      <c r="EG238" s="164"/>
      <c r="EH238" s="732" t="s">
        <v>3314</v>
      </c>
      <c r="EI238" s="165">
        <v>0</v>
      </c>
      <c r="EJ238" s="519">
        <f t="shared" si="182"/>
        <v>0</v>
      </c>
      <c r="EK238" s="520"/>
      <c r="EL238" s="521">
        <f t="shared" si="183"/>
        <v>0</v>
      </c>
    </row>
    <row r="239" spans="12:142" x14ac:dyDescent="0.2">
      <c r="L239" s="48" t="s">
        <v>629</v>
      </c>
      <c r="M239" s="47" t="s">
        <v>54</v>
      </c>
      <c r="N239" s="93" t="s">
        <v>1953</v>
      </c>
      <c r="O239" s="422" t="s">
        <v>691</v>
      </c>
      <c r="Q239" s="48" t="s">
        <v>629</v>
      </c>
      <c r="R239" s="97" t="s">
        <v>504</v>
      </c>
      <c r="S239" s="93" t="s">
        <v>973</v>
      </c>
      <c r="U239" s="250" t="s">
        <v>1210</v>
      </c>
      <c r="V239" s="100" t="s">
        <v>232</v>
      </c>
      <c r="W239" s="99" t="s">
        <v>2053</v>
      </c>
      <c r="AK239" s="772" t="s">
        <v>5792</v>
      </c>
      <c r="AL239" s="151" t="s">
        <v>6058</v>
      </c>
      <c r="AM239" s="583" t="s">
        <v>5793</v>
      </c>
      <c r="AU239" s="142" t="s">
        <v>7489</v>
      </c>
      <c r="AV239" s="150" t="s">
        <v>178</v>
      </c>
      <c r="AW239" s="137" t="str">
        <f t="shared" si="211"/>
        <v>ДП Оксфорд.3/0</v>
      </c>
      <c r="AY239" s="233" t="s">
        <v>1287</v>
      </c>
      <c r="AZ239" s="136" t="s">
        <v>1597</v>
      </c>
      <c r="BA239" s="137" t="str">
        <f t="shared" si="191"/>
        <v>ДП ЛАДА C.5/1.фальц.</v>
      </c>
      <c r="BK239" s="142" t="s">
        <v>526</v>
      </c>
      <c r="BL239" s="136" t="s">
        <v>55</v>
      </c>
      <c r="BM239" s="137" t="str">
        <f t="shared" si="203"/>
        <v>ФР Verto-FIT.LINE-3D</v>
      </c>
      <c r="BS239" s="737" t="s">
        <v>2661</v>
      </c>
      <c r="BT239" s="55" t="s">
        <v>3851</v>
      </c>
      <c r="BU239" s="69" t="str">
        <f t="shared" si="204"/>
        <v>ДП Тіана.1/5.Масив</v>
      </c>
      <c r="BW239" s="164" t="s">
        <v>1288</v>
      </c>
      <c r="BX239" s="764" t="s">
        <v>3617</v>
      </c>
      <c r="BY239" s="137" t="str">
        <f t="shared" si="194"/>
        <v>ДП ЛАДА C.5/2.Графіт</v>
      </c>
      <c r="CA239" s="736" t="s">
        <v>6117</v>
      </c>
      <c r="CB239" s="136" t="s">
        <v>6202</v>
      </c>
      <c r="CC239" s="137" t="str">
        <f>CONCATENATE(CA239,".",CB239)</f>
        <v>ДП ІДЕЯ.фальц.робоча.Soft ст (чор.) +2завіс</v>
      </c>
      <c r="CE239" s="145" t="s">
        <v>3081</v>
      </c>
      <c r="CF239" s="136"/>
      <c r="CG239" s="137" t="str">
        <f t="shared" si="212"/>
        <v>ДП ТРЕНД.фальц..неробоча..</v>
      </c>
      <c r="CM239" s="423" t="s">
        <v>7499</v>
      </c>
      <c r="CN239" s="61" t="s">
        <v>355</v>
      </c>
      <c r="CO239" s="138" t="str">
        <f t="shared" si="213"/>
        <v>ДП Оксфорд.фальц..робоча..Verto-FIT Plus</v>
      </c>
      <c r="CY239" s="746" t="s">
        <v>4490</v>
      </c>
      <c r="CZ239" s="150" t="s">
        <v>4504</v>
      </c>
      <c r="DA239" s="137" t="s">
        <v>817</v>
      </c>
      <c r="DD239" s="249" t="s">
        <v>1366</v>
      </c>
      <c r="DE239" s="165">
        <v>6500</v>
      </c>
      <c r="DF239" s="525">
        <f t="shared" si="162"/>
        <v>6500</v>
      </c>
      <c r="DG239" s="526"/>
      <c r="DH239" s="527">
        <f t="shared" si="163"/>
        <v>6500</v>
      </c>
      <c r="DP239" s="107" t="s">
        <v>1546</v>
      </c>
      <c r="DQ239" s="163">
        <v>550</v>
      </c>
      <c r="DR239" s="528">
        <f t="shared" si="201"/>
        <v>550</v>
      </c>
      <c r="DS239" s="523"/>
      <c r="DT239" s="524">
        <f t="shared" si="202"/>
        <v>550</v>
      </c>
      <c r="DU239" s="165"/>
      <c r="DV239" s="732" t="s">
        <v>7043</v>
      </c>
      <c r="DW239" s="165">
        <v>680</v>
      </c>
      <c r="DX239" s="519">
        <f t="shared" si="209"/>
        <v>680</v>
      </c>
      <c r="DY239" s="520"/>
      <c r="DZ239" s="521">
        <f t="shared" si="210"/>
        <v>680</v>
      </c>
      <c r="EG239" s="164"/>
      <c r="EH239" s="733" t="s">
        <v>3315</v>
      </c>
      <c r="EI239" s="163">
        <v>2260</v>
      </c>
      <c r="EJ239" s="528">
        <f t="shared" si="182"/>
        <v>2260</v>
      </c>
      <c r="EK239" s="523"/>
      <c r="EL239" s="524">
        <f t="shared" si="183"/>
        <v>2260</v>
      </c>
    </row>
    <row r="240" spans="12:142" x14ac:dyDescent="0.2">
      <c r="L240" s="48" t="s">
        <v>630</v>
      </c>
      <c r="M240" s="47" t="s">
        <v>54</v>
      </c>
      <c r="N240" s="93" t="s">
        <v>1953</v>
      </c>
      <c r="O240" s="422" t="s">
        <v>691</v>
      </c>
      <c r="Q240" s="48" t="s">
        <v>630</v>
      </c>
      <c r="R240" s="97" t="s">
        <v>505</v>
      </c>
      <c r="S240" s="93" t="s">
        <v>974</v>
      </c>
      <c r="U240" s="249" t="s">
        <v>1211</v>
      </c>
      <c r="V240" s="150" t="s">
        <v>233</v>
      </c>
      <c r="W240" s="158" t="s">
        <v>2054</v>
      </c>
      <c r="AK240" s="588"/>
      <c r="AL240" s="472"/>
      <c r="AM240" s="589"/>
      <c r="AU240" s="142" t="s">
        <v>7489</v>
      </c>
      <c r="AV240" s="150" t="s">
        <v>179</v>
      </c>
      <c r="AW240" s="137" t="str">
        <f t="shared" si="211"/>
        <v>ДП Оксфорд.3/1</v>
      </c>
      <c r="AY240" s="233" t="s">
        <v>1287</v>
      </c>
      <c r="AZ240" s="136" t="s">
        <v>1598</v>
      </c>
      <c r="BA240" s="137" t="str">
        <f t="shared" si="191"/>
        <v>ДП ЛАДА C.5/1.б/з фальц.</v>
      </c>
      <c r="BK240" s="142" t="s">
        <v>526</v>
      </c>
      <c r="BL240" s="136" t="s">
        <v>4720</v>
      </c>
      <c r="BM240" s="137" t="str">
        <f t="shared" si="203"/>
        <v>ФР Verto-FIT.Е-шпон</v>
      </c>
      <c r="BS240" s="737" t="s">
        <v>2662</v>
      </c>
      <c r="BT240" s="55" t="s">
        <v>3851</v>
      </c>
      <c r="BU240" s="69" t="str">
        <f t="shared" si="204"/>
        <v>ДП Тіана.1/6.Масив</v>
      </c>
      <c r="BW240" s="107" t="s">
        <v>1288</v>
      </c>
      <c r="BX240" s="247" t="s">
        <v>790</v>
      </c>
      <c r="BY240" s="138" t="str">
        <f t="shared" si="194"/>
        <v>ДП ЛАДА C.5/2.Бронза</v>
      </c>
      <c r="CA240" s="736" t="s">
        <v>6117</v>
      </c>
      <c r="CB240" s="136" t="s">
        <v>4054</v>
      </c>
      <c r="CC240" s="137" t="str">
        <f>CONCATENATE(CA240,".",CB240)</f>
        <v>ДП ІДЕЯ.фальц.робоча.Soft цл +2завіс</v>
      </c>
      <c r="CE240" s="145" t="s">
        <v>3081</v>
      </c>
      <c r="CF240" s="136" t="s">
        <v>4021</v>
      </c>
      <c r="CG240" s="137" t="str">
        <f t="shared" si="212"/>
        <v>ДП ТРЕНД.фальц..неробоча..ВВ</v>
      </c>
      <c r="CM240" s="423" t="s">
        <v>7500</v>
      </c>
      <c r="CN240" s="61" t="s">
        <v>3871</v>
      </c>
      <c r="CO240" s="69" t="str">
        <f t="shared" si="213"/>
        <v>ДП Оксфорд.фальц..неробоча..(ні)</v>
      </c>
      <c r="CY240" s="744" t="s">
        <v>4520</v>
      </c>
      <c r="CZ240" s="151" t="s">
        <v>4534</v>
      </c>
      <c r="DA240" s="138" t="s">
        <v>817</v>
      </c>
      <c r="DD240" s="249" t="s">
        <v>1367</v>
      </c>
      <c r="DE240" s="165">
        <v>6500</v>
      </c>
      <c r="DF240" s="525">
        <f t="shared" si="162"/>
        <v>6500</v>
      </c>
      <c r="DG240" s="526"/>
      <c r="DH240" s="527">
        <f t="shared" si="163"/>
        <v>6500</v>
      </c>
      <c r="DP240" s="735" t="s">
        <v>3910</v>
      </c>
      <c r="DQ240" s="163">
        <v>0</v>
      </c>
      <c r="DR240" s="522">
        <f t="shared" si="201"/>
        <v>0</v>
      </c>
      <c r="DS240" s="523"/>
      <c r="DT240" s="524">
        <f t="shared" si="202"/>
        <v>0</v>
      </c>
      <c r="DU240" s="165"/>
      <c r="DV240" s="732" t="s">
        <v>7044</v>
      </c>
      <c r="DW240" s="165">
        <v>680</v>
      </c>
      <c r="DX240" s="519">
        <f t="shared" si="209"/>
        <v>680</v>
      </c>
      <c r="DY240" s="520"/>
      <c r="DZ240" s="521">
        <f t="shared" si="210"/>
        <v>680</v>
      </c>
      <c r="EG240" s="164"/>
      <c r="EH240" s="732" t="s">
        <v>4755</v>
      </c>
      <c r="EI240" s="165">
        <v>0</v>
      </c>
      <c r="EJ240" s="519">
        <f>ROUND(((EI240-(EI240/6))/$DD$3)*$DE$3,2)</f>
        <v>0</v>
      </c>
      <c r="EK240" s="520"/>
      <c r="EL240" s="521">
        <f>IF(EK240="",EJ240,
IF(AND($EI$10&gt;=VLOOKUP(EK240,$EH$5:$EL$9,2,0),$EI$10&lt;=VLOOKUP(EK240,$EH$5:$EL$9,3,0)),
(EJ240*(1-VLOOKUP(EK240,$EH$5:$EL$9,4,0))),
EJ240))</f>
        <v>0</v>
      </c>
    </row>
    <row r="241" spans="3:142" x14ac:dyDescent="0.2">
      <c r="L241" s="48" t="s">
        <v>633</v>
      </c>
      <c r="M241" s="47" t="s">
        <v>54</v>
      </c>
      <c r="N241" s="93" t="s">
        <v>1953</v>
      </c>
      <c r="O241" s="422" t="s">
        <v>691</v>
      </c>
      <c r="Q241" s="48" t="s">
        <v>633</v>
      </c>
      <c r="R241" s="97" t="s">
        <v>634</v>
      </c>
      <c r="S241" s="93" t="s">
        <v>635</v>
      </c>
      <c r="U241" s="249" t="s">
        <v>1212</v>
      </c>
      <c r="V241" s="150" t="s">
        <v>234</v>
      </c>
      <c r="W241" s="158" t="s">
        <v>2055</v>
      </c>
      <c r="AK241" s="753" t="s">
        <v>2900</v>
      </c>
      <c r="AL241" s="97" t="s">
        <v>167</v>
      </c>
      <c r="AM241" s="589" t="s">
        <v>5115</v>
      </c>
      <c r="AU241" s="142" t="s">
        <v>7489</v>
      </c>
      <c r="AV241" s="150" t="s">
        <v>180</v>
      </c>
      <c r="AW241" s="137" t="str">
        <f t="shared" si="211"/>
        <v>ДП Оксфорд.4/0</v>
      </c>
      <c r="AY241" s="223" t="s">
        <v>1287</v>
      </c>
      <c r="AZ241" s="61" t="s">
        <v>1599</v>
      </c>
      <c r="BA241" s="138" t="str">
        <f t="shared" si="191"/>
        <v>ДП ЛАДА C.5/1.купе.</v>
      </c>
      <c r="BK241" s="143" t="s">
        <v>526</v>
      </c>
      <c r="BL241" s="61" t="s">
        <v>1710</v>
      </c>
      <c r="BM241" s="138" t="str">
        <f t="shared" si="203"/>
        <v>ФР Verto-FIT.Лофт</v>
      </c>
      <c r="BS241" s="737" t="s">
        <v>2663</v>
      </c>
      <c r="BT241" s="55" t="s">
        <v>3851</v>
      </c>
      <c r="BU241" s="69" t="str">
        <f t="shared" si="204"/>
        <v>ДП Тіана.1/7.Масив</v>
      </c>
      <c r="BW241" s="161" t="s">
        <v>1289</v>
      </c>
      <c r="BX241" s="245" t="s">
        <v>430</v>
      </c>
      <c r="BY241" s="134" t="str">
        <f t="shared" si="194"/>
        <v>ДП ЛАДА C.5/3.Сатин</v>
      </c>
      <c r="CA241" s="736" t="s">
        <v>6117</v>
      </c>
      <c r="CB241" s="136" t="s">
        <v>4057</v>
      </c>
      <c r="CC241" s="137" t="str">
        <f>CONCATENATE(CA241,".",CB241)</f>
        <v>ДП ІДЕЯ.фальц.робоча.Soft ст +2завіс</v>
      </c>
      <c r="CE241" s="146" t="s">
        <v>3081</v>
      </c>
      <c r="CF241" s="61" t="s">
        <v>697</v>
      </c>
      <c r="CG241" s="138" t="str">
        <f t="shared" si="212"/>
        <v>ДП ТРЕНД.фальц..неробоча..ВП</v>
      </c>
      <c r="CM241" s="85" t="s">
        <v>7501</v>
      </c>
      <c r="CN241" s="55" t="s">
        <v>899</v>
      </c>
      <c r="CO241" s="69" t="str">
        <f t="shared" si="213"/>
        <v>ДП Оксфорд.б/з фальц..робоча..Verto-FIT Comfort</v>
      </c>
      <c r="CY241" s="746" t="s">
        <v>5818</v>
      </c>
      <c r="CZ241" s="150" t="s">
        <v>5829</v>
      </c>
      <c r="DA241" s="137" t="s">
        <v>817</v>
      </c>
      <c r="DD241" s="249" t="s">
        <v>1368</v>
      </c>
      <c r="DE241" s="165">
        <v>6500</v>
      </c>
      <c r="DF241" s="525">
        <f t="shared" ref="DF241:DF304" si="214">ROUND(((DE241-(DE241/6))/$DD$3)*$DE$3,2)</f>
        <v>6500</v>
      </c>
      <c r="DG241" s="526"/>
      <c r="DH241" s="527">
        <f t="shared" ref="DH241:DH304" si="215">IF(DG241="",DF241,
IF(AND($DE$10&gt;=VLOOKUP(DG241,$DD$5:$DH$9,2,0),$DE$10&lt;=VLOOKUP(DG241,$DD$5:$DH$9,3,0)),
(DF241*(1-VLOOKUP(DG241,$DD$5:$DH$9,4,0))),
DF241))</f>
        <v>6500</v>
      </c>
      <c r="DP241" s="161" t="s">
        <v>1477</v>
      </c>
      <c r="DQ241" s="162">
        <v>0</v>
      </c>
      <c r="DR241" s="525">
        <f t="shared" si="201"/>
        <v>0</v>
      </c>
      <c r="DS241" s="526"/>
      <c r="DT241" s="527">
        <f t="shared" si="202"/>
        <v>0</v>
      </c>
      <c r="DU241" s="165"/>
      <c r="DV241" s="732" t="s">
        <v>7045</v>
      </c>
      <c r="DW241" s="165">
        <v>550</v>
      </c>
      <c r="DX241" s="519">
        <f t="shared" si="209"/>
        <v>550</v>
      </c>
      <c r="DY241" s="520"/>
      <c r="DZ241" s="521">
        <f t="shared" si="210"/>
        <v>550</v>
      </c>
      <c r="EG241" s="164"/>
      <c r="EH241" s="733" t="s">
        <v>4757</v>
      </c>
      <c r="EI241" s="163">
        <v>2400</v>
      </c>
      <c r="EJ241" s="528">
        <f>ROUND(((EI241-(EI241/6))/$DD$3)*$DE$3,2)</f>
        <v>2400</v>
      </c>
      <c r="EK241" s="523"/>
      <c r="EL241" s="524">
        <f>IF(EK241="",EJ241,
IF(AND($EI$10&gt;=VLOOKUP(EK241,$EH$5:$EL$9,2,0),$EI$10&lt;=VLOOKUP(EK241,$EH$5:$EL$9,3,0)),
(EJ241*(1-VLOOKUP(EK241,$EH$5:$EL$9,4,0))),
EJ241))</f>
        <v>2400</v>
      </c>
    </row>
    <row r="242" spans="3:142" x14ac:dyDescent="0.2">
      <c r="L242" s="48" t="s">
        <v>636</v>
      </c>
      <c r="M242" s="47" t="s">
        <v>54</v>
      </c>
      <c r="N242" s="93" t="s">
        <v>1953</v>
      </c>
      <c r="O242" s="422" t="s">
        <v>691</v>
      </c>
      <c r="Q242" s="48" t="s">
        <v>636</v>
      </c>
      <c r="R242" s="97" t="s">
        <v>637</v>
      </c>
      <c r="S242" s="93" t="s">
        <v>638</v>
      </c>
      <c r="U242" s="249" t="s">
        <v>1213</v>
      </c>
      <c r="V242" s="150" t="s">
        <v>235</v>
      </c>
      <c r="W242" s="158" t="s">
        <v>2056</v>
      </c>
      <c r="AK242" s="753" t="s">
        <v>5794</v>
      </c>
      <c r="AL242" s="97">
        <v>30</v>
      </c>
      <c r="AM242" s="589" t="s">
        <v>5116</v>
      </c>
      <c r="AU242" s="143" t="s">
        <v>7489</v>
      </c>
      <c r="AV242" s="151" t="s">
        <v>181</v>
      </c>
      <c r="AW242" s="138" t="str">
        <f t="shared" si="211"/>
        <v>ДП Оксфорд.4/1</v>
      </c>
      <c r="AY242" s="233" t="s">
        <v>1288</v>
      </c>
      <c r="AZ242" s="136" t="s">
        <v>1597</v>
      </c>
      <c r="BA242" s="137" t="str">
        <f t="shared" si="191"/>
        <v>ДП ЛАДА C.5/2.фальц.</v>
      </c>
      <c r="BK242" s="141" t="s">
        <v>527</v>
      </c>
      <c r="BL242" s="133" t="s">
        <v>4553</v>
      </c>
      <c r="BM242" s="134" t="str">
        <f t="shared" si="203"/>
        <v>Планка Verto-FIT 80мм.Сімплекс</v>
      </c>
      <c r="BS242" s="737" t="s">
        <v>2664</v>
      </c>
      <c r="BT242" s="55" t="s">
        <v>3851</v>
      </c>
      <c r="BU242" s="69" t="str">
        <f t="shared" si="204"/>
        <v>ДП Тіана.1/8.Масив</v>
      </c>
      <c r="BW242" s="164" t="s">
        <v>1289</v>
      </c>
      <c r="BX242" s="764" t="s">
        <v>3617</v>
      </c>
      <c r="BY242" s="137" t="str">
        <f t="shared" si="194"/>
        <v>ДП ЛАДА C.5/3.Графіт</v>
      </c>
      <c r="CA242" s="736" t="s">
        <v>6117</v>
      </c>
      <c r="CC242" s="21"/>
      <c r="CE242" s="145" t="s">
        <v>3082</v>
      </c>
      <c r="CF242" s="136"/>
      <c r="CG242" s="137" t="str">
        <f t="shared" si="212"/>
        <v>ДП ТРЕНД.б/з фальц..робоча..</v>
      </c>
      <c r="CM242" s="85" t="s">
        <v>7502</v>
      </c>
      <c r="CN242" s="55" t="s">
        <v>799</v>
      </c>
      <c r="CO242" s="69" t="str">
        <f t="shared" si="213"/>
        <v>ДП Оксфорд.купе..робоча..Verto-FIT</v>
      </c>
      <c r="CY242" s="744" t="s">
        <v>5819</v>
      </c>
      <c r="CZ242" s="151" t="s">
        <v>5830</v>
      </c>
      <c r="DA242" s="138" t="s">
        <v>817</v>
      </c>
      <c r="DD242" s="249" t="s">
        <v>1369</v>
      </c>
      <c r="DE242" s="165">
        <v>6500</v>
      </c>
      <c r="DF242" s="525">
        <f t="shared" si="214"/>
        <v>6500</v>
      </c>
      <c r="DG242" s="526"/>
      <c r="DH242" s="527">
        <f t="shared" si="215"/>
        <v>6500</v>
      </c>
      <c r="DP242" s="732" t="s">
        <v>3667</v>
      </c>
      <c r="DQ242" s="165">
        <v>550</v>
      </c>
      <c r="DR242" s="519">
        <f t="shared" si="201"/>
        <v>550</v>
      </c>
      <c r="DS242" s="520"/>
      <c r="DT242" s="521">
        <f t="shared" si="202"/>
        <v>550</v>
      </c>
      <c r="DU242" s="165"/>
      <c r="DV242" s="732" t="s">
        <v>7046</v>
      </c>
      <c r="DW242" s="165">
        <v>550</v>
      </c>
      <c r="DX242" s="519">
        <f t="shared" si="209"/>
        <v>550</v>
      </c>
      <c r="DY242" s="520"/>
      <c r="DZ242" s="521">
        <f t="shared" si="210"/>
        <v>550</v>
      </c>
      <c r="EG242" s="164"/>
      <c r="EH242" s="732" t="s">
        <v>3316</v>
      </c>
      <c r="EI242" s="165">
        <v>0</v>
      </c>
      <c r="EJ242" s="519">
        <f t="shared" si="182"/>
        <v>0</v>
      </c>
      <c r="EK242" s="520"/>
      <c r="EL242" s="521">
        <f t="shared" si="183"/>
        <v>0</v>
      </c>
    </row>
    <row r="243" spans="3:142" x14ac:dyDescent="0.2">
      <c r="L243" s="48" t="s">
        <v>639</v>
      </c>
      <c r="M243" s="47" t="s">
        <v>54</v>
      </c>
      <c r="N243" s="93" t="s">
        <v>1953</v>
      </c>
      <c r="O243" s="422" t="s">
        <v>691</v>
      </c>
      <c r="Q243" s="48" t="s">
        <v>639</v>
      </c>
      <c r="R243" s="97" t="s">
        <v>194</v>
      </c>
      <c r="S243" s="93" t="s">
        <v>142</v>
      </c>
      <c r="U243" s="248" t="s">
        <v>1214</v>
      </c>
      <c r="V243" s="151" t="s">
        <v>236</v>
      </c>
      <c r="W243" s="159" t="s">
        <v>2057</v>
      </c>
      <c r="AK243" s="588"/>
      <c r="AL243" s="472"/>
      <c r="AM243" s="589"/>
      <c r="AU243" s="736" t="s">
        <v>2713</v>
      </c>
      <c r="AV243" s="147" t="s">
        <v>500</v>
      </c>
      <c r="AW243" s="137" t="str">
        <f t="shared" si="151"/>
        <v>ДП Лінея.1</v>
      </c>
      <c r="AY243" s="233" t="s">
        <v>1288</v>
      </c>
      <c r="AZ243" s="136" t="s">
        <v>1598</v>
      </c>
      <c r="BA243" s="137" t="str">
        <f t="shared" si="191"/>
        <v>ДП ЛАДА C.5/2.б/з фальц.</v>
      </c>
      <c r="BK243" s="142" t="s">
        <v>527</v>
      </c>
      <c r="BL243" s="136" t="s">
        <v>393</v>
      </c>
      <c r="BM243" s="137" t="str">
        <f t="shared" si="203"/>
        <v>Планка Verto-FIT 80мм.Verto-Cell</v>
      </c>
      <c r="BS243" s="425"/>
      <c r="BT243" s="426"/>
      <c r="BU243" s="427"/>
      <c r="BW243" s="107" t="s">
        <v>1289</v>
      </c>
      <c r="BX243" s="247" t="s">
        <v>790</v>
      </c>
      <c r="BY243" s="138" t="str">
        <f t="shared" si="194"/>
        <v>ДП ЛАДА C.5/3.Бронза</v>
      </c>
      <c r="CA243" s="736" t="s">
        <v>6117</v>
      </c>
      <c r="CB243" s="136" t="s">
        <v>6271</v>
      </c>
      <c r="CC243" s="137" t="str">
        <f>CONCATENATE(CA243,".",CB243)</f>
        <v>ДП ІДЕЯ.фальц.робоча.Soft цл (чор.) +3завіс</v>
      </c>
      <c r="CE243" s="145" t="s">
        <v>3082</v>
      </c>
      <c r="CF243" s="136" t="s">
        <v>4021</v>
      </c>
      <c r="CG243" s="137" t="str">
        <f t="shared" si="212"/>
        <v>ДП ТРЕНД.б/з фальц..робоча..ВВ</v>
      </c>
      <c r="CM243" s="431"/>
      <c r="CN243" s="426"/>
      <c r="CO243" s="427"/>
      <c r="CY243" s="746" t="s">
        <v>6681</v>
      </c>
      <c r="CZ243" s="150" t="s">
        <v>5829</v>
      </c>
      <c r="DA243" s="137" t="s">
        <v>817</v>
      </c>
      <c r="DD243" s="249" t="s">
        <v>1370</v>
      </c>
      <c r="DE243" s="165">
        <v>6500</v>
      </c>
      <c r="DF243" s="525">
        <f t="shared" si="214"/>
        <v>6500</v>
      </c>
      <c r="DG243" s="526"/>
      <c r="DH243" s="527">
        <f t="shared" si="215"/>
        <v>6500</v>
      </c>
      <c r="DP243" s="107" t="s">
        <v>1544</v>
      </c>
      <c r="DQ243" s="163">
        <v>550</v>
      </c>
      <c r="DR243" s="528">
        <f t="shared" si="201"/>
        <v>550</v>
      </c>
      <c r="DS243" s="523"/>
      <c r="DT243" s="524">
        <f t="shared" si="202"/>
        <v>550</v>
      </c>
      <c r="DU243" s="165"/>
      <c r="DV243" s="732" t="s">
        <v>7047</v>
      </c>
      <c r="DW243" s="165">
        <v>800.00000000000011</v>
      </c>
      <c r="DX243" s="519">
        <f t="shared" si="209"/>
        <v>800</v>
      </c>
      <c r="DY243" s="520"/>
      <c r="DZ243" s="521">
        <f t="shared" si="210"/>
        <v>800</v>
      </c>
      <c r="EG243" s="164"/>
      <c r="EH243" s="733" t="s">
        <v>3317</v>
      </c>
      <c r="EI243" s="163">
        <v>2400</v>
      </c>
      <c r="EJ243" s="528">
        <f t="shared" si="182"/>
        <v>2400</v>
      </c>
      <c r="EK243" s="523"/>
      <c r="EL243" s="524">
        <f t="shared" si="183"/>
        <v>2400</v>
      </c>
    </row>
    <row r="244" spans="3:142" x14ac:dyDescent="0.2">
      <c r="L244" s="143"/>
      <c r="M244" s="47"/>
      <c r="N244" s="93"/>
      <c r="O244" s="422"/>
      <c r="P244" s="96"/>
      <c r="Q244" s="143"/>
      <c r="R244" s="97"/>
      <c r="S244" s="93"/>
      <c r="U244" s="801"/>
      <c r="V244" s="802"/>
      <c r="W244" s="795"/>
      <c r="AK244" s="580"/>
      <c r="AL244" s="475"/>
      <c r="AM244" s="581"/>
      <c r="AU244" s="736" t="s">
        <v>2713</v>
      </c>
      <c r="AV244" s="147" t="s">
        <v>502</v>
      </c>
      <c r="AW244" s="137" t="str">
        <f t="shared" si="151"/>
        <v>ДП Лінея.3</v>
      </c>
      <c r="AY244" s="223" t="s">
        <v>1288</v>
      </c>
      <c r="AZ244" s="61" t="s">
        <v>1599</v>
      </c>
      <c r="BA244" s="138" t="str">
        <f t="shared" si="191"/>
        <v>ДП ЛАДА C.5/2.купе.</v>
      </c>
      <c r="BK244" s="142" t="s">
        <v>527</v>
      </c>
      <c r="BL244" s="136"/>
      <c r="BM244" s="137" t="str">
        <f t="shared" si="203"/>
        <v>Планка Verto-FIT 80мм.</v>
      </c>
      <c r="BS244" s="737" t="s">
        <v>2592</v>
      </c>
      <c r="BT244" s="55" t="s">
        <v>3851</v>
      </c>
      <c r="BU244" s="69" t="str">
        <f t="shared" ref="BU244:BU253" si="216">CONCATENATE(BS244,".",BT244)</f>
        <v>ДП Єва.2/0.Масив</v>
      </c>
      <c r="BW244" s="161" t="s">
        <v>1290</v>
      </c>
      <c r="BX244" s="245" t="s">
        <v>430</v>
      </c>
      <c r="BY244" s="134" t="str">
        <f t="shared" si="194"/>
        <v>ДП ЛАДА C.5/4.Сатин</v>
      </c>
      <c r="CA244" s="736" t="s">
        <v>6117</v>
      </c>
      <c r="CB244" s="136" t="s">
        <v>6206</v>
      </c>
      <c r="CC244" s="137" t="str">
        <f>CONCATENATE(CA244,".",CB244)</f>
        <v>ДП ІДЕЯ.фальц.робоча.Soft ст (чор.) +3завіс</v>
      </c>
      <c r="CE244" s="146" t="s">
        <v>3082</v>
      </c>
      <c r="CF244" s="61" t="s">
        <v>697</v>
      </c>
      <c r="CG244" s="138" t="str">
        <f t="shared" si="212"/>
        <v>ДП ТРЕНД.б/з фальц..робоча..ВП</v>
      </c>
      <c r="CM244" s="145" t="s">
        <v>3092</v>
      </c>
      <c r="CN244" s="136" t="s">
        <v>933</v>
      </c>
      <c r="CO244" s="137" t="str">
        <f t="shared" ref="CO244:CO253" si="217">CONCATENATE(CM244,".",CN244)</f>
        <v>ДП Лінея.фальц,.робоча..Standard-MDF</v>
      </c>
      <c r="CY244" s="744" t="s">
        <v>6682</v>
      </c>
      <c r="CZ244" s="151" t="s">
        <v>5830</v>
      </c>
      <c r="DA244" s="138" t="s">
        <v>817</v>
      </c>
      <c r="DD244" s="248" t="s">
        <v>1371</v>
      </c>
      <c r="DE244" s="163">
        <v>6500</v>
      </c>
      <c r="DF244" s="525">
        <f t="shared" si="214"/>
        <v>6500</v>
      </c>
      <c r="DG244" s="526"/>
      <c r="DH244" s="527">
        <f t="shared" si="215"/>
        <v>6500</v>
      </c>
      <c r="DP244" s="107" t="s">
        <v>5681</v>
      </c>
      <c r="DQ244" s="163">
        <v>550</v>
      </c>
      <c r="DR244" s="528">
        <f>ROUND(((DQ244-(DQ244/6))/$DD$3)*$DE$3,2)</f>
        <v>550</v>
      </c>
      <c r="DS244" s="523"/>
      <c r="DT244" s="524">
        <f>IF(DS244="",DR244,
IF(AND($DQ$10&gt;=VLOOKUP(DS244,$DP$5:$DT$9,2,0),$DQ$10&lt;=VLOOKUP(DS244,$DP$5:$DT$9,3,0)),
(DR244*(1-VLOOKUP(DS244,$DP$5:$DT$9,4,0))),
DR244))</f>
        <v>550</v>
      </c>
      <c r="DU244" s="165"/>
      <c r="DV244" s="733" t="s">
        <v>7048</v>
      </c>
      <c r="DW244" s="163">
        <v>800.00000000000011</v>
      </c>
      <c r="DX244" s="522">
        <f t="shared" si="209"/>
        <v>800</v>
      </c>
      <c r="DY244" s="523"/>
      <c r="DZ244" s="524">
        <f t="shared" si="210"/>
        <v>800</v>
      </c>
      <c r="EG244" s="164"/>
      <c r="EH244" s="255"/>
      <c r="EI244" s="256"/>
      <c r="EJ244" s="514"/>
      <c r="EK244" s="529"/>
      <c r="EL244" s="258"/>
    </row>
    <row r="245" spans="3:142" x14ac:dyDescent="0.2">
      <c r="L245" s="143" t="s">
        <v>6135</v>
      </c>
      <c r="M245" s="47" t="s">
        <v>6136</v>
      </c>
      <c r="N245" s="93" t="s">
        <v>6137</v>
      </c>
      <c r="O245" s="422" t="s">
        <v>691</v>
      </c>
      <c r="P245" s="96"/>
      <c r="Q245" s="143" t="s">
        <v>6892</v>
      </c>
      <c r="R245" s="97" t="s">
        <v>187</v>
      </c>
      <c r="S245" s="93" t="s">
        <v>131</v>
      </c>
      <c r="U245" s="152" t="s">
        <v>6562</v>
      </c>
      <c r="V245" s="100" t="s">
        <v>232</v>
      </c>
      <c r="W245" s="99" t="s">
        <v>6577</v>
      </c>
      <c r="AK245" s="590"/>
      <c r="AL245" s="574"/>
      <c r="AM245" s="591"/>
      <c r="AU245" s="423" t="s">
        <v>2713</v>
      </c>
      <c r="AV245" s="148" t="s">
        <v>497</v>
      </c>
      <c r="AW245" s="138" t="str">
        <f t="shared" ref="AW245:AW277" si="218">CONCATENATE(AU245,".",AV245)</f>
        <v>ДП Лінея.4</v>
      </c>
      <c r="AY245" s="233" t="s">
        <v>1289</v>
      </c>
      <c r="AZ245" s="136" t="s">
        <v>1597</v>
      </c>
      <c r="BA245" s="137" t="str">
        <f t="shared" si="191"/>
        <v>ДП ЛАДА C.5/3.фальц.</v>
      </c>
      <c r="BK245" s="142" t="s">
        <v>527</v>
      </c>
      <c r="BL245" s="136" t="s">
        <v>1767</v>
      </c>
      <c r="BM245" s="137" t="str">
        <f t="shared" si="203"/>
        <v>Планка Verto-FIT 80мм.Uni-Mat</v>
      </c>
      <c r="BS245" s="737" t="s">
        <v>2593</v>
      </c>
      <c r="BT245" s="55" t="s">
        <v>3851</v>
      </c>
      <c r="BU245" s="69" t="str">
        <f t="shared" si="216"/>
        <v>ДП Єва.2/1.Масив</v>
      </c>
      <c r="BW245" s="164" t="s">
        <v>1290</v>
      </c>
      <c r="BX245" s="764" t="s">
        <v>3617</v>
      </c>
      <c r="BY245" s="137" t="str">
        <f t="shared" si="194"/>
        <v>ДП ЛАДА C.5/4.Графіт</v>
      </c>
      <c r="CA245" s="736" t="s">
        <v>6117</v>
      </c>
      <c r="CB245" s="136" t="s">
        <v>4064</v>
      </c>
      <c r="CC245" s="137" t="str">
        <f>CONCATENATE(CA245,".",CB245)</f>
        <v>ДП ІДЕЯ.фальц.робоча.Soft цл +3завіс</v>
      </c>
      <c r="CE245" s="145" t="s">
        <v>3083</v>
      </c>
      <c r="CF245" s="136"/>
      <c r="CG245" s="137" t="str">
        <f t="shared" si="212"/>
        <v>ДП ТРЕНД.купе..робоча..</v>
      </c>
      <c r="CM245" s="145" t="s">
        <v>3092</v>
      </c>
      <c r="CN245" s="136" t="s">
        <v>798</v>
      </c>
      <c r="CO245" s="137" t="str">
        <f t="shared" si="217"/>
        <v>ДП Лінея.фальц,.робоча..Standard</v>
      </c>
      <c r="CY245" s="434"/>
      <c r="CZ245" s="94"/>
      <c r="DA245" s="222"/>
      <c r="DD245" s="249" t="s">
        <v>1793</v>
      </c>
      <c r="DE245" s="165">
        <v>7100</v>
      </c>
      <c r="DF245" s="525">
        <f t="shared" si="214"/>
        <v>7100</v>
      </c>
      <c r="DG245" s="526"/>
      <c r="DH245" s="527">
        <f t="shared" si="215"/>
        <v>7100</v>
      </c>
      <c r="DP245" s="164" t="s">
        <v>1478</v>
      </c>
      <c r="DQ245" s="165">
        <v>0</v>
      </c>
      <c r="DR245" s="519">
        <f t="shared" si="201"/>
        <v>0</v>
      </c>
      <c r="DS245" s="520"/>
      <c r="DT245" s="521">
        <f t="shared" si="202"/>
        <v>0</v>
      </c>
      <c r="DU245" s="165"/>
      <c r="DV245" s="732" t="s">
        <v>7049</v>
      </c>
      <c r="DW245" s="165">
        <v>1000</v>
      </c>
      <c r="DX245" s="519">
        <f t="shared" si="209"/>
        <v>1000</v>
      </c>
      <c r="DY245" s="520"/>
      <c r="DZ245" s="521">
        <f t="shared" si="210"/>
        <v>1000</v>
      </c>
      <c r="EG245" s="164"/>
      <c r="EH245" s="255"/>
      <c r="EI245" s="256"/>
      <c r="EJ245" s="514"/>
      <c r="EK245" s="529"/>
      <c r="EL245" s="258"/>
    </row>
    <row r="246" spans="3:142" x14ac:dyDescent="0.2">
      <c r="L246" s="143" t="s">
        <v>6134</v>
      </c>
      <c r="M246" s="47" t="s">
        <v>6136</v>
      </c>
      <c r="N246" s="93" t="s">
        <v>6137</v>
      </c>
      <c r="O246" s="422" t="s">
        <v>691</v>
      </c>
      <c r="P246" s="96"/>
      <c r="Q246" s="143" t="s">
        <v>6894</v>
      </c>
      <c r="R246" s="97" t="s">
        <v>188</v>
      </c>
      <c r="S246" s="93" t="s">
        <v>132</v>
      </c>
      <c r="U246" s="153" t="s">
        <v>6563</v>
      </c>
      <c r="V246" s="150" t="s">
        <v>233</v>
      </c>
      <c r="W246" s="158" t="s">
        <v>6578</v>
      </c>
      <c r="AK246" s="580"/>
      <c r="AL246" s="475"/>
      <c r="AM246" s="581"/>
      <c r="AU246" s="132" t="s">
        <v>582</v>
      </c>
      <c r="AV246" s="149" t="s">
        <v>500</v>
      </c>
      <c r="AW246" s="134" t="str">
        <f t="shared" si="218"/>
        <v>ДП ЛАЙН.1</v>
      </c>
      <c r="AY246" s="233" t="s">
        <v>1289</v>
      </c>
      <c r="AZ246" s="136" t="s">
        <v>1598</v>
      </c>
      <c r="BA246" s="137" t="str">
        <f t="shared" si="191"/>
        <v>ДП ЛАДА C.5/3.б/з фальц.</v>
      </c>
      <c r="BK246" s="142" t="s">
        <v>527</v>
      </c>
      <c r="BL246" s="136" t="s">
        <v>529</v>
      </c>
      <c r="BM246" s="137" t="str">
        <f t="shared" si="203"/>
        <v>Планка Verto-FIT 80мм.Резист</v>
      </c>
      <c r="BS246" s="737" t="s">
        <v>2594</v>
      </c>
      <c r="BT246" s="55" t="s">
        <v>3851</v>
      </c>
      <c r="BU246" s="69" t="str">
        <f t="shared" si="216"/>
        <v>ДП Єва.2/2.Масив</v>
      </c>
      <c r="BW246" s="107" t="s">
        <v>1290</v>
      </c>
      <c r="BX246" s="247" t="s">
        <v>790</v>
      </c>
      <c r="BY246" s="138" t="str">
        <f t="shared" si="194"/>
        <v>ДП ЛАДА C.5/4.Бронза</v>
      </c>
      <c r="CA246" s="736" t="s">
        <v>6117</v>
      </c>
      <c r="CB246" s="136" t="s">
        <v>4067</v>
      </c>
      <c r="CC246" s="137" t="str">
        <f>CONCATENATE(CA246,".",CB246)</f>
        <v>ДП ІДЕЯ.фальц.робоча.Soft ст +3завіс</v>
      </c>
      <c r="CE246" s="146" t="s">
        <v>3083</v>
      </c>
      <c r="CF246" s="61" t="s">
        <v>4021</v>
      </c>
      <c r="CG246" s="138" t="str">
        <f t="shared" si="212"/>
        <v>ДП ТРЕНД.купе..робоча..ВВ</v>
      </c>
      <c r="CM246" s="145" t="s">
        <v>3092</v>
      </c>
      <c r="CN246" s="136" t="s">
        <v>799</v>
      </c>
      <c r="CO246" s="137" t="str">
        <f t="shared" si="217"/>
        <v>ДП Лінея.фальц,.робоча..Verto-FIT</v>
      </c>
      <c r="CY246" s="745" t="s">
        <v>4491</v>
      </c>
      <c r="CZ246" s="761" t="s">
        <v>4505</v>
      </c>
      <c r="DA246" s="134" t="s">
        <v>817</v>
      </c>
      <c r="DD246" s="249" t="s">
        <v>1794</v>
      </c>
      <c r="DE246" s="165">
        <v>7100</v>
      </c>
      <c r="DF246" s="525">
        <f t="shared" si="214"/>
        <v>7100</v>
      </c>
      <c r="DG246" s="526"/>
      <c r="DH246" s="527">
        <f t="shared" si="215"/>
        <v>7100</v>
      </c>
      <c r="DP246" s="732" t="s">
        <v>3668</v>
      </c>
      <c r="DQ246" s="165">
        <v>550</v>
      </c>
      <c r="DR246" s="519">
        <f t="shared" si="201"/>
        <v>550</v>
      </c>
      <c r="DS246" s="520"/>
      <c r="DT246" s="521">
        <f t="shared" si="202"/>
        <v>550</v>
      </c>
      <c r="DU246" s="165"/>
      <c r="DV246" s="733" t="s">
        <v>7050</v>
      </c>
      <c r="DW246" s="163">
        <v>1000</v>
      </c>
      <c r="DX246" s="522">
        <f t="shared" si="209"/>
        <v>1000</v>
      </c>
      <c r="DY246" s="523"/>
      <c r="DZ246" s="524">
        <f t="shared" si="210"/>
        <v>1000</v>
      </c>
      <c r="EG246" s="164"/>
      <c r="EH246" s="731" t="s">
        <v>4617</v>
      </c>
      <c r="EI246" s="162">
        <v>0</v>
      </c>
      <c r="EJ246" s="534">
        <f t="shared" ref="EJ246:EJ282" si="219">ROUND(((EI246-(EI246/6))/$DD$3)*$DE$3,2)</f>
        <v>0</v>
      </c>
      <c r="EK246" s="526"/>
      <c r="EL246" s="527">
        <f t="shared" ref="EL246:EL282" si="220">IF(EK246="",EJ246,
IF(AND($EI$10&gt;=VLOOKUP(EK246,$EH$5:$EL$9,2,0),$EI$10&lt;=VLOOKUP(EK246,$EH$5:$EL$9,3,0)),
(EJ246*(1-VLOOKUP(EK246,$EH$5:$EL$9,4,0))),
EJ246))</f>
        <v>0</v>
      </c>
    </row>
    <row r="247" spans="3:142" x14ac:dyDescent="0.2">
      <c r="L247" s="143" t="s">
        <v>6138</v>
      </c>
      <c r="M247" s="47" t="s">
        <v>6136</v>
      </c>
      <c r="N247" s="93" t="s">
        <v>6137</v>
      </c>
      <c r="O247" s="422" t="s">
        <v>691</v>
      </c>
      <c r="P247" s="96"/>
      <c r="Q247" s="143" t="s">
        <v>6895</v>
      </c>
      <c r="R247" s="97" t="s">
        <v>189</v>
      </c>
      <c r="S247" s="93" t="s">
        <v>6142</v>
      </c>
      <c r="U247" s="153" t="s">
        <v>6564</v>
      </c>
      <c r="V247" s="150" t="s">
        <v>234</v>
      </c>
      <c r="W247" s="158" t="s">
        <v>6579</v>
      </c>
      <c r="AK247" s="771" t="s">
        <v>4156</v>
      </c>
      <c r="AL247" s="150" t="s">
        <v>937</v>
      </c>
      <c r="AM247" s="581" t="s">
        <v>2180</v>
      </c>
      <c r="AU247" s="135" t="s">
        <v>582</v>
      </c>
      <c r="AV247" s="147" t="s">
        <v>501</v>
      </c>
      <c r="AW247" s="137" t="str">
        <f t="shared" si="218"/>
        <v>ДП ЛАЙН.2</v>
      </c>
      <c r="AY247" s="223" t="s">
        <v>1289</v>
      </c>
      <c r="AZ247" s="61" t="s">
        <v>1599</v>
      </c>
      <c r="BA247" s="138" t="str">
        <f t="shared" si="191"/>
        <v>ДП ЛАДА C.5/3.купе.</v>
      </c>
      <c r="BK247" s="142" t="s">
        <v>527</v>
      </c>
      <c r="BL247" s="136" t="s">
        <v>7178</v>
      </c>
      <c r="BM247" s="137" t="str">
        <f>CONCATENATE(BK247,".",BL247)</f>
        <v>Планка Verto-FIT 80мм.Резист.</v>
      </c>
      <c r="BS247" s="737" t="s">
        <v>2595</v>
      </c>
      <c r="BT247" s="55" t="s">
        <v>3851</v>
      </c>
      <c r="BU247" s="69" t="str">
        <f t="shared" si="216"/>
        <v>ДП Єва.4/0.Масив</v>
      </c>
      <c r="BW247" s="161" t="s">
        <v>1291</v>
      </c>
      <c r="BX247" s="245" t="s">
        <v>430</v>
      </c>
      <c r="BY247" s="134" t="str">
        <f t="shared" si="194"/>
        <v>ДП ЛАДА C.5/5.Сатин</v>
      </c>
      <c r="CA247" s="736" t="s">
        <v>6117</v>
      </c>
      <c r="CB247" s="136"/>
      <c r="CC247" s="137"/>
      <c r="CE247" s="543"/>
      <c r="CF247" s="541"/>
      <c r="CG247" s="542"/>
      <c r="CM247" s="146" t="s">
        <v>3092</v>
      </c>
      <c r="CN247" s="61" t="s">
        <v>355</v>
      </c>
      <c r="CO247" s="138" t="str">
        <f t="shared" si="217"/>
        <v>ДП Лінея.фальц,.робоча..Verto-FIT Plus</v>
      </c>
      <c r="CY247" s="744" t="s">
        <v>4521</v>
      </c>
      <c r="CZ247" s="779" t="s">
        <v>4535</v>
      </c>
      <c r="DA247" s="138" t="s">
        <v>817</v>
      </c>
      <c r="DD247" s="249" t="s">
        <v>1795</v>
      </c>
      <c r="DE247" s="165">
        <v>7100</v>
      </c>
      <c r="DF247" s="525">
        <f t="shared" si="214"/>
        <v>7100</v>
      </c>
      <c r="DG247" s="526"/>
      <c r="DH247" s="527">
        <f t="shared" si="215"/>
        <v>7100</v>
      </c>
      <c r="DP247" s="107" t="s">
        <v>1543</v>
      </c>
      <c r="DQ247" s="163">
        <v>550</v>
      </c>
      <c r="DR247" s="528">
        <f t="shared" si="201"/>
        <v>550</v>
      </c>
      <c r="DS247" s="523"/>
      <c r="DT247" s="524">
        <f t="shared" si="202"/>
        <v>550</v>
      </c>
      <c r="DU247" s="165"/>
      <c r="DV247" s="731" t="s">
        <v>7051</v>
      </c>
      <c r="DW247" s="162">
        <v>80</v>
      </c>
      <c r="DX247" s="525">
        <f t="shared" si="209"/>
        <v>80</v>
      </c>
      <c r="DY247" s="526"/>
      <c r="DZ247" s="527">
        <f t="shared" si="210"/>
        <v>80</v>
      </c>
      <c r="EG247" s="164"/>
      <c r="EH247" s="733" t="s">
        <v>4618</v>
      </c>
      <c r="EI247" s="163">
        <v>1340</v>
      </c>
      <c r="EJ247" s="528">
        <f t="shared" si="219"/>
        <v>1340</v>
      </c>
      <c r="EK247" s="523"/>
      <c r="EL247" s="524">
        <f t="shared" si="220"/>
        <v>1340</v>
      </c>
    </row>
    <row r="248" spans="3:142" x14ac:dyDescent="0.2">
      <c r="L248" s="143" t="s">
        <v>6139</v>
      </c>
      <c r="M248" s="47" t="s">
        <v>6136</v>
      </c>
      <c r="N248" s="93" t="s">
        <v>6137</v>
      </c>
      <c r="O248" s="422" t="s">
        <v>691</v>
      </c>
      <c r="P248" s="96"/>
      <c r="Q248" s="143" t="s">
        <v>6896</v>
      </c>
      <c r="R248" s="97" t="s">
        <v>190</v>
      </c>
      <c r="S248" s="93" t="s">
        <v>134</v>
      </c>
      <c r="U248" s="153" t="s">
        <v>6565</v>
      </c>
      <c r="V248" s="150" t="s">
        <v>235</v>
      </c>
      <c r="W248" s="158" t="s">
        <v>6580</v>
      </c>
      <c r="AK248" s="771" t="s">
        <v>5795</v>
      </c>
      <c r="AL248" s="150" t="s">
        <v>6064</v>
      </c>
      <c r="AM248" s="581" t="s">
        <v>5796</v>
      </c>
      <c r="AU248" s="135" t="s">
        <v>582</v>
      </c>
      <c r="AV248" s="147" t="s">
        <v>502</v>
      </c>
      <c r="AW248" s="137" t="str">
        <f t="shared" si="218"/>
        <v>ДП ЛАЙН.3</v>
      </c>
      <c r="AY248" s="233" t="s">
        <v>1290</v>
      </c>
      <c r="AZ248" s="136" t="s">
        <v>1597</v>
      </c>
      <c r="BA248" s="137" t="str">
        <f t="shared" si="191"/>
        <v>ДП ЛАДА C.5/4.фальц.</v>
      </c>
      <c r="BK248" s="142" t="s">
        <v>527</v>
      </c>
      <c r="BL248" s="136" t="s">
        <v>55</v>
      </c>
      <c r="BM248" s="137" t="str">
        <f t="shared" si="203"/>
        <v>Планка Verto-FIT 80мм.LINE-3D</v>
      </c>
      <c r="BS248" s="737" t="s">
        <v>2596</v>
      </c>
      <c r="BT248" s="55" t="s">
        <v>3851</v>
      </c>
      <c r="BU248" s="69" t="str">
        <f t="shared" si="216"/>
        <v>ДП Єва.4/1.Масив</v>
      </c>
      <c r="BW248" s="164" t="s">
        <v>1291</v>
      </c>
      <c r="BX248" s="764" t="s">
        <v>3617</v>
      </c>
      <c r="BY248" s="137" t="str">
        <f t="shared" si="194"/>
        <v>ДП ЛАДА C.5/5.Графіт</v>
      </c>
      <c r="CA248" s="736" t="s">
        <v>6117</v>
      </c>
      <c r="CB248" s="136" t="s">
        <v>4060</v>
      </c>
      <c r="CC248" s="137" t="str">
        <f>CONCATENATE(CA248,".",CB248)</f>
        <v>ДП ІДЕЯ.фальц.робоча.Magnet цл +2завіс</v>
      </c>
      <c r="CE248" s="145" t="s">
        <v>3084</v>
      </c>
      <c r="CF248" s="136"/>
      <c r="CG248" s="137" t="str">
        <f t="shared" ref="CG248:CG258" si="221">CONCATENATE(CE248,".",CF248)</f>
        <v>ДП МОДЕРН.фальц..робоча..</v>
      </c>
      <c r="CM248" s="145" t="s">
        <v>3093</v>
      </c>
      <c r="CN248" s="136" t="s">
        <v>933</v>
      </c>
      <c r="CO248" s="137" t="str">
        <f>CONCATENATE(CM248,".",CN248)</f>
        <v>ДП Лінея.фальц.робоча.Standard-MDF</v>
      </c>
      <c r="CY248" s="746" t="s">
        <v>4492</v>
      </c>
      <c r="CZ248" s="762" t="s">
        <v>4505</v>
      </c>
      <c r="DA248" s="137" t="s">
        <v>817</v>
      </c>
      <c r="DD248" s="249" t="s">
        <v>1796</v>
      </c>
      <c r="DE248" s="165">
        <v>7100</v>
      </c>
      <c r="DF248" s="525">
        <f t="shared" si="214"/>
        <v>7100</v>
      </c>
      <c r="DG248" s="526"/>
      <c r="DH248" s="527">
        <f t="shared" si="215"/>
        <v>7100</v>
      </c>
      <c r="DP248" s="164" t="s">
        <v>1479</v>
      </c>
      <c r="DQ248" s="165">
        <v>0</v>
      </c>
      <c r="DR248" s="519">
        <f t="shared" si="201"/>
        <v>0</v>
      </c>
      <c r="DS248" s="520"/>
      <c r="DT248" s="521">
        <f t="shared" si="202"/>
        <v>0</v>
      </c>
      <c r="DU248" s="165"/>
      <c r="DV248" s="731" t="s">
        <v>7052</v>
      </c>
      <c r="DW248" s="162">
        <v>80</v>
      </c>
      <c r="DX248" s="525">
        <f>ROUND(((DW248-(DW248/6))/$DD$3)*$DE$3,2)</f>
        <v>80</v>
      </c>
      <c r="DY248" s="526"/>
      <c r="DZ248" s="527">
        <f>IF(DY248="",DX248,
IF(AND($DW$10&gt;=VLOOKUP(DY248,$DV$5:$DZ$9,2,0),$DW$10&lt;=VLOOKUP(DY248,$DV$5:$DZ$9,3,0)),
(DX248*(1-VLOOKUP(DY248,$DV$5:$DZ$9,4,0))),
DX248))</f>
        <v>80</v>
      </c>
      <c r="EG248" s="164"/>
      <c r="EH248" s="732" t="s">
        <v>3318</v>
      </c>
      <c r="EI248" s="165">
        <v>0</v>
      </c>
      <c r="EJ248" s="519">
        <f t="shared" si="219"/>
        <v>0</v>
      </c>
      <c r="EK248" s="520"/>
      <c r="EL248" s="521">
        <f t="shared" si="220"/>
        <v>0</v>
      </c>
    </row>
    <row r="249" spans="3:142" x14ac:dyDescent="0.2">
      <c r="L249" s="143" t="s">
        <v>6140</v>
      </c>
      <c r="M249" s="47" t="s">
        <v>6136</v>
      </c>
      <c r="N249" s="93" t="s">
        <v>6137</v>
      </c>
      <c r="O249" s="422" t="s">
        <v>691</v>
      </c>
      <c r="P249" s="96"/>
      <c r="Q249" s="143" t="s">
        <v>6897</v>
      </c>
      <c r="R249" s="97" t="s">
        <v>178</v>
      </c>
      <c r="S249" s="93" t="s">
        <v>136</v>
      </c>
      <c r="U249" s="154" t="s">
        <v>6566</v>
      </c>
      <c r="V249" s="151" t="s">
        <v>236</v>
      </c>
      <c r="W249" s="159" t="s">
        <v>6581</v>
      </c>
      <c r="AK249" s="771" t="s">
        <v>4158</v>
      </c>
      <c r="AL249" s="150" t="s">
        <v>153</v>
      </c>
      <c r="AM249" s="581" t="s">
        <v>2181</v>
      </c>
      <c r="AU249" s="135" t="s">
        <v>582</v>
      </c>
      <c r="AV249" s="147" t="s">
        <v>497</v>
      </c>
      <c r="AW249" s="137" t="str">
        <f t="shared" si="218"/>
        <v>ДП ЛАЙН.4</v>
      </c>
      <c r="AY249" s="233" t="s">
        <v>1290</v>
      </c>
      <c r="AZ249" s="136" t="s">
        <v>1598</v>
      </c>
      <c r="BA249" s="137" t="str">
        <f t="shared" si="191"/>
        <v>ДП ЛАДА C.5/4.б/з фальц.</v>
      </c>
      <c r="BK249" s="142" t="s">
        <v>527</v>
      </c>
      <c r="BL249" s="136" t="s">
        <v>4720</v>
      </c>
      <c r="BM249" s="137" t="str">
        <f t="shared" si="203"/>
        <v>Планка Verto-FIT 80мм.Е-шпон</v>
      </c>
      <c r="BS249" s="737" t="s">
        <v>2597</v>
      </c>
      <c r="BT249" s="55" t="s">
        <v>3851</v>
      </c>
      <c r="BU249" s="69" t="str">
        <f t="shared" si="216"/>
        <v>ДП Єва.4/2.Масив</v>
      </c>
      <c r="BW249" s="107" t="s">
        <v>1291</v>
      </c>
      <c r="BX249" s="247" t="s">
        <v>790</v>
      </c>
      <c r="BY249" s="138" t="str">
        <f t="shared" si="194"/>
        <v>ДП ЛАДА C.5/5.Бронза</v>
      </c>
      <c r="CA249" s="736" t="s">
        <v>6117</v>
      </c>
      <c r="CB249" s="136" t="s">
        <v>4065</v>
      </c>
      <c r="CC249" s="137" t="str">
        <f>CONCATENATE(CA249,".",CB249)</f>
        <v>ДП ІДЕЯ.фальц.робоча.Magnet ст +2завіс</v>
      </c>
      <c r="CE249" s="145" t="s">
        <v>3084</v>
      </c>
      <c r="CF249" s="136" t="s">
        <v>4021</v>
      </c>
      <c r="CG249" s="137" t="str">
        <f t="shared" si="221"/>
        <v>ДП МОДЕРН.фальц..робоча..ВВ</v>
      </c>
      <c r="CM249" s="145" t="s">
        <v>3093</v>
      </c>
      <c r="CN249" s="136" t="s">
        <v>798</v>
      </c>
      <c r="CO249" s="137" t="str">
        <f t="shared" si="217"/>
        <v>ДП Лінея.фальц.робоча.Standard</v>
      </c>
      <c r="CY249" s="744" t="s">
        <v>4522</v>
      </c>
      <c r="CZ249" s="779" t="s">
        <v>4535</v>
      </c>
      <c r="DA249" s="138" t="s">
        <v>817</v>
      </c>
      <c r="DD249" s="249" t="s">
        <v>1797</v>
      </c>
      <c r="DE249" s="165">
        <v>7100</v>
      </c>
      <c r="DF249" s="525">
        <f t="shared" si="214"/>
        <v>7100</v>
      </c>
      <c r="DG249" s="526"/>
      <c r="DH249" s="527">
        <f t="shared" si="215"/>
        <v>7100</v>
      </c>
      <c r="DP249" s="732" t="s">
        <v>3669</v>
      </c>
      <c r="DQ249" s="165">
        <v>550</v>
      </c>
      <c r="DR249" s="519">
        <f t="shared" si="201"/>
        <v>550</v>
      </c>
      <c r="DS249" s="520"/>
      <c r="DT249" s="521">
        <f t="shared" si="202"/>
        <v>550</v>
      </c>
      <c r="DU249" s="165"/>
      <c r="DV249" s="732" t="s">
        <v>7053</v>
      </c>
      <c r="DW249" s="165">
        <v>80</v>
      </c>
      <c r="DX249" s="519">
        <f>ROUND(((DW249-(DW249/6))/$DD$3)*$DE$3,2)</f>
        <v>80</v>
      </c>
      <c r="DY249" s="520"/>
      <c r="DZ249" s="521">
        <f>IF(DY249="",DX249,
IF(AND($DW$10&gt;=VLOOKUP(DY249,$DV$5:$DZ$9,2,0),$DW$10&lt;=VLOOKUP(DY249,$DV$5:$DZ$9,3,0)),
(DX249*(1-VLOOKUP(DY249,$DV$5:$DZ$9,4,0))),
DX249))</f>
        <v>80</v>
      </c>
      <c r="EG249" s="164"/>
      <c r="EH249" s="733" t="s">
        <v>3319</v>
      </c>
      <c r="EI249" s="163">
        <v>1340</v>
      </c>
      <c r="EJ249" s="528">
        <f t="shared" si="219"/>
        <v>1340</v>
      </c>
      <c r="EK249" s="523"/>
      <c r="EL249" s="524">
        <f t="shared" si="220"/>
        <v>1340</v>
      </c>
    </row>
    <row r="250" spans="3:142" x14ac:dyDescent="0.2">
      <c r="L250" s="143" t="s">
        <v>6141</v>
      </c>
      <c r="M250" s="47" t="s">
        <v>6136</v>
      </c>
      <c r="N250" s="93" t="s">
        <v>6137</v>
      </c>
      <c r="O250" s="422" t="s">
        <v>691</v>
      </c>
      <c r="P250" s="96"/>
      <c r="Q250" s="143" t="s">
        <v>6898</v>
      </c>
      <c r="R250" s="97" t="s">
        <v>179</v>
      </c>
      <c r="S250" s="93" t="s">
        <v>137</v>
      </c>
      <c r="U250" s="801"/>
      <c r="V250" s="802"/>
      <c r="W250" s="795"/>
      <c r="AK250" s="771" t="s">
        <v>5839</v>
      </c>
      <c r="AL250" s="150" t="s">
        <v>6052</v>
      </c>
      <c r="AM250" s="581" t="s">
        <v>5798</v>
      </c>
      <c r="AU250" s="135" t="s">
        <v>582</v>
      </c>
      <c r="AV250" s="147" t="s">
        <v>498</v>
      </c>
      <c r="AW250" s="137" t="str">
        <f t="shared" si="218"/>
        <v>ДП ЛАЙН.5</v>
      </c>
      <c r="AY250" s="223" t="s">
        <v>1290</v>
      </c>
      <c r="AZ250" s="61" t="s">
        <v>1599</v>
      </c>
      <c r="BA250" s="138" t="str">
        <f t="shared" si="191"/>
        <v>ДП ЛАДА C.5/4.купе.</v>
      </c>
      <c r="BK250" s="143" t="s">
        <v>527</v>
      </c>
      <c r="BL250" s="61" t="s">
        <v>1710</v>
      </c>
      <c r="BM250" s="138" t="str">
        <f t="shared" si="203"/>
        <v>Планка Verto-FIT 80мм.Лофт</v>
      </c>
      <c r="BS250" s="737" t="s">
        <v>2598</v>
      </c>
      <c r="BT250" s="55" t="s">
        <v>3851</v>
      </c>
      <c r="BU250" s="69" t="str">
        <f t="shared" si="216"/>
        <v>ДП Єва.4/3.Масив</v>
      </c>
      <c r="BW250" s="161" t="s">
        <v>1292</v>
      </c>
      <c r="BX250" s="245" t="s">
        <v>430</v>
      </c>
      <c r="BY250" s="134" t="str">
        <f t="shared" si="194"/>
        <v>ДП ЛАДА C.5/6.Сатин</v>
      </c>
      <c r="CA250" s="736" t="s">
        <v>6117</v>
      </c>
      <c r="CB250" s="762" t="s">
        <v>5831</v>
      </c>
      <c r="CC250" s="137" t="str">
        <f>CONCATENATE(CA250,".",CB250)</f>
        <v>ДП ІДЕЯ.фальц.робоча.Magnet цл (чор.) +2завіс</v>
      </c>
      <c r="CE250" s="146" t="s">
        <v>3084</v>
      </c>
      <c r="CF250" s="61" t="s">
        <v>697</v>
      </c>
      <c r="CG250" s="138" t="str">
        <f t="shared" si="221"/>
        <v>ДП МОДЕРН.фальц..робоча..ВП</v>
      </c>
      <c r="CM250" s="145" t="s">
        <v>3093</v>
      </c>
      <c r="CN250" s="136" t="s">
        <v>799</v>
      </c>
      <c r="CO250" s="137" t="str">
        <f t="shared" si="217"/>
        <v>ДП Лінея.фальц.робоча.Verto-FIT</v>
      </c>
      <c r="CY250" s="746" t="s">
        <v>4493</v>
      </c>
      <c r="CZ250" s="762" t="s">
        <v>4505</v>
      </c>
      <c r="DA250" s="137" t="s">
        <v>817</v>
      </c>
      <c r="DD250" s="249" t="s">
        <v>1798</v>
      </c>
      <c r="DE250" s="165">
        <v>7100</v>
      </c>
      <c r="DF250" s="525">
        <f t="shared" si="214"/>
        <v>7100</v>
      </c>
      <c r="DG250" s="526"/>
      <c r="DH250" s="527">
        <f t="shared" si="215"/>
        <v>7100</v>
      </c>
      <c r="DP250" s="107" t="s">
        <v>1542</v>
      </c>
      <c r="DQ250" s="163">
        <v>550</v>
      </c>
      <c r="DR250" s="528">
        <f t="shared" si="201"/>
        <v>550</v>
      </c>
      <c r="DS250" s="523"/>
      <c r="DT250" s="524">
        <f t="shared" si="202"/>
        <v>550</v>
      </c>
      <c r="DU250" s="165"/>
      <c r="DV250" s="732" t="s">
        <v>7054</v>
      </c>
      <c r="DW250" s="165">
        <v>80</v>
      </c>
      <c r="DX250" s="519">
        <f>ROUND(((DW250-(DW250/6))/$DD$3)*$DE$3,2)</f>
        <v>80</v>
      </c>
      <c r="DY250" s="520"/>
      <c r="DZ250" s="521">
        <f>IF(DY250="",DX250,
IF(AND($DW$10&gt;=VLOOKUP(DY250,$DV$5:$DZ$9,2,0),$DW$10&lt;=VLOOKUP(DY250,$DV$5:$DZ$9,3,0)),
(DX250*(1-VLOOKUP(DY250,$DV$5:$DZ$9,4,0))),
DX250))</f>
        <v>80</v>
      </c>
      <c r="EG250" s="164"/>
      <c r="EH250" s="732" t="s">
        <v>3320</v>
      </c>
      <c r="EI250" s="165">
        <v>0</v>
      </c>
      <c r="EJ250" s="519">
        <f>ROUND(((EI250-(EI250/6))/$DD$3)*$DE$3,2)</f>
        <v>0</v>
      </c>
      <c r="EK250" s="520"/>
      <c r="EL250" s="521">
        <f>IF(EK250="",EJ250,
IF(AND($EI$10&gt;=VLOOKUP(EK250,$EH$5:$EL$9,2,0),$EI$10&lt;=VLOOKUP(EK250,$EH$5:$EL$9,3,0)),
(EJ250*(1-VLOOKUP(EK250,$EH$5:$EL$9,4,0))),
EJ250))</f>
        <v>0</v>
      </c>
    </row>
    <row r="251" spans="3:142" x14ac:dyDescent="0.2">
      <c r="L251" s="143" t="s">
        <v>6184</v>
      </c>
      <c r="M251" s="47" t="s">
        <v>6136</v>
      </c>
      <c r="N251" s="93" t="s">
        <v>6137</v>
      </c>
      <c r="O251" s="422" t="s">
        <v>691</v>
      </c>
      <c r="P251" s="96"/>
      <c r="Q251" s="143" t="s">
        <v>6899</v>
      </c>
      <c r="R251" s="97" t="s">
        <v>204</v>
      </c>
      <c r="S251" s="93" t="s">
        <v>968</v>
      </c>
      <c r="U251" s="152" t="s">
        <v>6567</v>
      </c>
      <c r="V251" s="100" t="s">
        <v>232</v>
      </c>
      <c r="W251" s="99" t="s">
        <v>6577</v>
      </c>
      <c r="AK251" s="771" t="s">
        <v>6584</v>
      </c>
      <c r="AL251" s="150" t="s">
        <v>6052</v>
      </c>
      <c r="AM251" s="581" t="s">
        <v>6711</v>
      </c>
      <c r="AU251" s="135" t="s">
        <v>582</v>
      </c>
      <c r="AV251" s="147" t="s">
        <v>499</v>
      </c>
      <c r="AW251" s="137" t="str">
        <f t="shared" si="218"/>
        <v>ДП ЛАЙН.6</v>
      </c>
      <c r="AY251" s="233" t="s">
        <v>1291</v>
      </c>
      <c r="AZ251" s="136" t="s">
        <v>1597</v>
      </c>
      <c r="BA251" s="137" t="str">
        <f t="shared" si="191"/>
        <v>ДП ЛАДА C.5/5.фальц.</v>
      </c>
      <c r="BK251" s="141" t="s">
        <v>477</v>
      </c>
      <c r="BL251" s="133" t="s">
        <v>4553</v>
      </c>
      <c r="BM251" s="134" t="str">
        <f t="shared" si="203"/>
        <v>Планка Verto-FIT 160мм.Сімплекс</v>
      </c>
      <c r="BS251" s="737" t="s">
        <v>2599</v>
      </c>
      <c r="BT251" s="55" t="s">
        <v>3851</v>
      </c>
      <c r="BU251" s="69" t="str">
        <f t="shared" si="216"/>
        <v>ДП Єва.4/4.Масив</v>
      </c>
      <c r="BW251" s="164" t="s">
        <v>1292</v>
      </c>
      <c r="BX251" s="764" t="s">
        <v>3617</v>
      </c>
      <c r="BY251" s="137" t="str">
        <f t="shared" si="194"/>
        <v>ДП ЛАДА C.5/6.Графіт</v>
      </c>
      <c r="CA251" s="736" t="s">
        <v>6117</v>
      </c>
      <c r="CB251" s="762" t="s">
        <v>5832</v>
      </c>
      <c r="CC251" s="137" t="str">
        <f>CONCATENATE(CA251,".",CB251)</f>
        <v>ДП ІДЕЯ.фальц.робоча.Magnet ст (чор.) +2завіс</v>
      </c>
      <c r="CE251" s="145" t="s">
        <v>3085</v>
      </c>
      <c r="CF251" s="136"/>
      <c r="CG251" s="137" t="str">
        <f t="shared" si="221"/>
        <v>ДП МОДЕРН.фальц..неробоча..</v>
      </c>
      <c r="CM251" s="145" t="s">
        <v>3093</v>
      </c>
      <c r="CN251" s="136" t="s">
        <v>355</v>
      </c>
      <c r="CO251" s="137" t="str">
        <f t="shared" si="217"/>
        <v>ДП Лінея.фальц.робоча.Verto-FIT Plus</v>
      </c>
      <c r="CY251" s="744" t="s">
        <v>4523</v>
      </c>
      <c r="CZ251" s="779" t="s">
        <v>4535</v>
      </c>
      <c r="DA251" s="138" t="s">
        <v>817</v>
      </c>
      <c r="DD251" s="249" t="s">
        <v>1799</v>
      </c>
      <c r="DE251" s="165">
        <v>7100</v>
      </c>
      <c r="DF251" s="525">
        <f t="shared" si="214"/>
        <v>7100</v>
      </c>
      <c r="DG251" s="526"/>
      <c r="DH251" s="527">
        <f t="shared" si="215"/>
        <v>7100</v>
      </c>
      <c r="DP251" s="164" t="s">
        <v>1480</v>
      </c>
      <c r="DQ251" s="165">
        <v>0</v>
      </c>
      <c r="DR251" s="519">
        <f t="shared" si="201"/>
        <v>0</v>
      </c>
      <c r="DS251" s="520"/>
      <c r="DT251" s="521">
        <f t="shared" si="202"/>
        <v>0</v>
      </c>
      <c r="DU251" s="165"/>
      <c r="DV251" s="732" t="s">
        <v>7055</v>
      </c>
      <c r="DW251" s="165">
        <v>80</v>
      </c>
      <c r="DX251" s="519">
        <f>ROUND(((DW251-(DW251/6))/$DD$3)*$DE$3,2)</f>
        <v>80</v>
      </c>
      <c r="DY251" s="520"/>
      <c r="DZ251" s="521">
        <f>IF(DY251="",DX251,
IF(AND($DW$10&gt;=VLOOKUP(DY251,$DV$5:$DZ$9,2,0),$DW$10&lt;=VLOOKUP(DY251,$DV$5:$DZ$9,3,0)),
(DX251*(1-VLOOKUP(DY251,$DV$5:$DZ$9,4,0))),
DX251))</f>
        <v>80</v>
      </c>
      <c r="EG251" s="164"/>
      <c r="EH251" s="733" t="s">
        <v>3321</v>
      </c>
      <c r="EI251" s="163">
        <v>1340</v>
      </c>
      <c r="EJ251" s="528">
        <f>ROUND(((EI251-(EI251/6))/$DD$3)*$DE$3,2)</f>
        <v>1340</v>
      </c>
      <c r="EK251" s="523"/>
      <c r="EL251" s="524">
        <f>IF(EK251="",EJ251,
IF(AND($EI$10&gt;=VLOOKUP(EK251,$EH$5:$EL$9,2,0),$EI$10&lt;=VLOOKUP(EK251,$EH$5:$EL$9,3,0)),
(EJ251*(1-VLOOKUP(EK251,$EH$5:$EL$9,4,0))),
EJ251))</f>
        <v>1340</v>
      </c>
    </row>
    <row r="252" spans="3:142" x14ac:dyDescent="0.2">
      <c r="C252" s="143"/>
      <c r="D252" s="97"/>
      <c r="L252" s="143" t="s">
        <v>6190</v>
      </c>
      <c r="M252" s="47" t="s">
        <v>6136</v>
      </c>
      <c r="N252" s="93" t="s">
        <v>6137</v>
      </c>
      <c r="O252" s="422" t="s">
        <v>691</v>
      </c>
      <c r="P252" s="96"/>
      <c r="Q252" s="143"/>
      <c r="R252" s="97"/>
      <c r="S252" s="93"/>
      <c r="U252" s="153" t="s">
        <v>6568</v>
      </c>
      <c r="V252" s="150" t="s">
        <v>233</v>
      </c>
      <c r="W252" s="158" t="s">
        <v>6578</v>
      </c>
      <c r="AK252" s="772" t="s">
        <v>4159</v>
      </c>
      <c r="AL252" s="151" t="s">
        <v>254</v>
      </c>
      <c r="AM252" s="583" t="s">
        <v>2182</v>
      </c>
      <c r="AU252" s="43" t="s">
        <v>582</v>
      </c>
      <c r="AV252" s="148" t="s">
        <v>626</v>
      </c>
      <c r="AW252" s="138" t="str">
        <f t="shared" si="218"/>
        <v>ДП ЛАЙН.7</v>
      </c>
      <c r="AY252" s="233" t="s">
        <v>1291</v>
      </c>
      <c r="AZ252" s="136" t="s">
        <v>1598</v>
      </c>
      <c r="BA252" s="137" t="str">
        <f t="shared" si="191"/>
        <v>ДП ЛАДА C.5/5.б/з фальц.</v>
      </c>
      <c r="BK252" s="142" t="s">
        <v>477</v>
      </c>
      <c r="BL252" s="136" t="s">
        <v>393</v>
      </c>
      <c r="BM252" s="137" t="str">
        <f t="shared" si="203"/>
        <v>Планка Verto-FIT 160мм.Verto-Cell</v>
      </c>
      <c r="BS252" s="737" t="s">
        <v>2600</v>
      </c>
      <c r="BT252" s="55" t="s">
        <v>3851</v>
      </c>
      <c r="BU252" s="69" t="str">
        <f t="shared" si="216"/>
        <v>ДП Єва.4/5.Масив</v>
      </c>
      <c r="BW252" s="107" t="s">
        <v>1292</v>
      </c>
      <c r="BX252" s="247" t="s">
        <v>790</v>
      </c>
      <c r="BY252" s="138" t="str">
        <f t="shared" si="194"/>
        <v>ДП ЛАДА C.5/6.Бронза</v>
      </c>
      <c r="CA252" s="736" t="s">
        <v>6117</v>
      </c>
      <c r="CB252" s="136"/>
      <c r="CC252" s="137"/>
      <c r="CE252" s="145" t="s">
        <v>3085</v>
      </c>
      <c r="CF252" s="136" t="s">
        <v>4021</v>
      </c>
      <c r="CG252" s="137" t="str">
        <f t="shared" si="221"/>
        <v>ДП МОДЕРН.фальц..неробоча..ВВ</v>
      </c>
      <c r="CM252" s="85" t="s">
        <v>3094</v>
      </c>
      <c r="CN252" s="55" t="s">
        <v>3871</v>
      </c>
      <c r="CO252" s="69" t="str">
        <f t="shared" si="217"/>
        <v>ДП Лінея.фальц,.неробоча,.(ні)</v>
      </c>
      <c r="CY252" s="746" t="s">
        <v>5283</v>
      </c>
      <c r="CZ252" s="762" t="s">
        <v>4505</v>
      </c>
      <c r="DA252" s="137" t="s">
        <v>817</v>
      </c>
      <c r="DD252" s="249" t="s">
        <v>1800</v>
      </c>
      <c r="DE252" s="165">
        <v>7400</v>
      </c>
      <c r="DF252" s="525">
        <f t="shared" si="214"/>
        <v>7400</v>
      </c>
      <c r="DG252" s="526"/>
      <c r="DH252" s="527">
        <f t="shared" si="215"/>
        <v>7400</v>
      </c>
      <c r="DP252" s="732" t="s">
        <v>3670</v>
      </c>
      <c r="DQ252" s="165">
        <v>550</v>
      </c>
      <c r="DR252" s="519">
        <f t="shared" si="201"/>
        <v>550</v>
      </c>
      <c r="DS252" s="520"/>
      <c r="DT252" s="521">
        <f t="shared" si="202"/>
        <v>550</v>
      </c>
      <c r="DU252" s="165"/>
      <c r="DV252" s="732" t="s">
        <v>7056</v>
      </c>
      <c r="DW252" s="165">
        <v>80</v>
      </c>
      <c r="DX252" s="519">
        <f>ROUND(((DW252-(DW252/6))/$DD$3)*$DE$3,2)</f>
        <v>80</v>
      </c>
      <c r="DY252" s="520"/>
      <c r="DZ252" s="521">
        <f>IF(DY252="",DX252,
IF(AND($DW$10&gt;=VLOOKUP(DY252,$DV$5:$DZ$9,2,0),$DW$10&lt;=VLOOKUP(DY252,$DV$5:$DZ$9,3,0)),
(DX252*(1-VLOOKUP(DY252,$DV$5:$DZ$9,4,0))),
DX252))</f>
        <v>80</v>
      </c>
      <c r="EG252" s="164"/>
      <c r="EH252" s="732" t="s">
        <v>3322</v>
      </c>
      <c r="EI252" s="165">
        <v>0</v>
      </c>
      <c r="EJ252" s="519">
        <f>ROUND(((EI252-(EI252/6))/$DD$3)*$DE$3,2)</f>
        <v>0</v>
      </c>
      <c r="EK252" s="520"/>
      <c r="EL252" s="521">
        <f>IF(EK252="",EJ252,
IF(AND($EI$10&gt;=VLOOKUP(EK252,$EH$5:$EL$9,2,0),$EI$10&lt;=VLOOKUP(EK252,$EH$5:$EL$9,3,0)),
(EJ252*(1-VLOOKUP(EK252,$EH$5:$EL$9,4,0))),
EJ252))</f>
        <v>0</v>
      </c>
    </row>
    <row r="253" spans="3:142" x14ac:dyDescent="0.2">
      <c r="C253" s="143"/>
      <c r="D253" s="97"/>
      <c r="L253" s="143"/>
      <c r="M253" s="47"/>
      <c r="N253" s="93"/>
      <c r="O253" s="422"/>
      <c r="P253" s="96"/>
      <c r="Q253" s="143" t="s">
        <v>7099</v>
      </c>
      <c r="R253" s="97" t="s">
        <v>187</v>
      </c>
      <c r="S253" s="93" t="s">
        <v>131</v>
      </c>
      <c r="U253" s="153" t="s">
        <v>6569</v>
      </c>
      <c r="V253" s="150" t="s">
        <v>234</v>
      </c>
      <c r="W253" s="158" t="s">
        <v>6579</v>
      </c>
      <c r="AK253" s="772" t="s">
        <v>5797</v>
      </c>
      <c r="AL253" s="151" t="s">
        <v>6058</v>
      </c>
      <c r="AM253" s="583" t="s">
        <v>5799</v>
      </c>
      <c r="AU253" s="740" t="s">
        <v>2735</v>
      </c>
      <c r="AV253" s="149" t="s">
        <v>500</v>
      </c>
      <c r="AW253" s="134" t="str">
        <f t="shared" si="218"/>
        <v>ДП Елегант.1</v>
      </c>
      <c r="AY253" s="223" t="s">
        <v>1291</v>
      </c>
      <c r="AZ253" s="61" t="s">
        <v>1599</v>
      </c>
      <c r="BA253" s="138" t="str">
        <f t="shared" si="191"/>
        <v>ДП ЛАДА C.5/5.купе.</v>
      </c>
      <c r="BK253" s="142" t="s">
        <v>477</v>
      </c>
      <c r="BL253" s="136"/>
      <c r="BM253" s="137" t="str">
        <f t="shared" si="203"/>
        <v>Планка Verto-FIT 160мм.</v>
      </c>
      <c r="BS253" s="737" t="s">
        <v>2601</v>
      </c>
      <c r="BT253" s="55" t="s">
        <v>3851</v>
      </c>
      <c r="BU253" s="69" t="str">
        <f t="shared" si="216"/>
        <v>ДП Єва.4/6.Масив</v>
      </c>
      <c r="BW253" s="431"/>
      <c r="BX253" s="431"/>
      <c r="BY253" s="431"/>
      <c r="CA253" s="736" t="s">
        <v>6117</v>
      </c>
      <c r="CB253" s="136" t="s">
        <v>4076</v>
      </c>
      <c r="CC253" s="137" t="str">
        <f>CONCATENATE(CA253,".",CB253)</f>
        <v>ДП ІДЕЯ.фальц.робоча.Magnet цл +3завіс</v>
      </c>
      <c r="CE253" s="146" t="s">
        <v>3085</v>
      </c>
      <c r="CF253" s="61" t="s">
        <v>697</v>
      </c>
      <c r="CG253" s="138" t="str">
        <f t="shared" si="221"/>
        <v>ДП МОДЕРН.фальц..неробоча..ВП</v>
      </c>
      <c r="CM253" s="85" t="s">
        <v>3095</v>
      </c>
      <c r="CN253" s="55" t="s">
        <v>3871</v>
      </c>
      <c r="CO253" s="69" t="str">
        <f t="shared" si="217"/>
        <v>ДП Лінея.фальц.неробоча.(ні)</v>
      </c>
      <c r="CY253" s="744" t="s">
        <v>5284</v>
      </c>
      <c r="CZ253" s="779" t="s">
        <v>4535</v>
      </c>
      <c r="DA253" s="138" t="s">
        <v>817</v>
      </c>
      <c r="DD253" s="249" t="s">
        <v>1801</v>
      </c>
      <c r="DE253" s="165">
        <v>7400</v>
      </c>
      <c r="DF253" s="525">
        <f t="shared" si="214"/>
        <v>7400</v>
      </c>
      <c r="DG253" s="526"/>
      <c r="DH253" s="527">
        <f t="shared" si="215"/>
        <v>7400</v>
      </c>
      <c r="DP253" s="107" t="s">
        <v>1541</v>
      </c>
      <c r="DQ253" s="163">
        <v>550</v>
      </c>
      <c r="DR253" s="528">
        <f t="shared" si="201"/>
        <v>550</v>
      </c>
      <c r="DS253" s="523"/>
      <c r="DT253" s="524">
        <f t="shared" si="202"/>
        <v>550</v>
      </c>
      <c r="DU253" s="165"/>
      <c r="DV253" s="732" t="s">
        <v>7057</v>
      </c>
      <c r="DW253" s="165">
        <v>680</v>
      </c>
      <c r="DX253" s="519">
        <f t="shared" ref="DX253:DX288" si="222">ROUND(((DW253-(DW253/6))/$DD$3)*$DE$3,2)</f>
        <v>680</v>
      </c>
      <c r="DY253" s="520"/>
      <c r="DZ253" s="521">
        <f t="shared" ref="DZ253:DZ288" si="223">IF(DY253="",DX253,
IF(AND($DW$10&gt;=VLOOKUP(DY253,$DV$5:$DZ$9,2,0),$DW$10&lt;=VLOOKUP(DY253,$DV$5:$DZ$9,3,0)),
(DX253*(1-VLOOKUP(DY253,$DV$5:$DZ$9,4,0))),
DX253))</f>
        <v>680</v>
      </c>
      <c r="EG253" s="164"/>
      <c r="EH253" s="733" t="s">
        <v>3323</v>
      </c>
      <c r="EI253" s="163">
        <v>1530</v>
      </c>
      <c r="EJ253" s="528">
        <f>ROUND(((EI253-(EI253/6))/$DD$3)*$DE$3,2)</f>
        <v>1530</v>
      </c>
      <c r="EK253" s="523"/>
      <c r="EL253" s="524">
        <f>IF(EK253="",EJ253,
IF(AND($EI$10&gt;=VLOOKUP(EK253,$EH$5:$EL$9,2,0),$EI$10&lt;=VLOOKUP(EK253,$EH$5:$EL$9,3,0)),
(EJ253*(1-VLOOKUP(EK253,$EH$5:$EL$9,4,0))),
EJ253))</f>
        <v>1530</v>
      </c>
    </row>
    <row r="254" spans="3:142" x14ac:dyDescent="0.2">
      <c r="C254" s="143"/>
      <c r="D254" s="97"/>
      <c r="L254" s="143" t="s">
        <v>6892</v>
      </c>
      <c r="M254" s="47" t="s">
        <v>6891</v>
      </c>
      <c r="N254" s="93" t="s">
        <v>6893</v>
      </c>
      <c r="O254" s="422" t="s">
        <v>691</v>
      </c>
      <c r="P254" s="96"/>
      <c r="Q254" s="143" t="s">
        <v>7101</v>
      </c>
      <c r="R254" s="97" t="s">
        <v>188</v>
      </c>
      <c r="S254" s="93" t="s">
        <v>132</v>
      </c>
      <c r="U254" s="153" t="s">
        <v>6570</v>
      </c>
      <c r="V254" s="150" t="s">
        <v>235</v>
      </c>
      <c r="W254" s="158" t="s">
        <v>6580</v>
      </c>
      <c r="AK254" s="772" t="s">
        <v>6585</v>
      </c>
      <c r="AL254" s="151" t="s">
        <v>6058</v>
      </c>
      <c r="AM254" s="583" t="s">
        <v>6710</v>
      </c>
      <c r="AU254" s="736" t="s">
        <v>2735</v>
      </c>
      <c r="AV254" s="147" t="s">
        <v>501</v>
      </c>
      <c r="AW254" s="137" t="str">
        <f t="shared" si="218"/>
        <v>ДП Елегант.2</v>
      </c>
      <c r="AY254" s="233" t="s">
        <v>1292</v>
      </c>
      <c r="AZ254" s="136" t="s">
        <v>1597</v>
      </c>
      <c r="BA254" s="137" t="str">
        <f t="shared" si="191"/>
        <v>ДП ЛАДА C.5/6.фальц.</v>
      </c>
      <c r="BK254" s="142" t="s">
        <v>477</v>
      </c>
      <c r="BL254" s="136" t="s">
        <v>1767</v>
      </c>
      <c r="BM254" s="137" t="str">
        <f t="shared" si="203"/>
        <v>Планка Verto-FIT 160мм.Uni-Mat</v>
      </c>
      <c r="BS254" s="425"/>
      <c r="BT254" s="426"/>
      <c r="BU254" s="427"/>
      <c r="BW254" s="57" t="s">
        <v>1293</v>
      </c>
      <c r="BX254" s="774" t="s">
        <v>3871</v>
      </c>
      <c r="BY254" s="137" t="str">
        <f t="shared" ref="BY254:BY276" si="224">CONCATENATE(BW254,".",BX254)</f>
        <v>ДП ЛАДА D.6/0.(ні)</v>
      </c>
      <c r="CA254" s="423" t="s">
        <v>6117</v>
      </c>
      <c r="CB254" s="61" t="s">
        <v>4079</v>
      </c>
      <c r="CC254" s="138" t="str">
        <f>CONCATENATE(CA254,".",CB254)</f>
        <v>ДП ІДЕЯ.фальц.робоча.Magnet ст +3завіс</v>
      </c>
      <c r="CE254" s="145" t="s">
        <v>3086</v>
      </c>
      <c r="CF254" s="136"/>
      <c r="CG254" s="137" t="str">
        <f t="shared" si="221"/>
        <v>ДП МОДЕРН.б/з фальц..робоча..</v>
      </c>
      <c r="CM254" s="431"/>
      <c r="CN254" s="221"/>
      <c r="CO254" s="222"/>
      <c r="CY254" s="746" t="s">
        <v>5285</v>
      </c>
      <c r="CZ254" s="762" t="s">
        <v>4505</v>
      </c>
      <c r="DA254" s="137" t="s">
        <v>817</v>
      </c>
      <c r="DD254" s="249" t="s">
        <v>1802</v>
      </c>
      <c r="DE254" s="165">
        <v>7400</v>
      </c>
      <c r="DF254" s="525">
        <f t="shared" si="214"/>
        <v>7400</v>
      </c>
      <c r="DG254" s="526"/>
      <c r="DH254" s="527">
        <f t="shared" si="215"/>
        <v>7400</v>
      </c>
      <c r="DP254" s="164" t="s">
        <v>1481</v>
      </c>
      <c r="DQ254" s="165">
        <v>0</v>
      </c>
      <c r="DR254" s="519">
        <f t="shared" si="201"/>
        <v>0</v>
      </c>
      <c r="DS254" s="520"/>
      <c r="DT254" s="521">
        <f t="shared" si="202"/>
        <v>0</v>
      </c>
      <c r="DU254" s="165"/>
      <c r="DV254" s="732" t="s">
        <v>7058</v>
      </c>
      <c r="DW254" s="165">
        <v>680</v>
      </c>
      <c r="DX254" s="519">
        <f t="shared" si="222"/>
        <v>680</v>
      </c>
      <c r="DY254" s="520"/>
      <c r="DZ254" s="521">
        <f t="shared" si="223"/>
        <v>680</v>
      </c>
      <c r="EG254" s="164"/>
      <c r="EH254" s="732" t="s">
        <v>3324</v>
      </c>
      <c r="EI254" s="165">
        <v>0</v>
      </c>
      <c r="EJ254" s="519">
        <f t="shared" si="219"/>
        <v>0</v>
      </c>
      <c r="EK254" s="520"/>
      <c r="EL254" s="521">
        <f t="shared" si="220"/>
        <v>0</v>
      </c>
    </row>
    <row r="255" spans="3:142" x14ac:dyDescent="0.2">
      <c r="C255" s="143"/>
      <c r="D255" s="97"/>
      <c r="L255" s="143" t="s">
        <v>6894</v>
      </c>
      <c r="M255" s="47" t="s">
        <v>6891</v>
      </c>
      <c r="N255" s="93" t="s">
        <v>6893</v>
      </c>
      <c r="O255" s="422" t="s">
        <v>691</v>
      </c>
      <c r="P255" s="96"/>
      <c r="Q255" s="143" t="s">
        <v>7102</v>
      </c>
      <c r="R255" s="97" t="s">
        <v>189</v>
      </c>
      <c r="S255" s="93" t="s">
        <v>6142</v>
      </c>
      <c r="U255" s="154" t="s">
        <v>6571</v>
      </c>
      <c r="V255" s="151" t="s">
        <v>236</v>
      </c>
      <c r="W255" s="159" t="s">
        <v>6581</v>
      </c>
      <c r="AK255" s="588"/>
      <c r="AL255" s="472"/>
      <c r="AM255" s="589"/>
      <c r="AU255" s="736" t="s">
        <v>2735</v>
      </c>
      <c r="AV255" s="147" t="s">
        <v>502</v>
      </c>
      <c r="AW255" s="137" t="str">
        <f t="shared" si="218"/>
        <v>ДП Елегант.3</v>
      </c>
      <c r="AY255" s="233" t="s">
        <v>1292</v>
      </c>
      <c r="AZ255" s="136" t="s">
        <v>1598</v>
      </c>
      <c r="BA255" s="137" t="str">
        <f t="shared" si="191"/>
        <v>ДП ЛАДА C.5/6.б/з фальц.</v>
      </c>
      <c r="BK255" s="142" t="s">
        <v>477</v>
      </c>
      <c r="BL255" s="136" t="s">
        <v>529</v>
      </c>
      <c r="BM255" s="137" t="str">
        <f t="shared" si="203"/>
        <v>Планка Verto-FIT 160мм.Резист</v>
      </c>
      <c r="BS255" s="57" t="s">
        <v>1104</v>
      </c>
      <c r="BT255" s="40" t="s">
        <v>3851</v>
      </c>
      <c r="BU255" s="69" t="str">
        <f t="shared" ref="BU255:BU273" si="225">CONCATENATE(BS255,".",BT255)</f>
        <v>ДП ТРЕНД.5/0.Масив</v>
      </c>
      <c r="BW255" s="161" t="s">
        <v>1294</v>
      </c>
      <c r="BX255" s="245" t="s">
        <v>430</v>
      </c>
      <c r="BY255" s="134" t="str">
        <f t="shared" si="224"/>
        <v>ДП ЛАДА D.6/1.Сатин</v>
      </c>
      <c r="CA255" s="736" t="s">
        <v>6117</v>
      </c>
      <c r="CB255" s="762" t="s">
        <v>5833</v>
      </c>
      <c r="CC255" s="137" t="str">
        <f>CONCATENATE(CA255,".",CB255)</f>
        <v>ДП ІДЕЯ.фальц.робоча.Magnet цл (чор.) +3завіс</v>
      </c>
      <c r="CE255" s="145" t="s">
        <v>3086</v>
      </c>
      <c r="CF255" s="136" t="s">
        <v>4021</v>
      </c>
      <c r="CG255" s="137" t="str">
        <f t="shared" si="221"/>
        <v>ДП МОДЕРН.б/з фальц..робоча..ВВ</v>
      </c>
      <c r="CM255" s="145" t="s">
        <v>3096</v>
      </c>
      <c r="CN255" s="136" t="s">
        <v>933</v>
      </c>
      <c r="CO255" s="137" t="str">
        <f>CONCATENATE(CM255,".",CN255)</f>
        <v>ДП ЛАЙН.фальц,.робоча..Standard-MDF</v>
      </c>
      <c r="CY255" s="744" t="s">
        <v>5286</v>
      </c>
      <c r="CZ255" s="779" t="s">
        <v>4535</v>
      </c>
      <c r="DA255" s="138" t="s">
        <v>817</v>
      </c>
      <c r="DD255" s="249" t="s">
        <v>1803</v>
      </c>
      <c r="DE255" s="165">
        <v>7400</v>
      </c>
      <c r="DF255" s="525">
        <f t="shared" si="214"/>
        <v>7400</v>
      </c>
      <c r="DG255" s="526"/>
      <c r="DH255" s="527">
        <f t="shared" si="215"/>
        <v>7400</v>
      </c>
      <c r="DP255" s="732" t="s">
        <v>3671</v>
      </c>
      <c r="DQ255" s="165">
        <v>550</v>
      </c>
      <c r="DR255" s="519">
        <f t="shared" si="201"/>
        <v>550</v>
      </c>
      <c r="DS255" s="520"/>
      <c r="DT255" s="521">
        <f t="shared" si="202"/>
        <v>550</v>
      </c>
      <c r="DU255" s="165"/>
      <c r="DV255" s="732" t="s">
        <v>7059</v>
      </c>
      <c r="DW255" s="165">
        <v>550</v>
      </c>
      <c r="DX255" s="519">
        <f t="shared" si="222"/>
        <v>550</v>
      </c>
      <c r="DY255" s="520"/>
      <c r="DZ255" s="521">
        <f t="shared" si="223"/>
        <v>550</v>
      </c>
      <c r="EG255" s="164"/>
      <c r="EH255" s="733" t="s">
        <v>3325</v>
      </c>
      <c r="EI255" s="163">
        <v>1630</v>
      </c>
      <c r="EJ255" s="528">
        <f t="shared" si="219"/>
        <v>1630</v>
      </c>
      <c r="EK255" s="523"/>
      <c r="EL255" s="524">
        <f t="shared" si="220"/>
        <v>1630</v>
      </c>
    </row>
    <row r="256" spans="3:142" x14ac:dyDescent="0.2">
      <c r="C256" s="143"/>
      <c r="D256" s="97"/>
      <c r="L256" s="143" t="s">
        <v>6895</v>
      </c>
      <c r="M256" s="47" t="s">
        <v>6891</v>
      </c>
      <c r="N256" s="93" t="s">
        <v>6893</v>
      </c>
      <c r="O256" s="422" t="s">
        <v>691</v>
      </c>
      <c r="P256" s="96"/>
      <c r="Q256" s="143" t="s">
        <v>7103</v>
      </c>
      <c r="R256" s="97" t="s">
        <v>190</v>
      </c>
      <c r="S256" s="93" t="s">
        <v>134</v>
      </c>
      <c r="U256" s="801"/>
      <c r="V256" s="802"/>
      <c r="W256" s="795"/>
      <c r="AK256" s="597" t="s">
        <v>230</v>
      </c>
      <c r="AL256" s="97" t="s">
        <v>167</v>
      </c>
      <c r="AM256" s="589" t="s">
        <v>2179</v>
      </c>
      <c r="AU256" s="736" t="s">
        <v>2735</v>
      </c>
      <c r="AV256" s="147" t="s">
        <v>497</v>
      </c>
      <c r="AW256" s="137" t="str">
        <f t="shared" si="218"/>
        <v>ДП Елегант.4</v>
      </c>
      <c r="AY256" s="223" t="s">
        <v>1292</v>
      </c>
      <c r="AZ256" s="61" t="s">
        <v>1599</v>
      </c>
      <c r="BA256" s="138" t="str">
        <f t="shared" si="191"/>
        <v>ДП ЛАДА C.5/6.купе.</v>
      </c>
      <c r="BK256" s="142" t="s">
        <v>477</v>
      </c>
      <c r="BL256" s="136" t="s">
        <v>7178</v>
      </c>
      <c r="BM256" s="137" t="str">
        <f>CONCATENATE(BK256,".",BL256)</f>
        <v>Планка Verto-FIT 160мм.Резист.</v>
      </c>
      <c r="BS256" s="57" t="s">
        <v>1105</v>
      </c>
      <c r="BT256" s="40" t="s">
        <v>3851</v>
      </c>
      <c r="BU256" s="69" t="str">
        <f t="shared" si="225"/>
        <v>ДП ТРЕНД.5/1.Масив</v>
      </c>
      <c r="BW256" s="164" t="s">
        <v>1294</v>
      </c>
      <c r="BX256" s="764" t="s">
        <v>3617</v>
      </c>
      <c r="BY256" s="137" t="str">
        <f t="shared" si="224"/>
        <v>ДП ЛАДА D.6/1.Графіт</v>
      </c>
      <c r="CA256" s="423" t="s">
        <v>6117</v>
      </c>
      <c r="CB256" s="762" t="s">
        <v>5834</v>
      </c>
      <c r="CC256" s="138" t="str">
        <f>CONCATENATE(CA256,".",CB256)</f>
        <v>ДП ІДЕЯ.фальц.робоча.Magnet ст (чор.) +3завіс</v>
      </c>
      <c r="CE256" s="146" t="s">
        <v>3086</v>
      </c>
      <c r="CF256" s="61" t="s">
        <v>697</v>
      </c>
      <c r="CG256" s="138" t="str">
        <f t="shared" si="221"/>
        <v>ДП МОДЕРН.б/з фальц..робоча..ВП</v>
      </c>
      <c r="CM256" s="145" t="s">
        <v>3096</v>
      </c>
      <c r="CN256" s="136" t="s">
        <v>798</v>
      </c>
      <c r="CO256" s="137" t="str">
        <f>CONCATENATE(CM256,".",CN256)</f>
        <v>ДП ЛАЙН.фальц,.робоча..Standard</v>
      </c>
      <c r="CY256" s="473"/>
      <c r="CZ256" s="480"/>
      <c r="DA256" s="427"/>
      <c r="DD256" s="249" t="s">
        <v>1804</v>
      </c>
      <c r="DE256" s="165">
        <v>7400</v>
      </c>
      <c r="DF256" s="525">
        <f t="shared" si="214"/>
        <v>7400</v>
      </c>
      <c r="DG256" s="526"/>
      <c r="DH256" s="527">
        <f t="shared" si="215"/>
        <v>7400</v>
      </c>
      <c r="DP256" s="107" t="s">
        <v>1540</v>
      </c>
      <c r="DQ256" s="163">
        <v>550</v>
      </c>
      <c r="DR256" s="528">
        <f t="shared" si="201"/>
        <v>550</v>
      </c>
      <c r="DS256" s="523"/>
      <c r="DT256" s="524">
        <f t="shared" si="202"/>
        <v>550</v>
      </c>
      <c r="DU256" s="165"/>
      <c r="DV256" s="732" t="s">
        <v>7060</v>
      </c>
      <c r="DW256" s="165">
        <v>550</v>
      </c>
      <c r="DX256" s="519">
        <f t="shared" si="222"/>
        <v>550</v>
      </c>
      <c r="DY256" s="520"/>
      <c r="DZ256" s="521">
        <f t="shared" si="223"/>
        <v>550</v>
      </c>
      <c r="EG256" s="164"/>
      <c r="EH256" s="732" t="s">
        <v>7399</v>
      </c>
      <c r="EI256" s="165">
        <v>0</v>
      </c>
      <c r="EJ256" s="519">
        <f>ROUND(((EI256-(EI256/6))/$DD$3)*$DE$3,2)</f>
        <v>0</v>
      </c>
      <c r="EK256" s="520"/>
      <c r="EL256" s="521">
        <f>IF(EK256="",EJ256,
IF(AND($EI$10&gt;=VLOOKUP(EK256,$EH$5:$EL$9,2,0),$EI$10&lt;=VLOOKUP(EK256,$EH$5:$EL$9,3,0)),
(EJ256*(1-VLOOKUP(EK256,$EH$5:$EL$9,4,0))),
EJ256))</f>
        <v>0</v>
      </c>
    </row>
    <row r="257" spans="3:142" x14ac:dyDescent="0.2">
      <c r="C257" s="143"/>
      <c r="D257" s="97"/>
      <c r="E257" s="93"/>
      <c r="L257" s="143" t="s">
        <v>6896</v>
      </c>
      <c r="M257" s="47" t="s">
        <v>6891</v>
      </c>
      <c r="N257" s="93" t="s">
        <v>6893</v>
      </c>
      <c r="O257" s="422" t="s">
        <v>691</v>
      </c>
      <c r="P257" s="96"/>
      <c r="Q257" s="143" t="s">
        <v>7104</v>
      </c>
      <c r="R257" s="97" t="s">
        <v>178</v>
      </c>
      <c r="S257" s="93" t="s">
        <v>136</v>
      </c>
      <c r="U257" s="250" t="s">
        <v>6572</v>
      </c>
      <c r="V257" s="100" t="s">
        <v>232</v>
      </c>
      <c r="W257" s="99" t="s">
        <v>6839</v>
      </c>
      <c r="AK257" s="597" t="s">
        <v>231</v>
      </c>
      <c r="AL257" s="97" t="s">
        <v>168</v>
      </c>
      <c r="AM257" s="589" t="s">
        <v>2183</v>
      </c>
      <c r="AU257" s="736" t="s">
        <v>2735</v>
      </c>
      <c r="AV257" s="147" t="s">
        <v>498</v>
      </c>
      <c r="AW257" s="137" t="str">
        <f t="shared" si="218"/>
        <v>ДП Елегант.5</v>
      </c>
      <c r="AY257" s="431"/>
      <c r="AZ257" s="221"/>
      <c r="BA257" s="222"/>
      <c r="BK257" s="142" t="s">
        <v>477</v>
      </c>
      <c r="BL257" s="136" t="s">
        <v>55</v>
      </c>
      <c r="BM257" s="137" t="str">
        <f t="shared" si="203"/>
        <v>Планка Verto-FIT 160мм.LINE-3D</v>
      </c>
      <c r="BS257" s="57" t="s">
        <v>1106</v>
      </c>
      <c r="BT257" s="40" t="s">
        <v>3851</v>
      </c>
      <c r="BU257" s="69" t="str">
        <f t="shared" si="225"/>
        <v>ДП ТРЕНД.5/2.Масив</v>
      </c>
      <c r="BW257" s="107" t="s">
        <v>1294</v>
      </c>
      <c r="BX257" s="247" t="s">
        <v>790</v>
      </c>
      <c r="BY257" s="138" t="str">
        <f t="shared" si="224"/>
        <v>ДП ЛАДА D.6/1.Бронза</v>
      </c>
      <c r="CA257" s="736" t="s">
        <v>6118</v>
      </c>
      <c r="CB257" s="136" t="s">
        <v>3871</v>
      </c>
      <c r="CC257" s="137" t="str">
        <f>CONCATENATE(CA257,".",CB257)</f>
        <v>ДП ІДЕЯ.фальц.неробоча.(ні)</v>
      </c>
      <c r="CE257" s="145" t="s">
        <v>3087</v>
      </c>
      <c r="CF257" s="136"/>
      <c r="CG257" s="137" t="str">
        <f t="shared" si="221"/>
        <v>ДП МОДЕРН.купе..робоча..</v>
      </c>
      <c r="CM257" s="145" t="s">
        <v>3096</v>
      </c>
      <c r="CN257" s="136" t="s">
        <v>799</v>
      </c>
      <c r="CO257" s="137" t="str">
        <f>CONCATENATE(CM257,".",CN257)</f>
        <v>ДП ЛАЙН.фальц,.робоча..Verto-FIT</v>
      </c>
      <c r="CY257" s="745" t="s">
        <v>4496</v>
      </c>
      <c r="CZ257" s="133"/>
      <c r="DA257" s="134" t="s">
        <v>817</v>
      </c>
      <c r="DD257" s="248" t="s">
        <v>1805</v>
      </c>
      <c r="DE257" s="163">
        <v>7400</v>
      </c>
      <c r="DF257" s="525">
        <f t="shared" si="214"/>
        <v>7400</v>
      </c>
      <c r="DG257" s="526"/>
      <c r="DH257" s="527">
        <f t="shared" si="215"/>
        <v>7400</v>
      </c>
      <c r="DP257" s="735" t="s">
        <v>3911</v>
      </c>
      <c r="DQ257" s="163">
        <v>0</v>
      </c>
      <c r="DR257" s="522">
        <f t="shared" si="201"/>
        <v>0</v>
      </c>
      <c r="DS257" s="523"/>
      <c r="DT257" s="524">
        <f t="shared" si="202"/>
        <v>0</v>
      </c>
      <c r="DU257" s="165"/>
      <c r="DV257" s="732" t="s">
        <v>7061</v>
      </c>
      <c r="DW257" s="165">
        <v>800</v>
      </c>
      <c r="DX257" s="519">
        <f t="shared" si="222"/>
        <v>800</v>
      </c>
      <c r="DY257" s="520"/>
      <c r="DZ257" s="521">
        <f t="shared" si="223"/>
        <v>800</v>
      </c>
      <c r="EG257" s="164"/>
      <c r="EH257" s="733" t="s">
        <v>7400</v>
      </c>
      <c r="EI257" s="163">
        <v>1630</v>
      </c>
      <c r="EJ257" s="528">
        <f>ROUND(((EI257-(EI257/6))/$DD$3)*$DE$3,2)</f>
        <v>1630</v>
      </c>
      <c r="EK257" s="523"/>
      <c r="EL257" s="524">
        <f>IF(EK257="",EJ257,
IF(AND($EI$10&gt;=VLOOKUP(EK257,$EH$5:$EL$9,2,0),$EI$10&lt;=VLOOKUP(EK257,$EH$5:$EL$9,3,0)),
(EJ257*(1-VLOOKUP(EK257,$EH$5:$EL$9,4,0))),
EJ257))</f>
        <v>1630</v>
      </c>
    </row>
    <row r="258" spans="3:142" x14ac:dyDescent="0.2">
      <c r="C258" s="143"/>
      <c r="D258" s="97"/>
      <c r="E258" s="93"/>
      <c r="L258" s="143" t="s">
        <v>6897</v>
      </c>
      <c r="M258" s="47" t="s">
        <v>6891</v>
      </c>
      <c r="N258" s="93" t="s">
        <v>6893</v>
      </c>
      <c r="O258" s="422" t="s">
        <v>691</v>
      </c>
      <c r="P258" s="96"/>
      <c r="Q258" s="143" t="s">
        <v>7105</v>
      </c>
      <c r="R258" s="97" t="s">
        <v>179</v>
      </c>
      <c r="S258" s="93" t="s">
        <v>137</v>
      </c>
      <c r="U258" s="249" t="s">
        <v>6573</v>
      </c>
      <c r="V258" s="150" t="s">
        <v>233</v>
      </c>
      <c r="W258" s="158" t="s">
        <v>6840</v>
      </c>
      <c r="AK258" s="588"/>
      <c r="AL258" s="472"/>
      <c r="AM258" s="589"/>
      <c r="AU258" s="736" t="s">
        <v>2735</v>
      </c>
      <c r="AV258" s="147" t="s">
        <v>499</v>
      </c>
      <c r="AW258" s="137" t="str">
        <f t="shared" si="218"/>
        <v>ДП Елегант.6</v>
      </c>
      <c r="AY258" s="233" t="s">
        <v>1293</v>
      </c>
      <c r="AZ258" s="136" t="s">
        <v>1597</v>
      </c>
      <c r="BA258" s="137" t="str">
        <f t="shared" ref="BA258:BA281" si="226">CONCATENATE(AY258,".",AZ258)</f>
        <v>ДП ЛАДА D.6/0.фальц.</v>
      </c>
      <c r="BK258" s="142" t="s">
        <v>477</v>
      </c>
      <c r="BL258" s="136" t="s">
        <v>4720</v>
      </c>
      <c r="BM258" s="137" t="str">
        <f t="shared" si="203"/>
        <v>Планка Verto-FIT 160мм.Е-шпон</v>
      </c>
      <c r="BS258" s="57" t="s">
        <v>1107</v>
      </c>
      <c r="BT258" s="40" t="s">
        <v>3851</v>
      </c>
      <c r="BU258" s="69" t="str">
        <f t="shared" si="225"/>
        <v>ДП ТРЕНД.5/3.Масив</v>
      </c>
      <c r="BW258" s="161" t="s">
        <v>1295</v>
      </c>
      <c r="BX258" s="245" t="s">
        <v>430</v>
      </c>
      <c r="BY258" s="134" t="str">
        <f t="shared" si="224"/>
        <v>ДП ЛАДА D.6/2.Сатин</v>
      </c>
      <c r="CA258" s="736" t="s">
        <v>6118</v>
      </c>
      <c r="CB258" s="136"/>
      <c r="CC258" s="21"/>
      <c r="CE258" s="146" t="s">
        <v>3087</v>
      </c>
      <c r="CF258" s="61" t="s">
        <v>4021</v>
      </c>
      <c r="CG258" s="138" t="str">
        <f t="shared" si="221"/>
        <v>ДП МОДЕРН.купе..робоча..ВВ</v>
      </c>
      <c r="CM258" s="145" t="s">
        <v>3096</v>
      </c>
      <c r="CN258" s="136" t="s">
        <v>355</v>
      </c>
      <c r="CO258" s="137" t="str">
        <f>CONCATENATE(CM258,".",CN258)</f>
        <v>ДП ЛАЙН.фальц,.робоча..Verto-FIT Plus</v>
      </c>
      <c r="CY258" s="744" t="s">
        <v>4526</v>
      </c>
      <c r="CZ258" s="61"/>
      <c r="DA258" s="138" t="s">
        <v>817</v>
      </c>
      <c r="DD258" s="249" t="s">
        <v>7212</v>
      </c>
      <c r="DE258" s="165">
        <v>7400</v>
      </c>
      <c r="DF258" s="525">
        <f t="shared" si="214"/>
        <v>7400</v>
      </c>
      <c r="DG258" s="526"/>
      <c r="DH258" s="527">
        <f t="shared" si="215"/>
        <v>7400</v>
      </c>
      <c r="DP258" s="255"/>
      <c r="DQ258" s="256"/>
      <c r="DR258" s="514"/>
      <c r="DS258" s="529"/>
      <c r="DT258" s="258"/>
      <c r="DU258" s="165"/>
      <c r="DV258" s="733" t="s">
        <v>7062</v>
      </c>
      <c r="DW258" s="163">
        <v>800</v>
      </c>
      <c r="DX258" s="522">
        <f t="shared" si="222"/>
        <v>800</v>
      </c>
      <c r="DY258" s="523"/>
      <c r="DZ258" s="524">
        <f t="shared" si="223"/>
        <v>800</v>
      </c>
      <c r="EG258" s="164"/>
      <c r="EH258" s="732" t="s">
        <v>3326</v>
      </c>
      <c r="EI258" s="165">
        <v>0</v>
      </c>
      <c r="EJ258" s="519">
        <f t="shared" si="219"/>
        <v>0</v>
      </c>
      <c r="EK258" s="520"/>
      <c r="EL258" s="521">
        <f t="shared" si="220"/>
        <v>0</v>
      </c>
    </row>
    <row r="259" spans="3:142" x14ac:dyDescent="0.2">
      <c r="C259" s="143"/>
      <c r="D259" s="97"/>
      <c r="E259" s="93"/>
      <c r="L259" s="143" t="s">
        <v>6898</v>
      </c>
      <c r="M259" s="47" t="s">
        <v>6891</v>
      </c>
      <c r="N259" s="93" t="s">
        <v>6893</v>
      </c>
      <c r="O259" s="422" t="s">
        <v>691</v>
      </c>
      <c r="P259" s="96"/>
      <c r="Q259" s="143" t="s">
        <v>7106</v>
      </c>
      <c r="R259" s="97" t="s">
        <v>204</v>
      </c>
      <c r="S259" s="93" t="s">
        <v>968</v>
      </c>
      <c r="U259" s="249" t="s">
        <v>6574</v>
      </c>
      <c r="V259" s="150" t="s">
        <v>234</v>
      </c>
      <c r="W259" s="158" t="s">
        <v>6841</v>
      </c>
      <c r="AK259" s="597" t="s">
        <v>560</v>
      </c>
      <c r="AL259" s="97" t="s">
        <v>561</v>
      </c>
      <c r="AM259" s="784" t="s">
        <v>5114</v>
      </c>
      <c r="AU259" s="423" t="s">
        <v>2735</v>
      </c>
      <c r="AV259" s="148" t="s">
        <v>626</v>
      </c>
      <c r="AW259" s="138" t="str">
        <f t="shared" si="218"/>
        <v>ДП Елегант.7</v>
      </c>
      <c r="AY259" s="233" t="s">
        <v>1293</v>
      </c>
      <c r="AZ259" s="136" t="s">
        <v>1598</v>
      </c>
      <c r="BA259" s="137" t="str">
        <f t="shared" si="226"/>
        <v>ДП ЛАДА D.6/0.б/з фальц.</v>
      </c>
      <c r="BK259" s="143" t="s">
        <v>477</v>
      </c>
      <c r="BL259" s="61" t="s">
        <v>1710</v>
      </c>
      <c r="BM259" s="138" t="str">
        <f t="shared" si="203"/>
        <v>Планка Verto-FIT 160мм.Лофт</v>
      </c>
      <c r="BS259" s="57" t="s">
        <v>1108</v>
      </c>
      <c r="BT259" s="40" t="s">
        <v>3851</v>
      </c>
      <c r="BU259" s="69" t="str">
        <f t="shared" si="225"/>
        <v>ДП ТРЕНД.5/4.Масив</v>
      </c>
      <c r="BW259" s="164" t="s">
        <v>1295</v>
      </c>
      <c r="BX259" s="764" t="s">
        <v>3617</v>
      </c>
      <c r="BY259" s="137" t="str">
        <f t="shared" si="224"/>
        <v>ДП ЛАДА D.6/2.Графіт</v>
      </c>
      <c r="CA259" s="736" t="s">
        <v>6118</v>
      </c>
      <c r="CB259" s="136" t="s">
        <v>4083</v>
      </c>
      <c r="CC259" s="137" t="str">
        <f>CONCATENATE(CA259,".",CB259)</f>
        <v>ДП ІДЕЯ.фальц.неробоча.Пл Stand +2завіс</v>
      </c>
      <c r="CE259" s="543"/>
      <c r="CF259" s="541"/>
      <c r="CG259" s="542"/>
      <c r="CM259" s="85" t="s">
        <v>3097</v>
      </c>
      <c r="CN259" s="55" t="s">
        <v>3871</v>
      </c>
      <c r="CO259" s="69" t="str">
        <f>CONCATENATE(CM259,".",CN259)</f>
        <v>ДП ЛАЙН.фальц,.неробоча,.(ні)</v>
      </c>
      <c r="CY259" s="746" t="s">
        <v>6240</v>
      </c>
      <c r="CZ259" s="136"/>
      <c r="DA259" s="137" t="s">
        <v>817</v>
      </c>
      <c r="DD259" s="249" t="s">
        <v>7213</v>
      </c>
      <c r="DE259" s="165">
        <v>7400</v>
      </c>
      <c r="DF259" s="525">
        <f t="shared" si="214"/>
        <v>7400</v>
      </c>
      <c r="DG259" s="526"/>
      <c r="DH259" s="527">
        <f t="shared" si="215"/>
        <v>7400</v>
      </c>
      <c r="DP259" s="737" t="s">
        <v>3913</v>
      </c>
      <c r="DQ259" s="104">
        <v>0</v>
      </c>
      <c r="DR259" s="402">
        <f t="shared" ref="DR259:DR304" si="227">ROUND(((DQ259-(DQ259/6))/$DD$3)*$DE$3,2)</f>
        <v>0</v>
      </c>
      <c r="DS259" s="511"/>
      <c r="DT259" s="508">
        <f t="shared" ref="DT259:DT304" si="228">IF(DS259="",DR259,
IF(AND($DQ$10&gt;=VLOOKUP(DS259,$DP$5:$DT$9,2,0),$DQ$10&lt;=VLOOKUP(DS259,$DP$5:$DT$9,3,0)),
(DR259*(1-VLOOKUP(DS259,$DP$5:$DT$9,4,0))),
DR259))</f>
        <v>0</v>
      </c>
      <c r="DU259" s="165"/>
      <c r="DV259" s="732" t="s">
        <v>7063</v>
      </c>
      <c r="DW259" s="165">
        <v>1000</v>
      </c>
      <c r="DX259" s="519">
        <f t="shared" si="222"/>
        <v>1000</v>
      </c>
      <c r="DY259" s="520"/>
      <c r="DZ259" s="521">
        <f t="shared" si="223"/>
        <v>1000</v>
      </c>
      <c r="EG259" s="164"/>
      <c r="EH259" s="733" t="s">
        <v>3327</v>
      </c>
      <c r="EI259" s="163">
        <v>1740</v>
      </c>
      <c r="EJ259" s="528">
        <f t="shared" si="219"/>
        <v>1740</v>
      </c>
      <c r="EK259" s="523"/>
      <c r="EL259" s="524">
        <f t="shared" si="220"/>
        <v>1740</v>
      </c>
    </row>
    <row r="260" spans="3:142" x14ac:dyDescent="0.2">
      <c r="E260" s="93"/>
      <c r="L260" s="143" t="s">
        <v>6899</v>
      </c>
      <c r="M260" s="47" t="s">
        <v>6891</v>
      </c>
      <c r="N260" s="93" t="s">
        <v>6893</v>
      </c>
      <c r="O260" s="422" t="s">
        <v>691</v>
      </c>
      <c r="P260" s="96"/>
      <c r="Q260" s="143"/>
      <c r="R260" s="97"/>
      <c r="S260" s="93"/>
      <c r="U260" s="249" t="s">
        <v>6575</v>
      </c>
      <c r="V260" s="150" t="s">
        <v>235</v>
      </c>
      <c r="W260" s="158" t="s">
        <v>6842</v>
      </c>
      <c r="AK260" s="588"/>
      <c r="AL260" s="472"/>
      <c r="AM260" s="589"/>
      <c r="AU260" s="132" t="s">
        <v>150</v>
      </c>
      <c r="AV260" s="149" t="s">
        <v>500</v>
      </c>
      <c r="AW260" s="134" t="str">
        <f t="shared" si="218"/>
        <v>ДП ГЛАСФОРД.1</v>
      </c>
      <c r="AY260" s="223" t="s">
        <v>1293</v>
      </c>
      <c r="AZ260" s="61" t="s">
        <v>1599</v>
      </c>
      <c r="BA260" s="138" t="str">
        <f t="shared" si="226"/>
        <v>ДП ЛАДА D.6/0.купе.</v>
      </c>
      <c r="BK260" s="141" t="s">
        <v>1055</v>
      </c>
      <c r="BL260" s="133" t="s">
        <v>4553</v>
      </c>
      <c r="BM260" s="134" t="str">
        <f t="shared" ref="BM260:BM268" si="229">CONCATENATE(BK260,".",BL260)</f>
        <v>Планка Verto-FIT 200мм.Сімплекс</v>
      </c>
      <c r="BS260" s="57" t="s">
        <v>1109</v>
      </c>
      <c r="BT260" s="40" t="s">
        <v>3851</v>
      </c>
      <c r="BU260" s="69" t="str">
        <f t="shared" si="225"/>
        <v>ДП ТРЕНД.5/5.Масив</v>
      </c>
      <c r="BW260" s="107" t="s">
        <v>1295</v>
      </c>
      <c r="BX260" s="247" t="s">
        <v>790</v>
      </c>
      <c r="BY260" s="138" t="str">
        <f t="shared" si="224"/>
        <v>ДП ЛАДА D.6/2.Бронза</v>
      </c>
      <c r="CA260" s="736" t="s">
        <v>6118</v>
      </c>
      <c r="CB260" s="136" t="s">
        <v>4085</v>
      </c>
      <c r="CC260" s="137" t="str">
        <f>CONCATENATE(CA260,".",CB260)</f>
        <v>ДП ІДЕЯ.фальц.неробоча.Пл Stand +3завіс</v>
      </c>
      <c r="CE260" s="736" t="s">
        <v>3088</v>
      </c>
      <c r="CF260" s="136"/>
      <c r="CG260" s="137" t="str">
        <f t="shared" ref="CG260:CG270" si="230">CONCATENATE(CE260,".",CF260)</f>
        <v>ДП ПОЛЛО.фальц..робоча..</v>
      </c>
      <c r="CM260" s="431"/>
      <c r="CN260" s="221"/>
      <c r="CO260" s="222"/>
      <c r="CY260" s="744" t="s">
        <v>6241</v>
      </c>
      <c r="CZ260" s="61"/>
      <c r="DA260" s="138" t="s">
        <v>817</v>
      </c>
      <c r="DD260" s="249" t="s">
        <v>7214</v>
      </c>
      <c r="DE260" s="165">
        <v>7400</v>
      </c>
      <c r="DF260" s="525">
        <f t="shared" si="214"/>
        <v>7400</v>
      </c>
      <c r="DG260" s="526"/>
      <c r="DH260" s="527">
        <f t="shared" si="215"/>
        <v>7400</v>
      </c>
      <c r="DP260" s="161" t="s">
        <v>1484</v>
      </c>
      <c r="DQ260" s="162">
        <v>0</v>
      </c>
      <c r="DR260" s="525">
        <f t="shared" si="227"/>
        <v>0</v>
      </c>
      <c r="DS260" s="526"/>
      <c r="DT260" s="527">
        <f t="shared" si="228"/>
        <v>0</v>
      </c>
      <c r="DU260" s="165"/>
      <c r="DV260" s="733" t="s">
        <v>7064</v>
      </c>
      <c r="DW260" s="163">
        <v>1000</v>
      </c>
      <c r="DX260" s="522">
        <f t="shared" si="222"/>
        <v>1000</v>
      </c>
      <c r="DY260" s="523"/>
      <c r="DZ260" s="524">
        <f t="shared" si="223"/>
        <v>1000</v>
      </c>
      <c r="EG260" s="164"/>
      <c r="EH260" s="732" t="s">
        <v>4760</v>
      </c>
      <c r="EI260" s="165">
        <v>0</v>
      </c>
      <c r="EJ260" s="519">
        <f>ROUND(((EI260-(EI260/6))/$DD$3)*$DE$3,2)</f>
        <v>0</v>
      </c>
      <c r="EK260" s="520"/>
      <c r="EL260" s="521">
        <f>IF(EK260="",EJ260,
IF(AND($EI$10&gt;=VLOOKUP(EK260,$EH$5:$EL$9,2,0),$EI$10&lt;=VLOOKUP(EK260,$EH$5:$EL$9,3,0)),
(EJ260*(1-VLOOKUP(EK260,$EH$5:$EL$9,4,0))),
EJ260))</f>
        <v>0</v>
      </c>
    </row>
    <row r="261" spans="3:142" x14ac:dyDescent="0.2">
      <c r="E261" s="93"/>
      <c r="L261" s="143"/>
      <c r="M261" s="47"/>
      <c r="N261" s="93"/>
      <c r="O261" s="422"/>
      <c r="P261" s="96"/>
      <c r="Q261" s="143" t="s">
        <v>6135</v>
      </c>
      <c r="R261" s="97" t="s">
        <v>187</v>
      </c>
      <c r="S261" s="93" t="s">
        <v>131</v>
      </c>
      <c r="U261" s="248" t="s">
        <v>6576</v>
      </c>
      <c r="V261" s="151" t="s">
        <v>236</v>
      </c>
      <c r="W261" s="159" t="s">
        <v>6843</v>
      </c>
      <c r="AK261" s="580"/>
      <c r="AL261" s="475"/>
      <c r="AM261" s="581"/>
      <c r="AU261" s="135" t="s">
        <v>150</v>
      </c>
      <c r="AV261" s="147" t="s">
        <v>501</v>
      </c>
      <c r="AW261" s="137" t="str">
        <f t="shared" si="218"/>
        <v>ДП ГЛАСФОРД.2</v>
      </c>
      <c r="AY261" s="233" t="s">
        <v>1294</v>
      </c>
      <c r="AZ261" s="136" t="s">
        <v>1597</v>
      </c>
      <c r="BA261" s="137" t="str">
        <f t="shared" si="226"/>
        <v>ДП ЛАДА D.6/1.фальц.</v>
      </c>
      <c r="BK261" s="142" t="s">
        <v>1055</v>
      </c>
      <c r="BL261" s="136" t="s">
        <v>393</v>
      </c>
      <c r="BM261" s="137" t="str">
        <f t="shared" si="229"/>
        <v>Планка Verto-FIT 200мм.Verto-Cell</v>
      </c>
      <c r="BS261" s="57" t="s">
        <v>1110</v>
      </c>
      <c r="BT261" s="40" t="s">
        <v>3851</v>
      </c>
      <c r="BU261" s="69" t="str">
        <f t="shared" si="225"/>
        <v>ДП ТРЕНД.5А/1.Масив</v>
      </c>
      <c r="BW261" s="161" t="s">
        <v>1296</v>
      </c>
      <c r="BX261" s="245" t="s">
        <v>430</v>
      </c>
      <c r="BY261" s="134" t="str">
        <f t="shared" si="224"/>
        <v>ДП ЛАДА D.6/3.Сатин</v>
      </c>
      <c r="CA261" s="736" t="s">
        <v>6118</v>
      </c>
      <c r="CB261" s="136"/>
      <c r="CC261" s="137"/>
      <c r="CE261" s="736" t="s">
        <v>3088</v>
      </c>
      <c r="CF261" s="136" t="s">
        <v>4021</v>
      </c>
      <c r="CG261" s="137" t="str">
        <f t="shared" si="230"/>
        <v>ДП ПОЛЛО.фальц..робоча..ВВ</v>
      </c>
      <c r="CM261" s="145" t="s">
        <v>3098</v>
      </c>
      <c r="CN261" s="136" t="s">
        <v>933</v>
      </c>
      <c r="CO261" s="137" t="str">
        <f>CONCATENATE(CM261,".",CN261)</f>
        <v>ДП Елегант.фальц.робоча.Standard-MDF</v>
      </c>
      <c r="CY261" s="746" t="s">
        <v>4497</v>
      </c>
      <c r="CZ261" s="136"/>
      <c r="DA261" s="137" t="s">
        <v>817</v>
      </c>
      <c r="DD261" s="249" t="s">
        <v>7215</v>
      </c>
      <c r="DE261" s="165">
        <v>7400</v>
      </c>
      <c r="DF261" s="525">
        <f t="shared" si="214"/>
        <v>7400</v>
      </c>
      <c r="DG261" s="526"/>
      <c r="DH261" s="527">
        <f t="shared" si="215"/>
        <v>7400</v>
      </c>
      <c r="DP261" s="732" t="s">
        <v>3672</v>
      </c>
      <c r="DQ261" s="165">
        <v>550</v>
      </c>
      <c r="DR261" s="519">
        <f t="shared" si="227"/>
        <v>550</v>
      </c>
      <c r="DS261" s="520"/>
      <c r="DT261" s="521">
        <f t="shared" si="228"/>
        <v>550</v>
      </c>
      <c r="DU261" s="165"/>
      <c r="DV261" s="731" t="s">
        <v>7065</v>
      </c>
      <c r="DW261" s="162">
        <v>0</v>
      </c>
      <c r="DX261" s="525">
        <f t="shared" si="222"/>
        <v>0</v>
      </c>
      <c r="DY261" s="526"/>
      <c r="DZ261" s="527">
        <f t="shared" si="223"/>
        <v>0</v>
      </c>
      <c r="EG261" s="164"/>
      <c r="EH261" s="733" t="s">
        <v>4761</v>
      </c>
      <c r="EI261" s="163">
        <v>1860</v>
      </c>
      <c r="EJ261" s="528">
        <f>ROUND(((EI261-(EI261/6))/$DD$3)*$DE$3,2)</f>
        <v>1860</v>
      </c>
      <c r="EK261" s="523"/>
      <c r="EL261" s="524">
        <f>IF(EK261="",EJ261,
IF(AND($EI$10&gt;=VLOOKUP(EK261,$EH$5:$EL$9,2,0),$EI$10&lt;=VLOOKUP(EK261,$EH$5:$EL$9,3,0)),
(EJ261*(1-VLOOKUP(EK261,$EH$5:$EL$9,4,0))),
EJ261))</f>
        <v>1860</v>
      </c>
    </row>
    <row r="262" spans="3:142" x14ac:dyDescent="0.2">
      <c r="E262" s="93"/>
      <c r="L262" s="143" t="s">
        <v>7099</v>
      </c>
      <c r="M262" s="47" t="s">
        <v>7098</v>
      </c>
      <c r="N262" s="93" t="s">
        <v>7100</v>
      </c>
      <c r="O262" s="422" t="s">
        <v>691</v>
      </c>
      <c r="P262" s="96"/>
      <c r="Q262" s="143" t="s">
        <v>6134</v>
      </c>
      <c r="R262" s="97" t="s">
        <v>188</v>
      </c>
      <c r="S262" s="93" t="s">
        <v>132</v>
      </c>
      <c r="U262" s="801"/>
      <c r="V262" s="802"/>
      <c r="W262" s="795"/>
      <c r="AK262" s="580"/>
      <c r="AL262" s="475"/>
      <c r="AM262" s="581"/>
      <c r="AU262" s="135" t="s">
        <v>150</v>
      </c>
      <c r="AV262" s="147" t="s">
        <v>502</v>
      </c>
      <c r="AW262" s="137" t="str">
        <f t="shared" si="218"/>
        <v>ДП ГЛАСФОРД.3</v>
      </c>
      <c r="AY262" s="233" t="s">
        <v>1294</v>
      </c>
      <c r="AZ262" s="136" t="s">
        <v>1598</v>
      </c>
      <c r="BA262" s="137" t="str">
        <f t="shared" si="226"/>
        <v>ДП ЛАДА D.6/1.б/з фальц.</v>
      </c>
      <c r="BK262" s="142" t="s">
        <v>1055</v>
      </c>
      <c r="BL262" s="136"/>
      <c r="BM262" s="137" t="str">
        <f t="shared" si="229"/>
        <v>Планка Verto-FIT 200мм.</v>
      </c>
      <c r="BS262" s="57" t="s">
        <v>1111</v>
      </c>
      <c r="BT262" s="40" t="s">
        <v>3851</v>
      </c>
      <c r="BU262" s="69" t="str">
        <f t="shared" si="225"/>
        <v>ДП ТРЕНД.5А/2.Масив</v>
      </c>
      <c r="BW262" s="164" t="s">
        <v>1296</v>
      </c>
      <c r="BX262" s="764" t="s">
        <v>3617</v>
      </c>
      <c r="BY262" s="137" t="str">
        <f t="shared" si="224"/>
        <v>ДП ЛАДА D.6/3.Графіт</v>
      </c>
      <c r="CA262" s="736" t="s">
        <v>6118</v>
      </c>
      <c r="CB262" s="136" t="s">
        <v>6272</v>
      </c>
      <c r="CC262" s="137" t="str">
        <f>CONCATENATE(CA262,".",CB262)</f>
        <v>ДП ІДЕЯ.фальц.неробоча.Пл Soft (чор.) +2завіс</v>
      </c>
      <c r="CE262" s="423" t="s">
        <v>3088</v>
      </c>
      <c r="CF262" s="61" t="s">
        <v>697</v>
      </c>
      <c r="CG262" s="138" t="str">
        <f t="shared" si="230"/>
        <v>ДП ПОЛЛО.фальц..робоча..ВП</v>
      </c>
      <c r="CM262" s="145" t="s">
        <v>3098</v>
      </c>
      <c r="CN262" s="136" t="s">
        <v>798</v>
      </c>
      <c r="CO262" s="137" t="str">
        <f>CONCATENATE(CM262,".",CN262)</f>
        <v>ДП Елегант.фальц.робоча.Standard</v>
      </c>
      <c r="CY262" s="744" t="s">
        <v>4527</v>
      </c>
      <c r="CZ262" s="61"/>
      <c r="DA262" s="138" t="s">
        <v>817</v>
      </c>
      <c r="DD262" s="249" t="s">
        <v>7216</v>
      </c>
      <c r="DE262" s="165">
        <v>7400</v>
      </c>
      <c r="DF262" s="525">
        <f t="shared" si="214"/>
        <v>7400</v>
      </c>
      <c r="DG262" s="526"/>
      <c r="DH262" s="527">
        <f t="shared" si="215"/>
        <v>7400</v>
      </c>
      <c r="DP262" s="107" t="s">
        <v>1537</v>
      </c>
      <c r="DQ262" s="163">
        <v>550</v>
      </c>
      <c r="DR262" s="528">
        <f t="shared" si="227"/>
        <v>550</v>
      </c>
      <c r="DS262" s="523"/>
      <c r="DT262" s="524">
        <f t="shared" si="228"/>
        <v>550</v>
      </c>
      <c r="DU262" s="165"/>
      <c r="DV262" s="732" t="s">
        <v>7066</v>
      </c>
      <c r="DW262" s="165">
        <v>0</v>
      </c>
      <c r="DX262" s="519">
        <f t="shared" si="222"/>
        <v>0</v>
      </c>
      <c r="DY262" s="520"/>
      <c r="DZ262" s="521">
        <f t="shared" si="223"/>
        <v>0</v>
      </c>
      <c r="EG262" s="164"/>
      <c r="EH262" s="732" t="s">
        <v>3328</v>
      </c>
      <c r="EI262" s="165">
        <v>0</v>
      </c>
      <c r="EJ262" s="519">
        <f t="shared" si="219"/>
        <v>0</v>
      </c>
      <c r="EK262" s="520"/>
      <c r="EL262" s="521">
        <f t="shared" si="220"/>
        <v>0</v>
      </c>
    </row>
    <row r="263" spans="3:142" x14ac:dyDescent="0.2">
      <c r="E263" s="93"/>
      <c r="L263" s="143" t="s">
        <v>7101</v>
      </c>
      <c r="M263" s="47" t="s">
        <v>7098</v>
      </c>
      <c r="N263" s="93" t="s">
        <v>7100</v>
      </c>
      <c r="O263" s="422" t="s">
        <v>691</v>
      </c>
      <c r="P263" s="96"/>
      <c r="Q263" s="143" t="s">
        <v>6138</v>
      </c>
      <c r="R263" s="97" t="s">
        <v>189</v>
      </c>
      <c r="S263" s="93" t="s">
        <v>6142</v>
      </c>
      <c r="U263" s="48"/>
      <c r="V263" s="97"/>
      <c r="W263" s="93"/>
      <c r="AK263" s="598"/>
      <c r="AL263" s="599"/>
      <c r="AM263" s="600"/>
      <c r="AU263" s="135" t="s">
        <v>150</v>
      </c>
      <c r="AV263" s="147" t="s">
        <v>497</v>
      </c>
      <c r="AW263" s="137" t="str">
        <f t="shared" si="218"/>
        <v>ДП ГЛАСФОРД.4</v>
      </c>
      <c r="AY263" s="223" t="s">
        <v>1294</v>
      </c>
      <c r="AZ263" s="61" t="s">
        <v>1599</v>
      </c>
      <c r="BA263" s="138" t="str">
        <f t="shared" si="226"/>
        <v>ДП ЛАДА D.6/1.купе.</v>
      </c>
      <c r="BK263" s="142" t="s">
        <v>1055</v>
      </c>
      <c r="BL263" s="136" t="s">
        <v>1767</v>
      </c>
      <c r="BM263" s="137" t="str">
        <f t="shared" si="229"/>
        <v>Планка Verto-FIT 200мм.Uni-Mat</v>
      </c>
      <c r="BS263" s="57" t="s">
        <v>1112</v>
      </c>
      <c r="BT263" s="40" t="s">
        <v>3851</v>
      </c>
      <c r="BU263" s="69" t="str">
        <f t="shared" si="225"/>
        <v>ДП ТРЕНД.5А/3.Масив</v>
      </c>
      <c r="BW263" s="107" t="s">
        <v>1296</v>
      </c>
      <c r="BX263" s="247" t="s">
        <v>790</v>
      </c>
      <c r="BY263" s="138" t="str">
        <f t="shared" si="224"/>
        <v>ДП ЛАДА D.6/3.Бронза</v>
      </c>
      <c r="CA263" s="736" t="s">
        <v>6118</v>
      </c>
      <c r="CB263" s="136" t="s">
        <v>6273</v>
      </c>
      <c r="CC263" s="137" t="str">
        <f>CONCATENATE(CA263,".",CB263)</f>
        <v>ДП ІДЕЯ.фальц.неробоча.Пл Soft (чор.) +3завіс</v>
      </c>
      <c r="CE263" s="736" t="s">
        <v>3089</v>
      </c>
      <c r="CF263" s="136"/>
      <c r="CG263" s="137" t="str">
        <f t="shared" si="230"/>
        <v>ДП ПОЛЛО.фальц..неробоча..</v>
      </c>
      <c r="CM263" s="736" t="s">
        <v>3098</v>
      </c>
      <c r="CN263" s="136" t="s">
        <v>799</v>
      </c>
      <c r="CO263" s="137" t="str">
        <f>CONCATENATE(CM263,".",CN263)</f>
        <v>ДП Елегант.фальц.робоча.Verto-FIT</v>
      </c>
      <c r="CY263" s="746" t="s">
        <v>4498</v>
      </c>
      <c r="CZ263" s="136"/>
      <c r="DA263" s="137" t="s">
        <v>817</v>
      </c>
      <c r="DD263" s="249" t="s">
        <v>7217</v>
      </c>
      <c r="DE263" s="165">
        <v>7400</v>
      </c>
      <c r="DF263" s="525">
        <f t="shared" si="214"/>
        <v>7400</v>
      </c>
      <c r="DG263" s="526"/>
      <c r="DH263" s="527">
        <f t="shared" si="215"/>
        <v>7400</v>
      </c>
      <c r="DP263" s="164" t="s">
        <v>1485</v>
      </c>
      <c r="DQ263" s="165">
        <v>0</v>
      </c>
      <c r="DR263" s="519">
        <f t="shared" si="227"/>
        <v>0</v>
      </c>
      <c r="DS263" s="520"/>
      <c r="DT263" s="521">
        <f t="shared" si="228"/>
        <v>0</v>
      </c>
      <c r="DU263" s="165"/>
      <c r="DV263" s="732" t="s">
        <v>7067</v>
      </c>
      <c r="DW263" s="165">
        <v>0</v>
      </c>
      <c r="DX263" s="519">
        <f t="shared" si="222"/>
        <v>0</v>
      </c>
      <c r="DY263" s="520"/>
      <c r="DZ263" s="521">
        <f t="shared" si="223"/>
        <v>0</v>
      </c>
      <c r="EG263" s="164"/>
      <c r="EH263" s="733" t="s">
        <v>3329</v>
      </c>
      <c r="EI263" s="163">
        <v>1860</v>
      </c>
      <c r="EJ263" s="528">
        <f t="shared" si="219"/>
        <v>1860</v>
      </c>
      <c r="EK263" s="523"/>
      <c r="EL263" s="524">
        <f t="shared" si="220"/>
        <v>1860</v>
      </c>
    </row>
    <row r="264" spans="3:142" x14ac:dyDescent="0.2">
      <c r="E264" s="93"/>
      <c r="L264" s="143" t="s">
        <v>7102</v>
      </c>
      <c r="M264" s="47" t="s">
        <v>7098</v>
      </c>
      <c r="N264" s="93" t="s">
        <v>7100</v>
      </c>
      <c r="O264" s="422" t="s">
        <v>691</v>
      </c>
      <c r="P264" s="96"/>
      <c r="Q264" s="143" t="s">
        <v>6139</v>
      </c>
      <c r="R264" s="97" t="s">
        <v>190</v>
      </c>
      <c r="S264" s="93" t="s">
        <v>134</v>
      </c>
      <c r="U264" s="573"/>
      <c r="V264" s="574"/>
      <c r="W264" s="575"/>
      <c r="AK264" s="48"/>
      <c r="AL264" s="97"/>
      <c r="AM264" s="93"/>
      <c r="AU264" s="172" t="s">
        <v>150</v>
      </c>
      <c r="AV264" s="552" t="s">
        <v>498</v>
      </c>
      <c r="AW264" s="173" t="str">
        <f t="shared" si="218"/>
        <v>ДП ГЛАСФОРД.5</v>
      </c>
      <c r="AY264" s="233" t="s">
        <v>1295</v>
      </c>
      <c r="AZ264" s="136" t="s">
        <v>1597</v>
      </c>
      <c r="BA264" s="137" t="str">
        <f t="shared" si="226"/>
        <v>ДП ЛАДА D.6/2.фальц.</v>
      </c>
      <c r="BK264" s="142" t="s">
        <v>1055</v>
      </c>
      <c r="BL264" s="136" t="s">
        <v>529</v>
      </c>
      <c r="BM264" s="137" t="str">
        <f t="shared" si="229"/>
        <v>Планка Verto-FIT 200мм.Резист</v>
      </c>
      <c r="BS264" s="57" t="s">
        <v>1113</v>
      </c>
      <c r="BT264" s="40" t="s">
        <v>3851</v>
      </c>
      <c r="BU264" s="69" t="str">
        <f t="shared" si="225"/>
        <v>ДП ТРЕНД.5Б/3.Масив</v>
      </c>
      <c r="BW264" s="161" t="s">
        <v>1297</v>
      </c>
      <c r="BX264" s="245" t="s">
        <v>430</v>
      </c>
      <c r="BY264" s="134" t="str">
        <f t="shared" si="224"/>
        <v>ДП ЛАДА D.6/4.Сатин</v>
      </c>
      <c r="CA264" s="736" t="s">
        <v>6118</v>
      </c>
      <c r="CB264" s="136" t="s">
        <v>4090</v>
      </c>
      <c r="CC264" s="137" t="str">
        <f>CONCATENATE(CA264,".",CB264)</f>
        <v>ДП ІДЕЯ.фальц.неробоча.Пл Soft +2завіс</v>
      </c>
      <c r="CE264" s="736" t="s">
        <v>3089</v>
      </c>
      <c r="CF264" s="136" t="s">
        <v>4021</v>
      </c>
      <c r="CG264" s="137" t="str">
        <f t="shared" si="230"/>
        <v>ДП ПОЛЛО.фальц..неробоча..ВВ</v>
      </c>
      <c r="CM264" s="736" t="s">
        <v>3098</v>
      </c>
      <c r="CN264" s="136" t="s">
        <v>355</v>
      </c>
      <c r="CO264" s="137" t="str">
        <f>CONCATENATE(CM264,".",CN264)</f>
        <v>ДП Елегант.фальц.робоча.Verto-FIT Plus</v>
      </c>
      <c r="CY264" s="744" t="s">
        <v>4528</v>
      </c>
      <c r="CZ264" s="61"/>
      <c r="DA264" s="138" t="s">
        <v>817</v>
      </c>
      <c r="DD264" s="249" t="s">
        <v>7218</v>
      </c>
      <c r="DE264" s="165">
        <v>7400</v>
      </c>
      <c r="DF264" s="525">
        <f t="shared" si="214"/>
        <v>7400</v>
      </c>
      <c r="DG264" s="526"/>
      <c r="DH264" s="527">
        <f t="shared" si="215"/>
        <v>7400</v>
      </c>
      <c r="DP264" s="732" t="s">
        <v>3673</v>
      </c>
      <c r="DQ264" s="165">
        <v>550</v>
      </c>
      <c r="DR264" s="519">
        <f t="shared" si="227"/>
        <v>550</v>
      </c>
      <c r="DS264" s="520"/>
      <c r="DT264" s="521">
        <f t="shared" si="228"/>
        <v>550</v>
      </c>
      <c r="DU264" s="165"/>
      <c r="DV264" s="733" t="s">
        <v>7068</v>
      </c>
      <c r="DW264" s="163">
        <v>0</v>
      </c>
      <c r="DX264" s="528">
        <f t="shared" si="222"/>
        <v>0</v>
      </c>
      <c r="DY264" s="523"/>
      <c r="DZ264" s="524">
        <f t="shared" si="223"/>
        <v>0</v>
      </c>
      <c r="EG264" s="164"/>
      <c r="EH264" s="255"/>
      <c r="EI264" s="256"/>
      <c r="EJ264" s="514"/>
      <c r="EK264" s="529"/>
      <c r="EL264" s="258"/>
    </row>
    <row r="265" spans="3:142" x14ac:dyDescent="0.2">
      <c r="L265" s="143" t="s">
        <v>7103</v>
      </c>
      <c r="M265" s="47" t="s">
        <v>7098</v>
      </c>
      <c r="N265" s="93" t="s">
        <v>7100</v>
      </c>
      <c r="O265" s="422" t="s">
        <v>691</v>
      </c>
      <c r="P265" s="96"/>
      <c r="Q265" s="143" t="s">
        <v>6140</v>
      </c>
      <c r="R265" s="97" t="s">
        <v>178</v>
      </c>
      <c r="S265" s="93" t="s">
        <v>136</v>
      </c>
      <c r="U265" s="48"/>
      <c r="V265" s="97"/>
      <c r="W265" s="93"/>
      <c r="AK265" s="48"/>
      <c r="AL265" s="97"/>
      <c r="AM265" s="93"/>
      <c r="AU265" s="736" t="s">
        <v>2787</v>
      </c>
      <c r="AV265" s="147" t="s">
        <v>509</v>
      </c>
      <c r="AW265" s="137" t="str">
        <f t="shared" si="218"/>
        <v>ДП Добір.А</v>
      </c>
      <c r="AY265" s="233" t="s">
        <v>1295</v>
      </c>
      <c r="AZ265" s="136" t="s">
        <v>1598</v>
      </c>
      <c r="BA265" s="137" t="str">
        <f t="shared" si="226"/>
        <v>ДП ЛАДА D.6/2.б/з фальц.</v>
      </c>
      <c r="BK265" s="142" t="s">
        <v>1055</v>
      </c>
      <c r="BL265" s="136" t="s">
        <v>7178</v>
      </c>
      <c r="BM265" s="137" t="str">
        <f t="shared" si="229"/>
        <v>Планка Verto-FIT 200мм.Резист.</v>
      </c>
      <c r="BS265" s="425"/>
      <c r="BT265" s="426"/>
      <c r="BU265" s="427"/>
      <c r="BW265" s="164" t="s">
        <v>1297</v>
      </c>
      <c r="BX265" s="764" t="s">
        <v>3617</v>
      </c>
      <c r="BY265" s="137" t="str">
        <f t="shared" si="224"/>
        <v>ДП ЛАДА D.6/4.Графіт</v>
      </c>
      <c r="CA265" s="736" t="s">
        <v>6118</v>
      </c>
      <c r="CB265" s="136" t="s">
        <v>4093</v>
      </c>
      <c r="CC265" s="137" t="str">
        <f>CONCATENATE(CA265,".",CB265)</f>
        <v>ДП ІДЕЯ.фальц.неробоча.Пл Soft +3завіс</v>
      </c>
      <c r="CE265" s="423" t="s">
        <v>3089</v>
      </c>
      <c r="CF265" s="61" t="s">
        <v>697</v>
      </c>
      <c r="CG265" s="138" t="str">
        <f t="shared" si="230"/>
        <v>ДП ПОЛЛО.фальц..неробоча..ВП</v>
      </c>
      <c r="CM265" s="85" t="s">
        <v>3099</v>
      </c>
      <c r="CN265" s="55" t="s">
        <v>3871</v>
      </c>
      <c r="CO265" s="69" t="str">
        <f>CONCATENATE(CM265,".",CN265)</f>
        <v>ДП Елегант.фальц.неробоча.(ні)</v>
      </c>
      <c r="CY265" s="746" t="s">
        <v>4498</v>
      </c>
      <c r="CZ265" s="136"/>
      <c r="DA265" s="137" t="s">
        <v>817</v>
      </c>
      <c r="DD265" s="249" t="s">
        <v>7219</v>
      </c>
      <c r="DE265" s="165">
        <v>7730</v>
      </c>
      <c r="DF265" s="525">
        <f t="shared" si="214"/>
        <v>7730</v>
      </c>
      <c r="DG265" s="526"/>
      <c r="DH265" s="527">
        <f t="shared" si="215"/>
        <v>7730</v>
      </c>
      <c r="DP265" s="107" t="s">
        <v>1536</v>
      </c>
      <c r="DQ265" s="163">
        <v>550</v>
      </c>
      <c r="DR265" s="528">
        <f t="shared" si="227"/>
        <v>550</v>
      </c>
      <c r="DS265" s="523"/>
      <c r="DT265" s="524">
        <f t="shared" si="228"/>
        <v>550</v>
      </c>
      <c r="DU265" s="165"/>
      <c r="DV265" s="733" t="s">
        <v>7069</v>
      </c>
      <c r="DW265" s="163">
        <v>0</v>
      </c>
      <c r="DX265" s="528">
        <f t="shared" si="222"/>
        <v>0</v>
      </c>
      <c r="DY265" s="523"/>
      <c r="DZ265" s="524">
        <f t="shared" si="223"/>
        <v>0</v>
      </c>
      <c r="EG265" s="164"/>
      <c r="EH265" s="731" t="s">
        <v>4619</v>
      </c>
      <c r="EI265" s="162">
        <v>0</v>
      </c>
      <c r="EJ265" s="534">
        <f t="shared" si="219"/>
        <v>0</v>
      </c>
      <c r="EK265" s="526"/>
      <c r="EL265" s="527">
        <f t="shared" si="220"/>
        <v>0</v>
      </c>
    </row>
    <row r="266" spans="3:142" x14ac:dyDescent="0.2">
      <c r="L266" s="143" t="s">
        <v>7104</v>
      </c>
      <c r="M266" s="47" t="s">
        <v>7098</v>
      </c>
      <c r="N266" s="93" t="s">
        <v>7100</v>
      </c>
      <c r="O266" s="422" t="s">
        <v>691</v>
      </c>
      <c r="Q266" s="143" t="s">
        <v>6141</v>
      </c>
      <c r="R266" s="97" t="s">
        <v>179</v>
      </c>
      <c r="S266" s="93" t="s">
        <v>137</v>
      </c>
      <c r="U266" s="741" t="s">
        <v>5566</v>
      </c>
      <c r="V266" s="97" t="s">
        <v>718</v>
      </c>
      <c r="W266" s="93" t="s">
        <v>2063</v>
      </c>
      <c r="AK266" s="48"/>
      <c r="AL266" s="97"/>
      <c r="AM266" s="93"/>
      <c r="AU266" s="423" t="s">
        <v>2787</v>
      </c>
      <c r="AV266" s="148" t="s">
        <v>510</v>
      </c>
      <c r="AW266" s="138" t="str">
        <f t="shared" si="218"/>
        <v>ДП Добір.Б</v>
      </c>
      <c r="AY266" s="223" t="s">
        <v>1295</v>
      </c>
      <c r="AZ266" s="61" t="s">
        <v>1599</v>
      </c>
      <c r="BA266" s="138" t="str">
        <f t="shared" si="226"/>
        <v>ДП ЛАДА D.6/2.купе.</v>
      </c>
      <c r="BK266" s="142" t="s">
        <v>1055</v>
      </c>
      <c r="BL266" s="136" t="s">
        <v>55</v>
      </c>
      <c r="BM266" s="137" t="str">
        <f t="shared" si="229"/>
        <v>Планка Verto-FIT 200мм.LINE-3D</v>
      </c>
      <c r="BS266" s="57" t="s">
        <v>1120</v>
      </c>
      <c r="BT266" s="40" t="s">
        <v>3851</v>
      </c>
      <c r="BU266" s="69" t="str">
        <f t="shared" si="225"/>
        <v>ДП МОДЕРН.1/0.Масив</v>
      </c>
      <c r="BW266" s="107" t="s">
        <v>1297</v>
      </c>
      <c r="BX266" s="247" t="s">
        <v>790</v>
      </c>
      <c r="BY266" s="138" t="str">
        <f t="shared" si="224"/>
        <v>ДП ЛАДА D.6/4.Бронза</v>
      </c>
      <c r="CA266" s="736" t="s">
        <v>6118</v>
      </c>
      <c r="CB266" s="136"/>
      <c r="CC266" s="137"/>
      <c r="CE266" s="145" t="s">
        <v>3090</v>
      </c>
      <c r="CF266" s="136"/>
      <c r="CG266" s="137" t="str">
        <f t="shared" si="230"/>
        <v>ДП ПОЛЛО.б/з фальц..робоча..</v>
      </c>
      <c r="CM266" s="431"/>
      <c r="CN266" s="221"/>
      <c r="CO266" s="222"/>
      <c r="CY266" s="744" t="s">
        <v>4528</v>
      </c>
      <c r="CZ266" s="61"/>
      <c r="DA266" s="138" t="s">
        <v>817</v>
      </c>
      <c r="DD266" s="249" t="s">
        <v>7220</v>
      </c>
      <c r="DE266" s="165">
        <v>7730</v>
      </c>
      <c r="DF266" s="525">
        <f t="shared" si="214"/>
        <v>7730</v>
      </c>
      <c r="DG266" s="526"/>
      <c r="DH266" s="527">
        <f t="shared" si="215"/>
        <v>7730</v>
      </c>
      <c r="DP266" s="164" t="s">
        <v>1486</v>
      </c>
      <c r="DQ266" s="165">
        <v>0</v>
      </c>
      <c r="DR266" s="519">
        <f t="shared" si="227"/>
        <v>0</v>
      </c>
      <c r="DS266" s="520"/>
      <c r="DT266" s="521">
        <f t="shared" si="228"/>
        <v>0</v>
      </c>
      <c r="DU266" s="165"/>
      <c r="DV266" s="732" t="s">
        <v>7070</v>
      </c>
      <c r="DW266" s="165">
        <v>80</v>
      </c>
      <c r="DX266" s="519">
        <f t="shared" si="222"/>
        <v>80</v>
      </c>
      <c r="DY266" s="520"/>
      <c r="DZ266" s="521">
        <f t="shared" si="223"/>
        <v>80</v>
      </c>
      <c r="EG266" s="164"/>
      <c r="EH266" s="733" t="s">
        <v>4620</v>
      </c>
      <c r="EI266" s="163">
        <v>1400</v>
      </c>
      <c r="EJ266" s="528">
        <f t="shared" si="219"/>
        <v>1400</v>
      </c>
      <c r="EK266" s="523"/>
      <c r="EL266" s="524">
        <f t="shared" si="220"/>
        <v>1400</v>
      </c>
    </row>
    <row r="267" spans="3:142" x14ac:dyDescent="0.2">
      <c r="L267" s="143" t="s">
        <v>7105</v>
      </c>
      <c r="M267" s="47" t="s">
        <v>7098</v>
      </c>
      <c r="N267" s="93" t="s">
        <v>7100</v>
      </c>
      <c r="O267" s="422" t="s">
        <v>691</v>
      </c>
      <c r="P267" s="96"/>
      <c r="Q267" s="143" t="s">
        <v>6184</v>
      </c>
      <c r="R267" s="97" t="s">
        <v>204</v>
      </c>
      <c r="S267" s="93" t="s">
        <v>968</v>
      </c>
      <c r="U267" s="741" t="s">
        <v>5567</v>
      </c>
      <c r="V267" s="97" t="s">
        <v>719</v>
      </c>
      <c r="W267" s="472" t="s">
        <v>4048</v>
      </c>
      <c r="AK267" s="48"/>
      <c r="AL267" s="97"/>
      <c r="AM267" s="93"/>
      <c r="AU267" s="740" t="s">
        <v>2788</v>
      </c>
      <c r="AV267" s="149" t="s">
        <v>1572</v>
      </c>
      <c r="AW267" s="134" t="str">
        <f t="shared" si="218"/>
        <v>ДП Добір-ЛАДА.Л1/0</v>
      </c>
      <c r="AY267" s="233" t="s">
        <v>1296</v>
      </c>
      <c r="AZ267" s="136" t="s">
        <v>1597</v>
      </c>
      <c r="BA267" s="137" t="str">
        <f t="shared" si="226"/>
        <v>ДП ЛАДА D.6/3.фальц.</v>
      </c>
      <c r="BK267" s="142" t="s">
        <v>1055</v>
      </c>
      <c r="BL267" s="136" t="s">
        <v>4720</v>
      </c>
      <c r="BM267" s="137" t="str">
        <f t="shared" si="229"/>
        <v>Планка Verto-FIT 200мм.Е-шпон</v>
      </c>
      <c r="BS267" s="57" t="s">
        <v>1121</v>
      </c>
      <c r="BT267" s="40" t="s">
        <v>3851</v>
      </c>
      <c r="BU267" s="69" t="str">
        <f t="shared" si="225"/>
        <v>ДП МОДЕРН.1/1.Масив</v>
      </c>
      <c r="BW267" s="161" t="s">
        <v>1298</v>
      </c>
      <c r="BX267" s="245" t="s">
        <v>430</v>
      </c>
      <c r="BY267" s="134" t="str">
        <f t="shared" si="224"/>
        <v>ДП ЛАДА D.7/0.Сатин</v>
      </c>
      <c r="CA267" s="736" t="s">
        <v>6118</v>
      </c>
      <c r="CB267" s="136" t="s">
        <v>4095</v>
      </c>
      <c r="CC267" s="137" t="str">
        <f t="shared" ref="CC267:CC274" si="231">CONCATENATE(CA267,".",CB267)</f>
        <v>ДП ІДЕЯ.фальц.неробоча.Пл Magnet +2завіс</v>
      </c>
      <c r="CE267" s="145" t="s">
        <v>3090</v>
      </c>
      <c r="CF267" s="136" t="s">
        <v>4021</v>
      </c>
      <c r="CG267" s="137" t="str">
        <f t="shared" si="230"/>
        <v>ДП ПОЛЛО.б/з фальц..робоча..ВВ</v>
      </c>
      <c r="CM267" s="85" t="s">
        <v>3850</v>
      </c>
      <c r="CN267" s="55" t="s">
        <v>3871</v>
      </c>
      <c r="CO267" s="69" t="str">
        <f>CONCATENATE(CM267,".",CN267)</f>
        <v>ДП ГЛАСФОРД.Скло.робоча..(ні)</v>
      </c>
      <c r="CY267" s="746" t="s">
        <v>5820</v>
      </c>
      <c r="CZ267" s="136"/>
      <c r="DA267" s="137" t="s">
        <v>817</v>
      </c>
      <c r="DD267" s="249" t="s">
        <v>7221</v>
      </c>
      <c r="DE267" s="165">
        <v>7730</v>
      </c>
      <c r="DF267" s="525">
        <f t="shared" si="214"/>
        <v>7730</v>
      </c>
      <c r="DG267" s="526"/>
      <c r="DH267" s="527">
        <f t="shared" si="215"/>
        <v>7730</v>
      </c>
      <c r="DP267" s="732" t="s">
        <v>3674</v>
      </c>
      <c r="DQ267" s="165">
        <v>550</v>
      </c>
      <c r="DR267" s="519">
        <f t="shared" si="227"/>
        <v>550</v>
      </c>
      <c r="DS267" s="520"/>
      <c r="DT267" s="521">
        <f t="shared" si="228"/>
        <v>550</v>
      </c>
      <c r="DU267" s="165"/>
      <c r="DV267" s="732" t="s">
        <v>7071</v>
      </c>
      <c r="DW267" s="165">
        <v>80</v>
      </c>
      <c r="DX267" s="519">
        <f t="shared" si="222"/>
        <v>80</v>
      </c>
      <c r="DY267" s="520"/>
      <c r="DZ267" s="521">
        <f t="shared" si="223"/>
        <v>80</v>
      </c>
      <c r="EG267" s="164"/>
      <c r="EH267" s="732" t="s">
        <v>3330</v>
      </c>
      <c r="EI267" s="165">
        <v>0</v>
      </c>
      <c r="EJ267" s="519">
        <f t="shared" si="219"/>
        <v>0</v>
      </c>
      <c r="EK267" s="520"/>
      <c r="EL267" s="521">
        <f t="shared" si="220"/>
        <v>0</v>
      </c>
    </row>
    <row r="268" spans="3:142" x14ac:dyDescent="0.2">
      <c r="L268" s="143" t="s">
        <v>7106</v>
      </c>
      <c r="M268" s="47" t="s">
        <v>7098</v>
      </c>
      <c r="N268" s="93" t="s">
        <v>7100</v>
      </c>
      <c r="O268" s="422" t="s">
        <v>691</v>
      </c>
      <c r="Q268" s="143" t="s">
        <v>6190</v>
      </c>
      <c r="R268" s="97" t="s">
        <v>6196</v>
      </c>
      <c r="S268" s="93" t="s">
        <v>6197</v>
      </c>
      <c r="U268" s="801"/>
      <c r="V268" s="802"/>
      <c r="W268" s="795"/>
      <c r="AK268" s="562"/>
      <c r="AL268" s="576"/>
      <c r="AM268" s="551"/>
      <c r="AU268" s="736" t="s">
        <v>2788</v>
      </c>
      <c r="AV268" s="147" t="s">
        <v>1573</v>
      </c>
      <c r="AW268" s="137" t="str">
        <f t="shared" si="218"/>
        <v>ДП Добір-ЛАДА.Л1/1</v>
      </c>
      <c r="AY268" s="233" t="s">
        <v>1296</v>
      </c>
      <c r="AZ268" s="136" t="s">
        <v>1598</v>
      </c>
      <c r="BA268" s="137" t="str">
        <f t="shared" si="226"/>
        <v>ДП ЛАДА D.6/3.б/з фальц.</v>
      </c>
      <c r="BK268" s="143" t="s">
        <v>1055</v>
      </c>
      <c r="BL268" s="61" t="s">
        <v>1710</v>
      </c>
      <c r="BM268" s="138" t="str">
        <f t="shared" si="229"/>
        <v>Планка Verto-FIT 200мм.Лофт</v>
      </c>
      <c r="BS268" s="57" t="s">
        <v>1114</v>
      </c>
      <c r="BT268" s="40" t="s">
        <v>3851</v>
      </c>
      <c r="BU268" s="69" t="str">
        <f t="shared" si="225"/>
        <v>ДП МОДЕРН.3/0.Масив</v>
      </c>
      <c r="BW268" s="164" t="s">
        <v>1298</v>
      </c>
      <c r="BX268" s="764" t="s">
        <v>3617</v>
      </c>
      <c r="BY268" s="137" t="str">
        <f t="shared" si="224"/>
        <v>ДП ЛАДА D.7/0.Графіт</v>
      </c>
      <c r="CA268" s="423" t="s">
        <v>6118</v>
      </c>
      <c r="CB268" s="61" t="s">
        <v>4096</v>
      </c>
      <c r="CC268" s="138" t="str">
        <f t="shared" si="231"/>
        <v>ДП ІДЕЯ.фальц.неробоча.Пл Magnet +3завіс</v>
      </c>
      <c r="CE268" s="146" t="s">
        <v>3090</v>
      </c>
      <c r="CF268" s="61" t="s">
        <v>697</v>
      </c>
      <c r="CG268" s="138" t="str">
        <f t="shared" si="230"/>
        <v>ДП ПОЛЛО.б/з фальц..робоча..ВП</v>
      </c>
      <c r="CM268" s="431"/>
      <c r="CN268" s="221"/>
      <c r="CO268" s="222"/>
      <c r="CY268" s="744" t="s">
        <v>5821</v>
      </c>
      <c r="CZ268" s="61"/>
      <c r="DA268" s="138" t="s">
        <v>817</v>
      </c>
      <c r="DD268" s="249" t="s">
        <v>7222</v>
      </c>
      <c r="DE268" s="165">
        <v>7730</v>
      </c>
      <c r="DF268" s="525">
        <f t="shared" si="214"/>
        <v>7730</v>
      </c>
      <c r="DG268" s="526"/>
      <c r="DH268" s="527">
        <f t="shared" si="215"/>
        <v>7730</v>
      </c>
      <c r="DP268" s="107" t="s">
        <v>1535</v>
      </c>
      <c r="DQ268" s="163">
        <v>550</v>
      </c>
      <c r="DR268" s="528">
        <f t="shared" si="227"/>
        <v>550</v>
      </c>
      <c r="DS268" s="523"/>
      <c r="DT268" s="524">
        <f t="shared" si="228"/>
        <v>550</v>
      </c>
      <c r="DU268" s="165"/>
      <c r="DV268" s="732" t="s">
        <v>7072</v>
      </c>
      <c r="DW268" s="165">
        <v>80</v>
      </c>
      <c r="DX268" s="519">
        <f t="shared" si="222"/>
        <v>80</v>
      </c>
      <c r="DY268" s="520"/>
      <c r="DZ268" s="521">
        <f t="shared" si="223"/>
        <v>80</v>
      </c>
      <c r="EG268" s="164"/>
      <c r="EH268" s="733" t="s">
        <v>3331</v>
      </c>
      <c r="EI268" s="163">
        <v>1400</v>
      </c>
      <c r="EJ268" s="528">
        <f t="shared" si="219"/>
        <v>1400</v>
      </c>
      <c r="EK268" s="523"/>
      <c r="EL268" s="524">
        <f t="shared" si="220"/>
        <v>1400</v>
      </c>
    </row>
    <row r="269" spans="3:142" x14ac:dyDescent="0.2">
      <c r="L269" s="143"/>
      <c r="M269" s="47"/>
      <c r="N269" s="93"/>
      <c r="O269" s="422"/>
      <c r="P269" s="96"/>
      <c r="Q269" s="143"/>
      <c r="R269" s="97"/>
      <c r="S269" s="93"/>
      <c r="U269" s="737" t="s">
        <v>5568</v>
      </c>
      <c r="V269" s="97" t="s">
        <v>718</v>
      </c>
      <c r="W269" s="93" t="s">
        <v>2063</v>
      </c>
      <c r="AU269" s="736" t="s">
        <v>2788</v>
      </c>
      <c r="AV269" s="147" t="s">
        <v>1574</v>
      </c>
      <c r="AW269" s="137" t="str">
        <f t="shared" si="218"/>
        <v>ДП Добір-ЛАДА.Л3/0</v>
      </c>
      <c r="AY269" s="223" t="s">
        <v>1296</v>
      </c>
      <c r="AZ269" s="61" t="s">
        <v>1599</v>
      </c>
      <c r="BA269" s="138" t="str">
        <f t="shared" si="226"/>
        <v>ДП ЛАДА D.6/3.купе.</v>
      </c>
      <c r="BK269" s="141" t="s">
        <v>18</v>
      </c>
      <c r="BL269" s="133" t="s">
        <v>4553</v>
      </c>
      <c r="BM269" s="134" t="str">
        <f t="shared" ref="BM269:BM295" si="232">CONCATENATE(BK269,".",BL269)</f>
        <v>Планка Verto-FIT Comfort 80мм.Сімплекс</v>
      </c>
      <c r="BS269" s="57" t="s">
        <v>1115</v>
      </c>
      <c r="BT269" s="55" t="s">
        <v>3851</v>
      </c>
      <c r="BU269" s="69" t="str">
        <f t="shared" si="225"/>
        <v>ДП МОДЕРН.3/1.Масив</v>
      </c>
      <c r="BW269" s="107" t="s">
        <v>1298</v>
      </c>
      <c r="BX269" s="247" t="s">
        <v>790</v>
      </c>
      <c r="BY269" s="138" t="str">
        <f t="shared" si="224"/>
        <v>ДП ЛАДА D.7/0.Бронза</v>
      </c>
      <c r="CA269" s="736" t="s">
        <v>6118</v>
      </c>
      <c r="CB269" s="136" t="s">
        <v>5790</v>
      </c>
      <c r="CC269" s="137" t="str">
        <f t="shared" si="231"/>
        <v>ДП ІДЕЯ.фальц.неробоча.Пл Magnet (чор.) +2завіс</v>
      </c>
      <c r="CE269" s="736" t="s">
        <v>3091</v>
      </c>
      <c r="CF269" s="136"/>
      <c r="CG269" s="137" t="str">
        <f t="shared" si="230"/>
        <v>ДП ПОЛЛО.купе..робоча..</v>
      </c>
      <c r="CM269" s="736" t="s">
        <v>3100</v>
      </c>
      <c r="CN269" s="55" t="s">
        <v>3871</v>
      </c>
      <c r="CO269" s="69" t="str">
        <f>CONCATENATE(CM269,".",CN269)</f>
        <v>ДП Добір.фальц...неробоча...(ні)</v>
      </c>
      <c r="CY269" s="746" t="s">
        <v>5820</v>
      </c>
      <c r="CZ269" s="136"/>
      <c r="DA269" s="137" t="s">
        <v>817</v>
      </c>
      <c r="DD269" s="249" t="s">
        <v>7223</v>
      </c>
      <c r="DE269" s="165">
        <v>7730</v>
      </c>
      <c r="DF269" s="525">
        <f t="shared" si="214"/>
        <v>7730</v>
      </c>
      <c r="DG269" s="526"/>
      <c r="DH269" s="527">
        <f t="shared" si="215"/>
        <v>7730</v>
      </c>
      <c r="DP269" s="164" t="s">
        <v>1487</v>
      </c>
      <c r="DQ269" s="165">
        <v>0</v>
      </c>
      <c r="DR269" s="519">
        <f t="shared" si="227"/>
        <v>0</v>
      </c>
      <c r="DS269" s="520"/>
      <c r="DT269" s="521">
        <f t="shared" si="228"/>
        <v>0</v>
      </c>
      <c r="DU269" s="165"/>
      <c r="DV269" s="733" t="s">
        <v>7073</v>
      </c>
      <c r="DW269" s="163">
        <v>80</v>
      </c>
      <c r="DX269" s="528">
        <f t="shared" si="222"/>
        <v>80</v>
      </c>
      <c r="DY269" s="523"/>
      <c r="DZ269" s="524">
        <f t="shared" si="223"/>
        <v>80</v>
      </c>
      <c r="EG269" s="164"/>
      <c r="EH269" s="732" t="s">
        <v>3332</v>
      </c>
      <c r="EI269" s="165">
        <v>0</v>
      </c>
      <c r="EJ269" s="519">
        <f>ROUND(((EI269-(EI269/6))/$DD$3)*$DE$3,2)</f>
        <v>0</v>
      </c>
      <c r="EK269" s="520"/>
      <c r="EL269" s="521">
        <f>IF(EK269="",EJ269,
IF(AND($EI$10&gt;=VLOOKUP(EK269,$EH$5:$EL$9,2,0),$EI$10&lt;=VLOOKUP(EK269,$EH$5:$EL$9,3,0)),
(EJ269*(1-VLOOKUP(EK269,$EH$5:$EL$9,4,0))),
EJ269))</f>
        <v>0</v>
      </c>
    </row>
    <row r="270" spans="3:142" x14ac:dyDescent="0.2">
      <c r="L270" s="143" t="s">
        <v>7490</v>
      </c>
      <c r="M270" s="47" t="s">
        <v>7489</v>
      </c>
      <c r="N270" s="93" t="s">
        <v>7491</v>
      </c>
      <c r="O270" s="422" t="s">
        <v>691</v>
      </c>
      <c r="P270" s="96"/>
      <c r="Q270" s="143" t="s">
        <v>7490</v>
      </c>
      <c r="R270" s="97" t="s">
        <v>187</v>
      </c>
      <c r="S270" s="93" t="s">
        <v>131</v>
      </c>
      <c r="U270" s="737" t="s">
        <v>5569</v>
      </c>
      <c r="V270" s="97" t="s">
        <v>719</v>
      </c>
      <c r="W270" s="472" t="s">
        <v>4048</v>
      </c>
      <c r="AU270" s="736" t="s">
        <v>2788</v>
      </c>
      <c r="AV270" s="147" t="s">
        <v>1575</v>
      </c>
      <c r="AW270" s="137" t="str">
        <f t="shared" si="218"/>
        <v>ДП Добір-ЛАДА.Л3/1</v>
      </c>
      <c r="AY270" s="233" t="s">
        <v>1297</v>
      </c>
      <c r="AZ270" s="136" t="s">
        <v>1597</v>
      </c>
      <c r="BA270" s="137" t="str">
        <f t="shared" si="226"/>
        <v>ДП ЛАДА D.6/4.фальц.</v>
      </c>
      <c r="BK270" s="142" t="s">
        <v>18</v>
      </c>
      <c r="BL270" s="136" t="s">
        <v>393</v>
      </c>
      <c r="BM270" s="137" t="str">
        <f t="shared" si="232"/>
        <v>Планка Verto-FIT Comfort 80мм.Verto-Cell</v>
      </c>
      <c r="BS270" s="57" t="s">
        <v>1116</v>
      </c>
      <c r="BT270" s="55" t="s">
        <v>3851</v>
      </c>
      <c r="BU270" s="69" t="str">
        <f t="shared" si="225"/>
        <v>ДП МОДЕРН.3/2.Масив</v>
      </c>
      <c r="BW270" s="107" t="s">
        <v>1298</v>
      </c>
      <c r="BX270" s="247" t="s">
        <v>5676</v>
      </c>
      <c r="BY270" s="138" t="str">
        <f>CONCATENATE(BW270,".",BX270)</f>
        <v>ДП ЛАДА D.7/0.Лакобель</v>
      </c>
      <c r="CA270" s="423" t="s">
        <v>6118</v>
      </c>
      <c r="CB270" s="136" t="s">
        <v>5792</v>
      </c>
      <c r="CC270" s="138" t="str">
        <f t="shared" si="231"/>
        <v>ДП ІДЕЯ.фальц.неробоча.Пл Magnet (чор.) +3завіс</v>
      </c>
      <c r="CE270" s="423" t="s">
        <v>3091</v>
      </c>
      <c r="CF270" s="61" t="s">
        <v>4021</v>
      </c>
      <c r="CG270" s="138" t="str">
        <f t="shared" si="230"/>
        <v>ДП ПОЛЛО.купе..робоча..ВВ</v>
      </c>
      <c r="CM270" s="227"/>
      <c r="CN270" s="221"/>
      <c r="CO270" s="222"/>
      <c r="CY270" s="744" t="s">
        <v>5821</v>
      </c>
      <c r="CZ270" s="61"/>
      <c r="DA270" s="138" t="s">
        <v>817</v>
      </c>
      <c r="DD270" s="248" t="s">
        <v>7224</v>
      </c>
      <c r="DE270" s="163">
        <v>7730</v>
      </c>
      <c r="DF270" s="525">
        <f t="shared" si="214"/>
        <v>7730</v>
      </c>
      <c r="DG270" s="526"/>
      <c r="DH270" s="527">
        <f t="shared" si="215"/>
        <v>7730</v>
      </c>
      <c r="DP270" s="732" t="s">
        <v>3675</v>
      </c>
      <c r="DQ270" s="165">
        <v>550</v>
      </c>
      <c r="DR270" s="519">
        <f t="shared" si="227"/>
        <v>550</v>
      </c>
      <c r="DS270" s="520"/>
      <c r="DT270" s="521">
        <f t="shared" si="228"/>
        <v>550</v>
      </c>
      <c r="DU270" s="165"/>
      <c r="DV270" s="733" t="s">
        <v>7074</v>
      </c>
      <c r="DW270" s="163">
        <v>80</v>
      </c>
      <c r="DX270" s="528">
        <f t="shared" si="222"/>
        <v>80</v>
      </c>
      <c r="DY270" s="523"/>
      <c r="DZ270" s="524">
        <f t="shared" si="223"/>
        <v>80</v>
      </c>
      <c r="EG270" s="164"/>
      <c r="EH270" s="733" t="s">
        <v>3333</v>
      </c>
      <c r="EI270" s="163">
        <v>1400</v>
      </c>
      <c r="EJ270" s="528">
        <f>ROUND(((EI270-(EI270/6))/$DD$3)*$DE$3,2)</f>
        <v>1400</v>
      </c>
      <c r="EK270" s="523"/>
      <c r="EL270" s="524">
        <f>IF(EK270="",EJ270,
IF(AND($EI$10&gt;=VLOOKUP(EK270,$EH$5:$EL$9,2,0),$EI$10&lt;=VLOOKUP(EK270,$EH$5:$EL$9,3,0)),
(EJ270*(1-VLOOKUP(EK270,$EH$5:$EL$9,4,0))),
EJ270))</f>
        <v>1400</v>
      </c>
    </row>
    <row r="271" spans="3:142" x14ac:dyDescent="0.2">
      <c r="L271" s="143" t="s">
        <v>7492</v>
      </c>
      <c r="M271" s="47" t="s">
        <v>7489</v>
      </c>
      <c r="N271" s="93" t="s">
        <v>7491</v>
      </c>
      <c r="O271" s="422" t="s">
        <v>691</v>
      </c>
      <c r="P271" s="96"/>
      <c r="Q271" s="143" t="s">
        <v>7492</v>
      </c>
      <c r="R271" s="97" t="s">
        <v>188</v>
      </c>
      <c r="S271" s="93" t="s">
        <v>132</v>
      </c>
      <c r="U271" s="801"/>
      <c r="V271" s="802"/>
      <c r="W271" s="795"/>
      <c r="AU271" s="736" t="s">
        <v>2788</v>
      </c>
      <c r="AV271" s="147" t="s">
        <v>1576</v>
      </c>
      <c r="AW271" s="137" t="str">
        <f t="shared" si="218"/>
        <v>ДП Добір-ЛАДА.Л3/2</v>
      </c>
      <c r="AY271" s="233" t="s">
        <v>1297</v>
      </c>
      <c r="AZ271" s="136" t="s">
        <v>1598</v>
      </c>
      <c r="BA271" s="137" t="str">
        <f t="shared" si="226"/>
        <v>ДП ЛАДА D.6/4.б/з фальц.</v>
      </c>
      <c r="BK271" s="142" t="s">
        <v>18</v>
      </c>
      <c r="BL271" s="136"/>
      <c r="BM271" s="137" t="str">
        <f t="shared" si="232"/>
        <v>Планка Verto-FIT Comfort 80мм.</v>
      </c>
      <c r="BS271" s="57" t="s">
        <v>1117</v>
      </c>
      <c r="BT271" s="55" t="s">
        <v>3851</v>
      </c>
      <c r="BU271" s="69" t="str">
        <f t="shared" si="225"/>
        <v>ДП МОДЕРН.3/3.Масив</v>
      </c>
      <c r="BW271" s="161" t="s">
        <v>1299</v>
      </c>
      <c r="BX271" s="245" t="s">
        <v>430</v>
      </c>
      <c r="BY271" s="134" t="str">
        <f t="shared" si="224"/>
        <v>ДП ЛАДА D.7/1.Сатин</v>
      </c>
      <c r="CA271" s="145" t="s">
        <v>6662</v>
      </c>
      <c r="CB271" s="475" t="s">
        <v>4103</v>
      </c>
      <c r="CC271" s="238" t="str">
        <f t="shared" si="231"/>
        <v>ДП ІДЕЯ.вн фальц.робоча.Magnet цл +2завіс 3D</v>
      </c>
      <c r="CE271" s="476"/>
      <c r="CF271" s="426"/>
      <c r="CG271" s="427"/>
      <c r="CM271" s="736" t="s">
        <v>3101</v>
      </c>
      <c r="CN271" s="55" t="s">
        <v>3871</v>
      </c>
      <c r="CO271" s="69" t="str">
        <f>CONCATENATE(CM271,".",CN271)</f>
        <v>ДП Добір-ЛАДА.фальц...неробоча...(ні)</v>
      </c>
      <c r="CY271" s="473"/>
      <c r="CZ271" s="480"/>
      <c r="DA271" s="427"/>
      <c r="DD271" s="249" t="s">
        <v>1405</v>
      </c>
      <c r="DE271" s="165">
        <v>8050</v>
      </c>
      <c r="DF271" s="525">
        <f t="shared" si="214"/>
        <v>8050</v>
      </c>
      <c r="DG271" s="526"/>
      <c r="DH271" s="527">
        <f t="shared" si="215"/>
        <v>8050</v>
      </c>
      <c r="DP271" s="107" t="s">
        <v>1534</v>
      </c>
      <c r="DQ271" s="163">
        <v>550</v>
      </c>
      <c r="DR271" s="528">
        <f t="shared" si="227"/>
        <v>550</v>
      </c>
      <c r="DS271" s="523"/>
      <c r="DT271" s="524">
        <f t="shared" si="228"/>
        <v>550</v>
      </c>
      <c r="DU271" s="165"/>
      <c r="DV271" s="732" t="s">
        <v>7075</v>
      </c>
      <c r="DW271" s="165">
        <v>800.00000000000011</v>
      </c>
      <c r="DX271" s="519">
        <f t="shared" si="222"/>
        <v>800</v>
      </c>
      <c r="DY271" s="520"/>
      <c r="DZ271" s="521">
        <f t="shared" si="223"/>
        <v>800</v>
      </c>
      <c r="EG271" s="164"/>
      <c r="EH271" s="732" t="s">
        <v>3334</v>
      </c>
      <c r="EI271" s="165">
        <v>0</v>
      </c>
      <c r="EJ271" s="519">
        <f>ROUND(((EI271-(EI271/6))/$DD$3)*$DE$3,2)</f>
        <v>0</v>
      </c>
      <c r="EK271" s="520"/>
      <c r="EL271" s="521">
        <f>IF(EK271="",EJ271,
IF(AND($EI$10&gt;=VLOOKUP(EK271,$EH$5:$EL$9,2,0),$EI$10&lt;=VLOOKUP(EK271,$EH$5:$EL$9,3,0)),
(EJ271*(1-VLOOKUP(EK271,$EH$5:$EL$9,4,0))),
EJ271))</f>
        <v>0</v>
      </c>
    </row>
    <row r="272" spans="3:142" x14ac:dyDescent="0.2">
      <c r="L272" s="143" t="s">
        <v>7493</v>
      </c>
      <c r="M272" s="47" t="s">
        <v>7489</v>
      </c>
      <c r="N272" s="93" t="s">
        <v>7491</v>
      </c>
      <c r="O272" s="422" t="s">
        <v>691</v>
      </c>
      <c r="P272" s="96"/>
      <c r="Q272" s="143" t="s">
        <v>7493</v>
      </c>
      <c r="R272" s="97" t="s">
        <v>189</v>
      </c>
      <c r="S272" s="93" t="s">
        <v>6142</v>
      </c>
      <c r="U272" s="48" t="s">
        <v>2005</v>
      </c>
      <c r="V272" s="97" t="s">
        <v>718</v>
      </c>
      <c r="W272" s="93" t="s">
        <v>2064</v>
      </c>
      <c r="AU272" s="736" t="s">
        <v>2788</v>
      </c>
      <c r="AV272" s="147" t="s">
        <v>1577</v>
      </c>
      <c r="AW272" s="137" t="str">
        <f t="shared" si="218"/>
        <v>ДП Добір-ЛАДА.Л4/0</v>
      </c>
      <c r="AY272" s="223" t="s">
        <v>1297</v>
      </c>
      <c r="AZ272" s="61" t="s">
        <v>1599</v>
      </c>
      <c r="BA272" s="138" t="str">
        <f t="shared" si="226"/>
        <v>ДП ЛАДА D.6/4.купе.</v>
      </c>
      <c r="BK272" s="142" t="s">
        <v>18</v>
      </c>
      <c r="BL272" s="136" t="s">
        <v>1767</v>
      </c>
      <c r="BM272" s="137" t="str">
        <f t="shared" si="232"/>
        <v>Планка Verto-FIT Comfort 80мм.Uni-Mat</v>
      </c>
      <c r="BS272" s="57" t="s">
        <v>1118</v>
      </c>
      <c r="BT272" s="55" t="s">
        <v>3851</v>
      </c>
      <c r="BU272" s="69" t="str">
        <f t="shared" si="225"/>
        <v>ДП МОДЕРН.3А/1.Масив</v>
      </c>
      <c r="BW272" s="164" t="s">
        <v>1299</v>
      </c>
      <c r="BX272" s="764" t="s">
        <v>3617</v>
      </c>
      <c r="BY272" s="137" t="str">
        <f t="shared" si="224"/>
        <v>ДП ЛАДА D.7/1.Графіт</v>
      </c>
      <c r="CA272" s="145" t="s">
        <v>6662</v>
      </c>
      <c r="CB272" s="475" t="s">
        <v>4107</v>
      </c>
      <c r="CC272" s="238" t="str">
        <f t="shared" si="231"/>
        <v>ДП ІДЕЯ.вн фальц.робоча.Magnet ст +2завіс 3D</v>
      </c>
      <c r="CE272" s="736" t="s">
        <v>6144</v>
      </c>
      <c r="CF272" s="136"/>
      <c r="CG272" s="137" t="str">
        <f t="shared" ref="CG272:CG282" si="233">CONCATENATE(CE272,".",CF272)</f>
        <v>ДП Класік.фальц..робоча..</v>
      </c>
      <c r="CM272" s="431"/>
      <c r="CN272" s="221"/>
      <c r="CO272" s="222"/>
      <c r="CY272" s="745" t="s">
        <v>4499</v>
      </c>
      <c r="CZ272" s="133"/>
      <c r="DA272" s="134" t="s">
        <v>817</v>
      </c>
      <c r="DD272" s="249" t="s">
        <v>1406</v>
      </c>
      <c r="DE272" s="165">
        <v>8050</v>
      </c>
      <c r="DF272" s="525">
        <f t="shared" si="214"/>
        <v>8050</v>
      </c>
      <c r="DG272" s="526"/>
      <c r="DH272" s="527">
        <f t="shared" si="215"/>
        <v>8050</v>
      </c>
      <c r="DP272" s="164" t="s">
        <v>1488</v>
      </c>
      <c r="DQ272" s="165">
        <v>0</v>
      </c>
      <c r="DR272" s="519">
        <f t="shared" si="227"/>
        <v>0</v>
      </c>
      <c r="DS272" s="520"/>
      <c r="DT272" s="521">
        <f t="shared" si="228"/>
        <v>0</v>
      </c>
      <c r="DU272" s="165"/>
      <c r="DV272" s="732" t="s">
        <v>7076</v>
      </c>
      <c r="DW272" s="165">
        <v>800.00000000000011</v>
      </c>
      <c r="DX272" s="519">
        <f t="shared" si="222"/>
        <v>800</v>
      </c>
      <c r="DY272" s="520"/>
      <c r="DZ272" s="521">
        <f t="shared" si="223"/>
        <v>800</v>
      </c>
      <c r="EG272" s="164"/>
      <c r="EH272" s="733" t="s">
        <v>3335</v>
      </c>
      <c r="EI272" s="163">
        <v>1610</v>
      </c>
      <c r="EJ272" s="528">
        <f>ROUND(((EI272-(EI272/6))/$DD$3)*$DE$3,2)</f>
        <v>1610</v>
      </c>
      <c r="EK272" s="523"/>
      <c r="EL272" s="524">
        <f>IF(EK272="",EJ272,
IF(AND($EI$10&gt;=VLOOKUP(EK272,$EH$5:$EL$9,2,0),$EI$10&lt;=VLOOKUP(EK272,$EH$5:$EL$9,3,0)),
(EJ272*(1-VLOOKUP(EK272,$EH$5:$EL$9,4,0))),
EJ272))</f>
        <v>1610</v>
      </c>
    </row>
    <row r="273" spans="12:142" x14ac:dyDescent="0.2">
      <c r="L273" s="143" t="s">
        <v>7494</v>
      </c>
      <c r="M273" s="47" t="s">
        <v>7489</v>
      </c>
      <c r="N273" s="93" t="s">
        <v>7491</v>
      </c>
      <c r="O273" s="422" t="s">
        <v>691</v>
      </c>
      <c r="P273" s="96"/>
      <c r="Q273" s="143" t="s">
        <v>7494</v>
      </c>
      <c r="R273" s="97" t="s">
        <v>190</v>
      </c>
      <c r="S273" s="93" t="s">
        <v>134</v>
      </c>
      <c r="U273" s="48" t="s">
        <v>2006</v>
      </c>
      <c r="V273" s="97" t="s">
        <v>719</v>
      </c>
      <c r="W273" s="472" t="s">
        <v>5101</v>
      </c>
      <c r="AU273" s="736" t="s">
        <v>2788</v>
      </c>
      <c r="AV273" s="147" t="s">
        <v>1578</v>
      </c>
      <c r="AW273" s="137" t="str">
        <f t="shared" si="218"/>
        <v>ДП Добір-ЛАДА.Л4/1</v>
      </c>
      <c r="AY273" s="233" t="s">
        <v>1298</v>
      </c>
      <c r="AZ273" s="136" t="s">
        <v>1597</v>
      </c>
      <c r="BA273" s="137" t="str">
        <f t="shared" si="226"/>
        <v>ДП ЛАДА D.7/0.фальц.</v>
      </c>
      <c r="BK273" s="142" t="s">
        <v>18</v>
      </c>
      <c r="BL273" s="136" t="s">
        <v>529</v>
      </c>
      <c r="BM273" s="137" t="str">
        <f t="shared" si="232"/>
        <v>Планка Verto-FIT Comfort 80мм.Резист</v>
      </c>
      <c r="BS273" s="57" t="s">
        <v>1119</v>
      </c>
      <c r="BT273" s="55" t="s">
        <v>3851</v>
      </c>
      <c r="BU273" s="69" t="str">
        <f t="shared" si="225"/>
        <v>ДП МОДЕРН.3А/2.Масив</v>
      </c>
      <c r="BW273" s="107" t="s">
        <v>1299</v>
      </c>
      <c r="BX273" s="247" t="s">
        <v>790</v>
      </c>
      <c r="BY273" s="138" t="str">
        <f t="shared" si="224"/>
        <v>ДП ЛАДА D.7/1.Бронза</v>
      </c>
      <c r="CA273" s="145" t="s">
        <v>6662</v>
      </c>
      <c r="CB273" s="475" t="s">
        <v>6663</v>
      </c>
      <c r="CC273" s="238" t="str">
        <f t="shared" si="231"/>
        <v>ДП ІДЕЯ.вн фальц.робоча.Magnet цл (чор.) +2завіс 3D</v>
      </c>
      <c r="CE273" s="736" t="s">
        <v>6144</v>
      </c>
      <c r="CF273" s="136" t="s">
        <v>4021</v>
      </c>
      <c r="CG273" s="137" t="str">
        <f t="shared" si="233"/>
        <v>ДП Класік.фальц..робоча..ВВ</v>
      </c>
      <c r="CM273" s="55"/>
      <c r="CN273" s="55"/>
      <c r="CO273" s="69"/>
      <c r="CY273" s="744" t="s">
        <v>4529</v>
      </c>
      <c r="CZ273" s="61"/>
      <c r="DA273" s="138" t="s">
        <v>817</v>
      </c>
      <c r="DD273" s="249" t="s">
        <v>1407</v>
      </c>
      <c r="DE273" s="165">
        <v>8050</v>
      </c>
      <c r="DF273" s="525">
        <f t="shared" si="214"/>
        <v>8050</v>
      </c>
      <c r="DG273" s="526"/>
      <c r="DH273" s="527">
        <f t="shared" si="215"/>
        <v>8050</v>
      </c>
      <c r="DP273" s="732" t="s">
        <v>3676</v>
      </c>
      <c r="DQ273" s="165">
        <v>550</v>
      </c>
      <c r="DR273" s="519">
        <f t="shared" si="227"/>
        <v>550</v>
      </c>
      <c r="DS273" s="520"/>
      <c r="DT273" s="521">
        <f t="shared" si="228"/>
        <v>550</v>
      </c>
      <c r="DU273" s="165"/>
      <c r="DV273" s="732" t="s">
        <v>7077</v>
      </c>
      <c r="DW273" s="165">
        <v>1000</v>
      </c>
      <c r="DX273" s="519">
        <f t="shared" si="222"/>
        <v>1000</v>
      </c>
      <c r="DY273" s="520"/>
      <c r="DZ273" s="521">
        <f t="shared" si="223"/>
        <v>1000</v>
      </c>
      <c r="EG273" s="164"/>
      <c r="EH273" s="732" t="s">
        <v>3336</v>
      </c>
      <c r="EI273" s="165">
        <v>0</v>
      </c>
      <c r="EJ273" s="519">
        <f t="shared" si="219"/>
        <v>0</v>
      </c>
      <c r="EK273" s="520"/>
      <c r="EL273" s="521">
        <f t="shared" si="220"/>
        <v>0</v>
      </c>
    </row>
    <row r="274" spans="12:142" x14ac:dyDescent="0.2">
      <c r="L274" s="143" t="s">
        <v>7495</v>
      </c>
      <c r="M274" s="47" t="s">
        <v>7489</v>
      </c>
      <c r="N274" s="93" t="s">
        <v>7491</v>
      </c>
      <c r="O274" s="422" t="s">
        <v>691</v>
      </c>
      <c r="P274" s="96"/>
      <c r="Q274" s="143" t="s">
        <v>7495</v>
      </c>
      <c r="R274" s="97" t="s">
        <v>178</v>
      </c>
      <c r="S274" s="93" t="s">
        <v>136</v>
      </c>
      <c r="U274" s="801"/>
      <c r="V274" s="802"/>
      <c r="W274" s="795"/>
      <c r="AU274" s="736" t="s">
        <v>2788</v>
      </c>
      <c r="AV274" s="147" t="s">
        <v>1579</v>
      </c>
      <c r="AW274" s="137" t="str">
        <f t="shared" si="218"/>
        <v>ДП Добір-ЛАДА.Л5/0</v>
      </c>
      <c r="AY274" s="233" t="s">
        <v>1298</v>
      </c>
      <c r="AZ274" s="136" t="s">
        <v>1598</v>
      </c>
      <c r="BA274" s="137" t="str">
        <f t="shared" si="226"/>
        <v>ДП ЛАДА D.7/0.б/з фальц.</v>
      </c>
      <c r="BK274" s="142" t="s">
        <v>18</v>
      </c>
      <c r="BL274" s="136" t="s">
        <v>7178</v>
      </c>
      <c r="BM274" s="137" t="str">
        <f>CONCATENATE(BK274,".",BL274)</f>
        <v>Планка Verto-FIT Comfort 80мм.Резист.</v>
      </c>
      <c r="BS274" s="425"/>
      <c r="BT274" s="426"/>
      <c r="BU274" s="427"/>
      <c r="BW274" s="161" t="s">
        <v>1300</v>
      </c>
      <c r="BX274" s="245" t="s">
        <v>430</v>
      </c>
      <c r="BY274" s="134" t="str">
        <f t="shared" si="224"/>
        <v>ДП ЛАДА D.7/2.Сатин</v>
      </c>
      <c r="CA274" s="145" t="s">
        <v>6662</v>
      </c>
      <c r="CB274" s="475" t="s">
        <v>6664</v>
      </c>
      <c r="CC274" s="238" t="str">
        <f t="shared" si="231"/>
        <v>ДП ІДЕЯ.вн фальц.робоча.Magnet ст (чор.) +2завіс 3D</v>
      </c>
      <c r="CE274" s="423" t="s">
        <v>6144</v>
      </c>
      <c r="CF274" s="61" t="s">
        <v>697</v>
      </c>
      <c r="CG274" s="138" t="str">
        <f t="shared" si="233"/>
        <v>ДП Класік.фальц..робоча..ВП</v>
      </c>
      <c r="CM274" s="61"/>
      <c r="CN274" s="55"/>
      <c r="CO274" s="69"/>
      <c r="CY274" s="746" t="s">
        <v>6242</v>
      </c>
      <c r="CZ274" s="136"/>
      <c r="DA274" s="137" t="s">
        <v>817</v>
      </c>
      <c r="DD274" s="249" t="s">
        <v>1408</v>
      </c>
      <c r="DE274" s="165">
        <v>8050</v>
      </c>
      <c r="DF274" s="525">
        <f t="shared" si="214"/>
        <v>8050</v>
      </c>
      <c r="DG274" s="526"/>
      <c r="DH274" s="527">
        <f t="shared" si="215"/>
        <v>8050</v>
      </c>
      <c r="DP274" s="107" t="s">
        <v>1533</v>
      </c>
      <c r="DQ274" s="163">
        <v>550</v>
      </c>
      <c r="DR274" s="528">
        <f t="shared" si="227"/>
        <v>550</v>
      </c>
      <c r="DS274" s="523"/>
      <c r="DT274" s="524">
        <f t="shared" si="228"/>
        <v>550</v>
      </c>
      <c r="DU274" s="165"/>
      <c r="DV274" s="732" t="s">
        <v>7078</v>
      </c>
      <c r="DW274" s="165">
        <v>1000</v>
      </c>
      <c r="DX274" s="519">
        <f t="shared" si="222"/>
        <v>1000</v>
      </c>
      <c r="DY274" s="520"/>
      <c r="DZ274" s="521">
        <f t="shared" si="223"/>
        <v>1000</v>
      </c>
      <c r="EG274" s="164"/>
      <c r="EH274" s="733" t="s">
        <v>3337</v>
      </c>
      <c r="EI274" s="163">
        <v>1710</v>
      </c>
      <c r="EJ274" s="528">
        <f t="shared" si="219"/>
        <v>1710</v>
      </c>
      <c r="EK274" s="523"/>
      <c r="EL274" s="524">
        <f t="shared" si="220"/>
        <v>1710</v>
      </c>
    </row>
    <row r="275" spans="12:142" x14ac:dyDescent="0.2">
      <c r="L275" s="143" t="s">
        <v>7496</v>
      </c>
      <c r="M275" s="47" t="s">
        <v>7489</v>
      </c>
      <c r="N275" s="93" t="s">
        <v>7491</v>
      </c>
      <c r="O275" s="422" t="s">
        <v>691</v>
      </c>
      <c r="P275" s="96"/>
      <c r="Q275" s="143" t="s">
        <v>7496</v>
      </c>
      <c r="R275" s="97" t="s">
        <v>179</v>
      </c>
      <c r="S275" s="93" t="s">
        <v>137</v>
      </c>
      <c r="U275" s="48" t="s">
        <v>2007</v>
      </c>
      <c r="V275" s="97" t="s">
        <v>718</v>
      </c>
      <c r="W275" s="93" t="s">
        <v>2064</v>
      </c>
      <c r="AU275" s="736" t="s">
        <v>2788</v>
      </c>
      <c r="AV275" s="147" t="s">
        <v>1580</v>
      </c>
      <c r="AW275" s="137" t="str">
        <f t="shared" si="218"/>
        <v>ДП Добір-ЛАДА.Л5/1</v>
      </c>
      <c r="AY275" s="223" t="s">
        <v>1298</v>
      </c>
      <c r="AZ275" s="61" t="s">
        <v>1599</v>
      </c>
      <c r="BA275" s="138" t="str">
        <f t="shared" si="226"/>
        <v>ДП ЛАДА D.7/0.купе.</v>
      </c>
      <c r="BK275" s="142" t="s">
        <v>18</v>
      </c>
      <c r="BL275" s="136" t="s">
        <v>55</v>
      </c>
      <c r="BM275" s="137" t="str">
        <f t="shared" si="232"/>
        <v>Планка Verto-FIT Comfort 80мм.LINE-3D</v>
      </c>
      <c r="BS275" s="48" t="s">
        <v>627</v>
      </c>
      <c r="BT275" s="40" t="s">
        <v>3851</v>
      </c>
      <c r="BU275" s="69" t="str">
        <f t="shared" ref="BU275:BU281" si="234">CONCATENATE(BS275,".",BT275)</f>
        <v>ДП ПОЛЛО.3/0.Масив</v>
      </c>
      <c r="BW275" s="164" t="s">
        <v>1300</v>
      </c>
      <c r="BX275" s="764" t="s">
        <v>3617</v>
      </c>
      <c r="BY275" s="137" t="str">
        <f t="shared" si="224"/>
        <v>ДП ЛАДА D.7/2.Графіт</v>
      </c>
      <c r="CA275" s="145" t="s">
        <v>6662</v>
      </c>
      <c r="CB275" s="96"/>
      <c r="CC275" s="96"/>
      <c r="CE275" s="736" t="s">
        <v>6145</v>
      </c>
      <c r="CF275" s="136"/>
      <c r="CG275" s="137" t="str">
        <f t="shared" si="233"/>
        <v>ДП Класік.фальц..неробоча..</v>
      </c>
      <c r="CM275" s="55"/>
      <c r="CN275" s="55"/>
      <c r="CO275" s="69"/>
      <c r="CY275" s="744" t="s">
        <v>6243</v>
      </c>
      <c r="CZ275" s="61"/>
      <c r="DA275" s="138" t="s">
        <v>817</v>
      </c>
      <c r="DD275" s="249" t="s">
        <v>1409</v>
      </c>
      <c r="DE275" s="165">
        <v>8050</v>
      </c>
      <c r="DF275" s="525">
        <f t="shared" si="214"/>
        <v>8050</v>
      </c>
      <c r="DG275" s="526"/>
      <c r="DH275" s="527">
        <f t="shared" si="215"/>
        <v>8050</v>
      </c>
      <c r="DP275" s="164" t="s">
        <v>1489</v>
      </c>
      <c r="DQ275" s="165">
        <v>0</v>
      </c>
      <c r="DR275" s="519">
        <f t="shared" si="227"/>
        <v>0</v>
      </c>
      <c r="DS275" s="520"/>
      <c r="DT275" s="521">
        <f t="shared" si="228"/>
        <v>0</v>
      </c>
      <c r="DU275" s="165"/>
      <c r="DV275" s="732" t="s">
        <v>7079</v>
      </c>
      <c r="DW275" s="165">
        <v>800.00000000000011</v>
      </c>
      <c r="DX275" s="519">
        <f t="shared" si="222"/>
        <v>800</v>
      </c>
      <c r="DY275" s="520"/>
      <c r="DZ275" s="521">
        <f t="shared" si="223"/>
        <v>800</v>
      </c>
      <c r="EG275" s="164"/>
      <c r="EH275" s="732" t="s">
        <v>7401</v>
      </c>
      <c r="EI275" s="165">
        <v>0</v>
      </c>
      <c r="EJ275" s="519">
        <f>ROUND(((EI275-(EI275/6))/$DD$3)*$DE$3,2)</f>
        <v>0</v>
      </c>
      <c r="EK275" s="520"/>
      <c r="EL275" s="521">
        <f>IF(EK275="",EJ275,
IF(AND($EI$10&gt;=VLOOKUP(EK275,$EH$5:$EL$9,2,0),$EI$10&lt;=VLOOKUP(EK275,$EH$5:$EL$9,3,0)),
(EJ275*(1-VLOOKUP(EK275,$EH$5:$EL$9,4,0))),
EJ275))</f>
        <v>0</v>
      </c>
    </row>
    <row r="276" spans="12:142" x14ac:dyDescent="0.2">
      <c r="L276" s="143" t="s">
        <v>7497</v>
      </c>
      <c r="M276" s="47" t="s">
        <v>7489</v>
      </c>
      <c r="N276" s="93" t="s">
        <v>7491</v>
      </c>
      <c r="O276" s="422" t="s">
        <v>691</v>
      </c>
      <c r="P276" s="96"/>
      <c r="Q276" s="143" t="s">
        <v>7497</v>
      </c>
      <c r="R276" s="97" t="s">
        <v>180</v>
      </c>
      <c r="S276" s="93" t="s">
        <v>140</v>
      </c>
      <c r="U276" s="48" t="s">
        <v>2008</v>
      </c>
      <c r="V276" s="97" t="s">
        <v>719</v>
      </c>
      <c r="W276" s="472" t="s">
        <v>5101</v>
      </c>
      <c r="AU276" s="736" t="s">
        <v>2788</v>
      </c>
      <c r="AV276" s="147" t="s">
        <v>1581</v>
      </c>
      <c r="AW276" s="137" t="str">
        <f t="shared" si="218"/>
        <v>ДП Добір-ЛАДА.Л6/0</v>
      </c>
      <c r="AY276" s="233" t="s">
        <v>1299</v>
      </c>
      <c r="AZ276" s="136" t="s">
        <v>1597</v>
      </c>
      <c r="BA276" s="137" t="str">
        <f t="shared" si="226"/>
        <v>ДП ЛАДА D.7/1.фальц.</v>
      </c>
      <c r="BK276" s="142" t="s">
        <v>18</v>
      </c>
      <c r="BL276" s="136" t="s">
        <v>4720</v>
      </c>
      <c r="BM276" s="137" t="str">
        <f t="shared" si="232"/>
        <v>Планка Verto-FIT Comfort 80мм.Е-шпон</v>
      </c>
      <c r="BS276" s="48" t="s">
        <v>628</v>
      </c>
      <c r="BT276" s="40" t="s">
        <v>3851</v>
      </c>
      <c r="BU276" s="69" t="str">
        <f t="shared" si="234"/>
        <v>ДП ПОЛЛО.3/2.Масив</v>
      </c>
      <c r="BW276" s="107" t="s">
        <v>1300</v>
      </c>
      <c r="BX276" s="247" t="s">
        <v>790</v>
      </c>
      <c r="BY276" s="138" t="str">
        <f t="shared" si="224"/>
        <v>ДП ЛАДА D.7/2.Бронза</v>
      </c>
      <c r="CA276" s="145" t="s">
        <v>6662</v>
      </c>
      <c r="CB276" s="475" t="s">
        <v>4109</v>
      </c>
      <c r="CC276" s="238" t="str">
        <f>CONCATENATE(CA276,".",CB276)</f>
        <v>ДП ІДЕЯ.вн фальц.робоча.Magnet цл +3завіс 3D</v>
      </c>
      <c r="CE276" s="736" t="s">
        <v>6145</v>
      </c>
      <c r="CF276" s="136" t="s">
        <v>4021</v>
      </c>
      <c r="CG276" s="137" t="str">
        <f t="shared" si="233"/>
        <v>ДП Класік.фальц..неробоча..ВВ</v>
      </c>
      <c r="CM276" s="55"/>
      <c r="CN276" s="55"/>
      <c r="CO276" s="69"/>
      <c r="CY276" s="746" t="s">
        <v>4500</v>
      </c>
      <c r="CZ276" s="136"/>
      <c r="DA276" s="137" t="s">
        <v>817</v>
      </c>
      <c r="DD276" s="249" t="s">
        <v>1410</v>
      </c>
      <c r="DE276" s="165">
        <v>8050</v>
      </c>
      <c r="DF276" s="525">
        <f t="shared" si="214"/>
        <v>8050</v>
      </c>
      <c r="DG276" s="526"/>
      <c r="DH276" s="527">
        <f t="shared" si="215"/>
        <v>8050</v>
      </c>
      <c r="DP276" s="732" t="s">
        <v>3677</v>
      </c>
      <c r="DQ276" s="165">
        <v>550</v>
      </c>
      <c r="DR276" s="519">
        <f t="shared" si="227"/>
        <v>550</v>
      </c>
      <c r="DS276" s="520"/>
      <c r="DT276" s="521">
        <f t="shared" si="228"/>
        <v>550</v>
      </c>
      <c r="DU276" s="165"/>
      <c r="DV276" s="732" t="s">
        <v>7080</v>
      </c>
      <c r="DW276" s="165">
        <v>800.00000000000011</v>
      </c>
      <c r="DX276" s="519">
        <f t="shared" si="222"/>
        <v>800</v>
      </c>
      <c r="DY276" s="520"/>
      <c r="DZ276" s="521">
        <f t="shared" si="223"/>
        <v>800</v>
      </c>
      <c r="EG276" s="164"/>
      <c r="EH276" s="733" t="s">
        <v>7402</v>
      </c>
      <c r="EI276" s="163">
        <v>1710</v>
      </c>
      <c r="EJ276" s="528">
        <f>ROUND(((EI276-(EI276/6))/$DD$3)*$DE$3,2)</f>
        <v>1710</v>
      </c>
      <c r="EK276" s="523"/>
      <c r="EL276" s="524">
        <f>IF(EK276="",EJ276,
IF(AND($EI$10&gt;=VLOOKUP(EK276,$EH$5:$EL$9,2,0),$EI$10&lt;=VLOOKUP(EK276,$EH$5:$EL$9,3,0)),
(EJ276*(1-VLOOKUP(EK276,$EH$5:$EL$9,4,0))),
EJ276))</f>
        <v>1710</v>
      </c>
    </row>
    <row r="277" spans="12:142" x14ac:dyDescent="0.2">
      <c r="L277" s="143" t="s">
        <v>7498</v>
      </c>
      <c r="M277" s="47" t="s">
        <v>7489</v>
      </c>
      <c r="N277" s="93" t="s">
        <v>7491</v>
      </c>
      <c r="O277" s="422" t="s">
        <v>691</v>
      </c>
      <c r="P277" s="96"/>
      <c r="Q277" s="143" t="s">
        <v>7498</v>
      </c>
      <c r="R277" s="97" t="s">
        <v>181</v>
      </c>
      <c r="S277" s="93" t="s">
        <v>130</v>
      </c>
      <c r="U277" s="801"/>
      <c r="V277" s="802"/>
      <c r="W277" s="795"/>
      <c r="AU277" s="743" t="s">
        <v>2788</v>
      </c>
      <c r="AV277" s="552" t="s">
        <v>1582</v>
      </c>
      <c r="AW277" s="173" t="str">
        <f t="shared" si="218"/>
        <v>ДП Добір-ЛАДА.Л6/1</v>
      </c>
      <c r="AY277" s="233" t="s">
        <v>1299</v>
      </c>
      <c r="AZ277" s="136" t="s">
        <v>1598</v>
      </c>
      <c r="BA277" s="137" t="str">
        <f t="shared" si="226"/>
        <v>ДП ЛАДА D.7/1.б/з фальц.</v>
      </c>
      <c r="BK277" s="143" t="s">
        <v>18</v>
      </c>
      <c r="BL277" s="61" t="s">
        <v>1710</v>
      </c>
      <c r="BM277" s="138" t="str">
        <f t="shared" si="232"/>
        <v>Планка Verto-FIT Comfort 80мм.Лофт</v>
      </c>
      <c r="BS277" s="48" t="s">
        <v>629</v>
      </c>
      <c r="BT277" s="40" t="s">
        <v>3851</v>
      </c>
      <c r="BU277" s="69" t="str">
        <f t="shared" si="234"/>
        <v>ДП ПОЛЛО.3/4.Масив</v>
      </c>
      <c r="BW277" s="431"/>
      <c r="BX277" s="431"/>
      <c r="BY277" s="431"/>
      <c r="CA277" s="146" t="s">
        <v>6662</v>
      </c>
      <c r="CB277" s="587" t="s">
        <v>4110</v>
      </c>
      <c r="CC277" s="239" t="str">
        <f>CONCATENATE(CA277,".",CB277)</f>
        <v>ДП ІДЕЯ.вн фальц.робоча.Magnet ст +3завіс 3D</v>
      </c>
      <c r="CE277" s="423" t="s">
        <v>6145</v>
      </c>
      <c r="CF277" s="61" t="s">
        <v>697</v>
      </c>
      <c r="CG277" s="138" t="str">
        <f t="shared" si="233"/>
        <v>ДП Класік.фальц..неробоча..ВП</v>
      </c>
      <c r="CM277" s="572"/>
      <c r="CN277" s="558"/>
      <c r="CO277" s="559"/>
      <c r="CY277" s="744" t="s">
        <v>4530</v>
      </c>
      <c r="CZ277" s="61"/>
      <c r="DA277" s="138" t="s">
        <v>817</v>
      </c>
      <c r="DD277" s="249" t="s">
        <v>1411</v>
      </c>
      <c r="DE277" s="165">
        <v>8050</v>
      </c>
      <c r="DF277" s="525">
        <f t="shared" si="214"/>
        <v>8050</v>
      </c>
      <c r="DG277" s="526"/>
      <c r="DH277" s="527">
        <f t="shared" si="215"/>
        <v>8050</v>
      </c>
      <c r="DP277" s="107" t="s">
        <v>1532</v>
      </c>
      <c r="DQ277" s="163">
        <v>550</v>
      </c>
      <c r="DR277" s="528">
        <f t="shared" si="227"/>
        <v>550</v>
      </c>
      <c r="DS277" s="523"/>
      <c r="DT277" s="524">
        <f t="shared" si="228"/>
        <v>550</v>
      </c>
      <c r="DU277" s="165"/>
      <c r="DV277" s="732" t="s">
        <v>7081</v>
      </c>
      <c r="DW277" s="165">
        <v>800.00000000000011</v>
      </c>
      <c r="DX277" s="519">
        <f t="shared" si="222"/>
        <v>800</v>
      </c>
      <c r="DY277" s="520"/>
      <c r="DZ277" s="521">
        <f t="shared" si="223"/>
        <v>800</v>
      </c>
      <c r="EG277" s="164"/>
      <c r="EH277" s="732" t="s">
        <v>3338</v>
      </c>
      <c r="EI277" s="165">
        <v>0</v>
      </c>
      <c r="EJ277" s="519">
        <f t="shared" si="219"/>
        <v>0</v>
      </c>
      <c r="EK277" s="520"/>
      <c r="EL277" s="521">
        <f t="shared" si="220"/>
        <v>0</v>
      </c>
    </row>
    <row r="278" spans="12:142" x14ac:dyDescent="0.2">
      <c r="L278" s="796"/>
      <c r="M278" s="797"/>
      <c r="N278" s="797"/>
      <c r="O278" s="799"/>
      <c r="P278" s="96"/>
      <c r="U278" s="57" t="s">
        <v>2009</v>
      </c>
      <c r="V278" s="97" t="s">
        <v>718</v>
      </c>
      <c r="W278" s="93" t="s">
        <v>2064</v>
      </c>
      <c r="AU278" s="43" t="s">
        <v>859</v>
      </c>
      <c r="AV278" s="46" t="s">
        <v>500</v>
      </c>
      <c r="AW278" s="69" t="str">
        <f t="shared" ref="AW278:AW291" si="235">CONCATENATE(AU278,".",AV278)</f>
        <v>КД Standard-MDF.1</v>
      </c>
      <c r="AY278" s="223" t="s">
        <v>1299</v>
      </c>
      <c r="AZ278" s="61" t="s">
        <v>1599</v>
      </c>
      <c r="BA278" s="138" t="str">
        <f t="shared" si="226"/>
        <v>ДП ЛАДА D.7/1.купе.</v>
      </c>
      <c r="BK278" s="141" t="s">
        <v>19</v>
      </c>
      <c r="BL278" s="133" t="s">
        <v>4553</v>
      </c>
      <c r="BM278" s="134" t="str">
        <f t="shared" si="232"/>
        <v>Планка Verto-FIT Comfort 160мм.Сімплекс</v>
      </c>
      <c r="BS278" s="48" t="s">
        <v>630</v>
      </c>
      <c r="BT278" s="40" t="s">
        <v>3851</v>
      </c>
      <c r="BU278" s="69" t="str">
        <f t="shared" si="234"/>
        <v>ДП ПОЛЛО.3/6.Масив</v>
      </c>
      <c r="BW278" s="250" t="s">
        <v>2336</v>
      </c>
      <c r="BX278" s="764" t="s">
        <v>3871</v>
      </c>
      <c r="BY278" s="137" t="str">
        <f t="shared" ref="BY278:BY283" si="236">CONCATENATE(BW278,".",BX278)</f>
        <v>ДП Ніка.1/0.(ні)</v>
      </c>
      <c r="CA278" s="145" t="s">
        <v>6662</v>
      </c>
      <c r="CB278" s="475" t="s">
        <v>6665</v>
      </c>
      <c r="CC278" s="238" t="str">
        <f>CONCATENATE(CA278,".",CB278)</f>
        <v>ДП ІДЕЯ.вн фальц.робоча.Magnet цл (чор.) +3завіс 3D</v>
      </c>
      <c r="CE278" s="145" t="s">
        <v>6146</v>
      </c>
      <c r="CF278" s="136"/>
      <c r="CG278" s="137" t="str">
        <f t="shared" si="233"/>
        <v>ДП Класік.б/з фальц..робоча..</v>
      </c>
      <c r="CY278" s="746" t="s">
        <v>4501</v>
      </c>
      <c r="CZ278" s="136"/>
      <c r="DA278" s="137" t="s">
        <v>817</v>
      </c>
      <c r="DD278" s="249" t="s">
        <v>1414</v>
      </c>
      <c r="DE278" s="165">
        <v>8340</v>
      </c>
      <c r="DF278" s="525">
        <f t="shared" si="214"/>
        <v>8340</v>
      </c>
      <c r="DG278" s="526"/>
      <c r="DH278" s="527">
        <f t="shared" si="215"/>
        <v>8340</v>
      </c>
      <c r="DP278" s="164" t="s">
        <v>1490</v>
      </c>
      <c r="DQ278" s="165">
        <v>0</v>
      </c>
      <c r="DR278" s="519">
        <f t="shared" si="227"/>
        <v>0</v>
      </c>
      <c r="DS278" s="520"/>
      <c r="DT278" s="521">
        <f t="shared" si="228"/>
        <v>0</v>
      </c>
      <c r="DU278" s="165"/>
      <c r="DV278" s="733" t="s">
        <v>7082</v>
      </c>
      <c r="DW278" s="163">
        <v>800.00000000000011</v>
      </c>
      <c r="DX278" s="522">
        <f t="shared" si="222"/>
        <v>800</v>
      </c>
      <c r="DY278" s="523"/>
      <c r="DZ278" s="524">
        <f t="shared" si="223"/>
        <v>800</v>
      </c>
      <c r="EG278" s="164"/>
      <c r="EH278" s="733" t="s">
        <v>3339</v>
      </c>
      <c r="EI278" s="163">
        <v>1830</v>
      </c>
      <c r="EJ278" s="528">
        <f t="shared" si="219"/>
        <v>1830</v>
      </c>
      <c r="EK278" s="523"/>
      <c r="EL278" s="524">
        <f t="shared" si="220"/>
        <v>1830</v>
      </c>
    </row>
    <row r="279" spans="12:142" x14ac:dyDescent="0.2">
      <c r="L279" s="143"/>
      <c r="M279" s="47"/>
      <c r="N279" s="93"/>
      <c r="O279" s="422"/>
      <c r="P279" s="96"/>
      <c r="Q279" s="796"/>
      <c r="R279" s="798"/>
      <c r="S279" s="797"/>
      <c r="U279" s="57" t="s">
        <v>2010</v>
      </c>
      <c r="V279" s="97" t="s">
        <v>719</v>
      </c>
      <c r="W279" s="472" t="s">
        <v>5101</v>
      </c>
      <c r="AU279" s="44" t="s">
        <v>521</v>
      </c>
      <c r="AV279" s="46" t="s">
        <v>500</v>
      </c>
      <c r="AW279" s="69" t="str">
        <f t="shared" si="235"/>
        <v>КД Standard.1</v>
      </c>
      <c r="AY279" s="233" t="s">
        <v>1300</v>
      </c>
      <c r="AZ279" s="136" t="s">
        <v>1597</v>
      </c>
      <c r="BA279" s="137" t="str">
        <f t="shared" si="226"/>
        <v>ДП ЛАДА D.7/2.фальц.</v>
      </c>
      <c r="BK279" s="142" t="s">
        <v>19</v>
      </c>
      <c r="BL279" s="136" t="s">
        <v>393</v>
      </c>
      <c r="BM279" s="137" t="str">
        <f t="shared" si="232"/>
        <v>Планка Verto-FIT Comfort 160мм.Verto-Cell</v>
      </c>
      <c r="BS279" s="48" t="s">
        <v>633</v>
      </c>
      <c r="BT279" s="40" t="s">
        <v>3851</v>
      </c>
      <c r="BU279" s="69" t="str">
        <f t="shared" si="234"/>
        <v>ДП ПОЛЛО.3А/3.Масив</v>
      </c>
      <c r="BW279" s="250" t="s">
        <v>2337</v>
      </c>
      <c r="BX279" s="245" t="s">
        <v>430</v>
      </c>
      <c r="BY279" s="134" t="str">
        <f t="shared" si="236"/>
        <v>ДП Ніка.1/1.Сатин</v>
      </c>
      <c r="CA279" s="146" t="s">
        <v>6662</v>
      </c>
      <c r="CB279" s="587" t="s">
        <v>6666</v>
      </c>
      <c r="CC279" s="239" t="str">
        <f>CONCATENATE(CA279,".",CB279)</f>
        <v>ДП ІДЕЯ.вн фальц.робоча.Magnet ст (чор.) +3завіс 3D</v>
      </c>
      <c r="CE279" s="145" t="s">
        <v>6146</v>
      </c>
      <c r="CF279" s="136" t="s">
        <v>4021</v>
      </c>
      <c r="CG279" s="137" t="str">
        <f t="shared" si="233"/>
        <v>ДП Класік.б/з фальц..робоча..ВВ</v>
      </c>
      <c r="CY279" s="744" t="s">
        <v>4531</v>
      </c>
      <c r="CZ279" s="61"/>
      <c r="DA279" s="138" t="s">
        <v>817</v>
      </c>
      <c r="DD279" s="249" t="s">
        <v>1415</v>
      </c>
      <c r="DE279" s="165">
        <v>8340</v>
      </c>
      <c r="DF279" s="525">
        <f t="shared" si="214"/>
        <v>8340</v>
      </c>
      <c r="DG279" s="526"/>
      <c r="DH279" s="527">
        <f t="shared" si="215"/>
        <v>8340</v>
      </c>
      <c r="DP279" s="732" t="s">
        <v>3678</v>
      </c>
      <c r="DQ279" s="165">
        <v>550</v>
      </c>
      <c r="DR279" s="519">
        <f t="shared" si="227"/>
        <v>550</v>
      </c>
      <c r="DS279" s="520"/>
      <c r="DT279" s="521">
        <f t="shared" si="228"/>
        <v>550</v>
      </c>
      <c r="DU279" s="165"/>
      <c r="DV279" s="732" t="s">
        <v>7083</v>
      </c>
      <c r="DW279" s="165">
        <v>1000</v>
      </c>
      <c r="DX279" s="519">
        <f t="shared" si="222"/>
        <v>1000</v>
      </c>
      <c r="DY279" s="520"/>
      <c r="DZ279" s="521">
        <f t="shared" si="223"/>
        <v>1000</v>
      </c>
      <c r="EG279" s="164"/>
      <c r="EH279" s="732" t="s">
        <v>4762</v>
      </c>
      <c r="EI279" s="165">
        <v>0</v>
      </c>
      <c r="EJ279" s="519">
        <f>ROUND(((EI279-(EI279/6))/$DD$3)*$DE$3,2)</f>
        <v>0</v>
      </c>
      <c r="EK279" s="520"/>
      <c r="EL279" s="521">
        <f>IF(EK279="",EJ279,
IF(AND($EI$10&gt;=VLOOKUP(EK279,$EH$5:$EL$9,2,0),$EI$10&lt;=VLOOKUP(EK279,$EH$5:$EL$9,3,0)),
(EJ279*(1-VLOOKUP(EK279,$EH$5:$EL$9,4,0))),
EJ279))</f>
        <v>0</v>
      </c>
    </row>
    <row r="280" spans="12:142" x14ac:dyDescent="0.2">
      <c r="L280" s="757" t="s">
        <v>2716</v>
      </c>
      <c r="M280" s="100" t="s">
        <v>2713</v>
      </c>
      <c r="N280" s="99" t="s">
        <v>1965</v>
      </c>
      <c r="O280" s="804" t="s">
        <v>691</v>
      </c>
      <c r="P280" s="96"/>
      <c r="Q280" s="143"/>
      <c r="R280" s="97"/>
      <c r="S280" s="93"/>
      <c r="U280" s="801"/>
      <c r="V280" s="802"/>
      <c r="W280" s="795"/>
      <c r="AU280" s="141" t="s">
        <v>6980</v>
      </c>
      <c r="AV280" s="886" t="s">
        <v>500</v>
      </c>
      <c r="AW280" s="134" t="str">
        <f t="shared" si="235"/>
        <v>КД Standard-Алюм.1</v>
      </c>
      <c r="AY280" s="233" t="s">
        <v>1300</v>
      </c>
      <c r="AZ280" s="136" t="s">
        <v>1598</v>
      </c>
      <c r="BA280" s="137" t="str">
        <f t="shared" si="226"/>
        <v>ДП ЛАДА D.7/2.б/з фальц.</v>
      </c>
      <c r="BK280" s="142" t="s">
        <v>19</v>
      </c>
      <c r="BL280" s="136"/>
      <c r="BM280" s="137" t="str">
        <f t="shared" si="232"/>
        <v>Планка Verto-FIT Comfort 160мм.</v>
      </c>
      <c r="BS280" s="48" t="s">
        <v>636</v>
      </c>
      <c r="BT280" s="40" t="s">
        <v>3851</v>
      </c>
      <c r="BU280" s="69" t="str">
        <f t="shared" si="234"/>
        <v>ДП ПОЛЛО.3А/5.Масив</v>
      </c>
      <c r="BW280" s="249" t="s">
        <v>2337</v>
      </c>
      <c r="BX280" s="764" t="s">
        <v>3617</v>
      </c>
      <c r="BY280" s="137" t="str">
        <f t="shared" si="236"/>
        <v>ДП Ніка.1/1.Графіт</v>
      </c>
      <c r="CA280" s="145"/>
      <c r="CB280" s="475"/>
      <c r="CC280" s="238"/>
      <c r="CE280" s="146" t="s">
        <v>6146</v>
      </c>
      <c r="CF280" s="61" t="s">
        <v>697</v>
      </c>
      <c r="CG280" s="138" t="str">
        <f t="shared" si="233"/>
        <v>ДП Класік.б/з фальц..робоча..ВП</v>
      </c>
      <c r="CY280" s="746" t="s">
        <v>5822</v>
      </c>
      <c r="CZ280" s="136"/>
      <c r="DA280" s="137" t="s">
        <v>817</v>
      </c>
      <c r="DD280" s="249" t="s">
        <v>1416</v>
      </c>
      <c r="DE280" s="165">
        <v>8340</v>
      </c>
      <c r="DF280" s="525">
        <f t="shared" si="214"/>
        <v>8340</v>
      </c>
      <c r="DG280" s="526"/>
      <c r="DH280" s="527">
        <f t="shared" si="215"/>
        <v>8340</v>
      </c>
      <c r="DP280" s="107" t="s">
        <v>1531</v>
      </c>
      <c r="DQ280" s="163">
        <v>550</v>
      </c>
      <c r="DR280" s="528">
        <f t="shared" si="227"/>
        <v>550</v>
      </c>
      <c r="DS280" s="523"/>
      <c r="DT280" s="524">
        <f t="shared" si="228"/>
        <v>550</v>
      </c>
      <c r="DU280" s="165"/>
      <c r="DV280" s="732" t="s">
        <v>7084</v>
      </c>
      <c r="DW280" s="165">
        <v>1000</v>
      </c>
      <c r="DX280" s="519">
        <f t="shared" si="222"/>
        <v>1000</v>
      </c>
      <c r="DY280" s="520"/>
      <c r="DZ280" s="521">
        <f t="shared" si="223"/>
        <v>1000</v>
      </c>
      <c r="EG280" s="164"/>
      <c r="EH280" s="733" t="s">
        <v>4763</v>
      </c>
      <c r="EI280" s="163">
        <v>1960</v>
      </c>
      <c r="EJ280" s="528">
        <f>ROUND(((EI280-(EI280/6))/$DD$3)*$DE$3,2)</f>
        <v>1960</v>
      </c>
      <c r="EK280" s="523"/>
      <c r="EL280" s="524">
        <f>IF(EK280="",EJ280,
IF(AND($EI$10&gt;=VLOOKUP(EK280,$EH$5:$EL$9,2,0),$EI$10&lt;=VLOOKUP(EK280,$EH$5:$EL$9,3,0)),
(EJ280*(1-VLOOKUP(EK280,$EH$5:$EL$9,4,0))),
EJ280))</f>
        <v>1960</v>
      </c>
    </row>
    <row r="281" spans="12:142" x14ac:dyDescent="0.2">
      <c r="L281" s="758" t="s">
        <v>2717</v>
      </c>
      <c r="M281" s="150" t="s">
        <v>2713</v>
      </c>
      <c r="N281" s="158" t="s">
        <v>1965</v>
      </c>
      <c r="O281" s="805" t="s">
        <v>691</v>
      </c>
      <c r="P281" s="96"/>
      <c r="Q281" s="757" t="s">
        <v>2716</v>
      </c>
      <c r="R281" s="100" t="s">
        <v>152</v>
      </c>
      <c r="S281" s="99" t="s">
        <v>982</v>
      </c>
      <c r="U281" s="750" t="s">
        <v>6076</v>
      </c>
      <c r="V281" s="97" t="s">
        <v>1232</v>
      </c>
      <c r="W281" s="692" t="s">
        <v>2065</v>
      </c>
      <c r="AU281" s="141" t="s">
        <v>6980</v>
      </c>
      <c r="AV281" s="886" t="s">
        <v>501</v>
      </c>
      <c r="AW281" s="134" t="str">
        <f t="shared" si="235"/>
        <v>КД Standard-Алюм.2</v>
      </c>
      <c r="AY281" s="223" t="s">
        <v>1300</v>
      </c>
      <c r="AZ281" s="61" t="s">
        <v>1599</v>
      </c>
      <c r="BA281" s="138" t="str">
        <f t="shared" si="226"/>
        <v>ДП ЛАДА D.7/2.купе.</v>
      </c>
      <c r="BK281" s="142" t="s">
        <v>19</v>
      </c>
      <c r="BL281" s="136" t="s">
        <v>1767</v>
      </c>
      <c r="BM281" s="137" t="str">
        <f t="shared" si="232"/>
        <v>Планка Verto-FIT Comfort 160мм.Uni-Mat</v>
      </c>
      <c r="BS281" s="48" t="s">
        <v>639</v>
      </c>
      <c r="BT281" s="40" t="s">
        <v>3851</v>
      </c>
      <c r="BU281" s="69" t="str">
        <f t="shared" si="234"/>
        <v>ДП ПОЛЛО.4/3.Масив</v>
      </c>
      <c r="BW281" s="248" t="s">
        <v>2337</v>
      </c>
      <c r="BX281" s="247" t="s">
        <v>790</v>
      </c>
      <c r="BY281" s="138" t="str">
        <f t="shared" si="236"/>
        <v>ДП Ніка.1/1.Бронза</v>
      </c>
      <c r="CA281" s="145" t="s">
        <v>6119</v>
      </c>
      <c r="CB281" s="136" t="s">
        <v>3871</v>
      </c>
      <c r="CC281" s="238" t="str">
        <f>CONCATENATE(CA281,".",CB281)</f>
        <v>ДП ІДЕЯ.б/з фальц.робоча.(ні)</v>
      </c>
      <c r="CE281" s="736" t="s">
        <v>6147</v>
      </c>
      <c r="CF281" s="136"/>
      <c r="CG281" s="137" t="str">
        <f t="shared" si="233"/>
        <v>ДП Класік.купе..робоча..</v>
      </c>
      <c r="CY281" s="744" t="s">
        <v>5823</v>
      </c>
      <c r="CZ281" s="61"/>
      <c r="DA281" s="138" t="s">
        <v>817</v>
      </c>
      <c r="DD281" s="249" t="s">
        <v>1417</v>
      </c>
      <c r="DE281" s="165">
        <v>8340</v>
      </c>
      <c r="DF281" s="525">
        <f t="shared" si="214"/>
        <v>8340</v>
      </c>
      <c r="DG281" s="526"/>
      <c r="DH281" s="527">
        <f t="shared" si="215"/>
        <v>8340</v>
      </c>
      <c r="DP281" s="164" t="s">
        <v>1491</v>
      </c>
      <c r="DQ281" s="165">
        <v>0</v>
      </c>
      <c r="DR281" s="519">
        <f t="shared" si="227"/>
        <v>0</v>
      </c>
      <c r="DS281" s="520"/>
      <c r="DT281" s="521">
        <f t="shared" si="228"/>
        <v>0</v>
      </c>
      <c r="DU281" s="165"/>
      <c r="DV281" s="732" t="s">
        <v>7085</v>
      </c>
      <c r="DW281" s="165">
        <v>1000</v>
      </c>
      <c r="DX281" s="519">
        <f t="shared" si="222"/>
        <v>1000</v>
      </c>
      <c r="DY281" s="520"/>
      <c r="DZ281" s="521">
        <f t="shared" si="223"/>
        <v>1000</v>
      </c>
      <c r="EG281" s="164"/>
      <c r="EH281" s="732" t="s">
        <v>3340</v>
      </c>
      <c r="EI281" s="165">
        <v>0</v>
      </c>
      <c r="EJ281" s="519">
        <f t="shared" si="219"/>
        <v>0</v>
      </c>
      <c r="EK281" s="520"/>
      <c r="EL281" s="521">
        <f t="shared" si="220"/>
        <v>0</v>
      </c>
    </row>
    <row r="282" spans="12:142" x14ac:dyDescent="0.2">
      <c r="L282" s="759" t="s">
        <v>2718</v>
      </c>
      <c r="M282" s="151" t="s">
        <v>2713</v>
      </c>
      <c r="N282" s="159" t="s">
        <v>1965</v>
      </c>
      <c r="O282" s="421" t="s">
        <v>691</v>
      </c>
      <c r="P282" s="96"/>
      <c r="Q282" s="758" t="s">
        <v>2717</v>
      </c>
      <c r="R282" s="150" t="s">
        <v>154</v>
      </c>
      <c r="S282" s="158" t="s">
        <v>984</v>
      </c>
      <c r="U282" s="750" t="s">
        <v>6094</v>
      </c>
      <c r="V282" s="97" t="s">
        <v>1232</v>
      </c>
      <c r="W282" s="692" t="s">
        <v>2065</v>
      </c>
      <c r="AU282" s="141" t="s">
        <v>520</v>
      </c>
      <c r="AV282" s="155" t="s">
        <v>441</v>
      </c>
      <c r="AW282" s="134" t="str">
        <f t="shared" si="235"/>
        <v>КД Verto-FIT.A</v>
      </c>
      <c r="AY282" s="431"/>
      <c r="AZ282" s="221"/>
      <c r="BA282" s="222"/>
      <c r="BK282" s="142" t="s">
        <v>19</v>
      </c>
      <c r="BL282" s="136" t="s">
        <v>529</v>
      </c>
      <c r="BM282" s="137" t="str">
        <f t="shared" si="232"/>
        <v>Планка Verto-FIT Comfort 160мм.Резист</v>
      </c>
      <c r="BS282" s="425"/>
      <c r="BT282" s="426"/>
      <c r="BU282" s="427"/>
      <c r="BW282" s="248" t="s">
        <v>2337</v>
      </c>
      <c r="BX282" s="247" t="s">
        <v>790</v>
      </c>
      <c r="BY282" s="138" t="str">
        <f t="shared" si="236"/>
        <v>ДП Ніка.1/1.Бронза</v>
      </c>
      <c r="CA282" s="145" t="s">
        <v>6119</v>
      </c>
      <c r="CB282" s="96"/>
      <c r="CC282" s="96"/>
      <c r="CE282" s="423" t="s">
        <v>6147</v>
      </c>
      <c r="CF282" s="61" t="s">
        <v>4021</v>
      </c>
      <c r="CG282" s="138" t="str">
        <f t="shared" si="233"/>
        <v>ДП Класік.купе..робоча..ВВ</v>
      </c>
      <c r="CY282" s="473"/>
      <c r="CZ282" s="480"/>
      <c r="DA282" s="427"/>
      <c r="DD282" s="249" t="s">
        <v>1418</v>
      </c>
      <c r="DE282" s="165">
        <v>8340</v>
      </c>
      <c r="DF282" s="525">
        <f t="shared" si="214"/>
        <v>8340</v>
      </c>
      <c r="DG282" s="526"/>
      <c r="DH282" s="527">
        <f t="shared" si="215"/>
        <v>8340</v>
      </c>
      <c r="DP282" s="732" t="s">
        <v>3679</v>
      </c>
      <c r="DQ282" s="165">
        <v>550</v>
      </c>
      <c r="DR282" s="519">
        <f t="shared" si="227"/>
        <v>550</v>
      </c>
      <c r="DS282" s="520"/>
      <c r="DT282" s="521">
        <f t="shared" si="228"/>
        <v>550</v>
      </c>
      <c r="DU282" s="165"/>
      <c r="DV282" s="733" t="s">
        <v>7086</v>
      </c>
      <c r="DW282" s="163">
        <v>1000</v>
      </c>
      <c r="DX282" s="522">
        <f t="shared" si="222"/>
        <v>1000</v>
      </c>
      <c r="DY282" s="523"/>
      <c r="DZ282" s="524">
        <f t="shared" si="223"/>
        <v>1000</v>
      </c>
      <c r="EG282" s="164"/>
      <c r="EH282" s="733" t="s">
        <v>3341</v>
      </c>
      <c r="EI282" s="163">
        <v>1960</v>
      </c>
      <c r="EJ282" s="528">
        <f t="shared" si="219"/>
        <v>1960</v>
      </c>
      <c r="EK282" s="523"/>
      <c r="EL282" s="524">
        <f t="shared" si="220"/>
        <v>1960</v>
      </c>
    </row>
    <row r="283" spans="12:142" x14ac:dyDescent="0.2">
      <c r="L283" s="152" t="s">
        <v>567</v>
      </c>
      <c r="M283" s="803" t="s">
        <v>388</v>
      </c>
      <c r="N283" s="99" t="s">
        <v>1954</v>
      </c>
      <c r="O283" s="804" t="s">
        <v>691</v>
      </c>
      <c r="P283" s="811"/>
      <c r="Q283" s="759" t="s">
        <v>2718</v>
      </c>
      <c r="R283" s="151" t="s">
        <v>155</v>
      </c>
      <c r="S283" s="159" t="s">
        <v>985</v>
      </c>
      <c r="U283" s="801"/>
      <c r="V283" s="802"/>
      <c r="W283" s="795"/>
      <c r="AU283" s="142" t="s">
        <v>520</v>
      </c>
      <c r="AV283" s="156" t="s">
        <v>442</v>
      </c>
      <c r="AW283" s="137" t="str">
        <f t="shared" si="235"/>
        <v>КД Verto-FIT.B</v>
      </c>
      <c r="AY283" s="249" t="s">
        <v>2336</v>
      </c>
      <c r="AZ283" s="136" t="s">
        <v>1597</v>
      </c>
      <c r="BA283" s="137" t="str">
        <f t="shared" ref="BA283:BA321" si="237">CONCATENATE(AY283,".",AZ283)</f>
        <v>ДП Ніка.1/0.фальц.</v>
      </c>
      <c r="BK283" s="142" t="s">
        <v>19</v>
      </c>
      <c r="BL283" s="136" t="s">
        <v>7178</v>
      </c>
      <c r="BM283" s="137" t="str">
        <f>CONCATENATE(BK283,".",BL283)</f>
        <v>Планка Verto-FIT Comfort 160мм.Резист.</v>
      </c>
      <c r="BS283" s="143" t="s">
        <v>6135</v>
      </c>
      <c r="BT283" s="40" t="s">
        <v>3851</v>
      </c>
      <c r="BU283" s="69" t="str">
        <f t="shared" ref="BU283:BU290" si="238">CONCATENATE(BS283,".",BT283)</f>
        <v>ДП КЛАСІК.1/0.Масив</v>
      </c>
      <c r="BW283" s="248" t="s">
        <v>2337</v>
      </c>
      <c r="BX283" s="247" t="s">
        <v>5676</v>
      </c>
      <c r="BY283" s="138" t="str">
        <f t="shared" si="236"/>
        <v>ДП Ніка.1/1.Лакобель</v>
      </c>
      <c r="CA283" s="145" t="s">
        <v>6119</v>
      </c>
      <c r="CB283" s="475" t="s">
        <v>4097</v>
      </c>
      <c r="CC283" s="238" t="str">
        <f>CONCATENATE(CA283,".",CB283)</f>
        <v>ДП ІДЕЯ.б/з фальц.робоча.Magnet цл б/з завіс.</v>
      </c>
      <c r="CE283" s="543"/>
      <c r="CF283" s="541"/>
      <c r="CG283" s="542"/>
      <c r="CY283" s="745" t="s">
        <v>4494</v>
      </c>
      <c r="CZ283" s="761" t="s">
        <v>3897</v>
      </c>
      <c r="DA283" s="134" t="s">
        <v>817</v>
      </c>
      <c r="DD283" s="248" t="s">
        <v>1419</v>
      </c>
      <c r="DE283" s="163">
        <v>8340</v>
      </c>
      <c r="DF283" s="525">
        <f t="shared" si="214"/>
        <v>8340</v>
      </c>
      <c r="DG283" s="526"/>
      <c r="DH283" s="527">
        <f t="shared" si="215"/>
        <v>8340</v>
      </c>
      <c r="DP283" s="107" t="s">
        <v>1530</v>
      </c>
      <c r="DQ283" s="163">
        <v>550</v>
      </c>
      <c r="DR283" s="528">
        <f t="shared" si="227"/>
        <v>550</v>
      </c>
      <c r="DS283" s="523"/>
      <c r="DT283" s="524">
        <f t="shared" si="228"/>
        <v>550</v>
      </c>
      <c r="DU283" s="165"/>
      <c r="DV283" s="732" t="s">
        <v>7087</v>
      </c>
      <c r="DW283" s="165">
        <v>1000</v>
      </c>
      <c r="DX283" s="519">
        <f t="shared" si="222"/>
        <v>1000</v>
      </c>
      <c r="DY283" s="520"/>
      <c r="DZ283" s="521">
        <f t="shared" si="223"/>
        <v>1000</v>
      </c>
      <c r="EG283" s="164"/>
      <c r="EH283" s="255"/>
      <c r="EI283" s="256"/>
      <c r="EJ283" s="514"/>
      <c r="EK283" s="529"/>
      <c r="EL283" s="258"/>
    </row>
    <row r="284" spans="12:142" x14ac:dyDescent="0.2">
      <c r="L284" s="153" t="s">
        <v>568</v>
      </c>
      <c r="M284" s="21" t="s">
        <v>388</v>
      </c>
      <c r="N284" s="158" t="s">
        <v>1954</v>
      </c>
      <c r="O284" s="805" t="s">
        <v>691</v>
      </c>
      <c r="P284" s="96"/>
      <c r="Q284" s="152" t="s">
        <v>567</v>
      </c>
      <c r="R284" s="100" t="s">
        <v>152</v>
      </c>
      <c r="S284" s="99" t="s">
        <v>982</v>
      </c>
      <c r="U284" s="48"/>
      <c r="V284" s="97"/>
      <c r="W284" s="93"/>
      <c r="AU284" s="142" t="s">
        <v>520</v>
      </c>
      <c r="AV284" s="539" t="s">
        <v>1126</v>
      </c>
      <c r="AW284" s="137" t="str">
        <f t="shared" si="235"/>
        <v>КД Verto-FIT.B+</v>
      </c>
      <c r="AY284" s="249" t="s">
        <v>2336</v>
      </c>
      <c r="AZ284" s="136" t="s">
        <v>1598</v>
      </c>
      <c r="BA284" s="137" t="str">
        <f t="shared" si="237"/>
        <v>ДП Ніка.1/0.б/з фальц.</v>
      </c>
      <c r="BK284" s="142" t="s">
        <v>19</v>
      </c>
      <c r="BL284" s="136" t="s">
        <v>55</v>
      </c>
      <c r="BM284" s="137" t="str">
        <f t="shared" si="232"/>
        <v>Планка Verto-FIT Comfort 160мм.LINE-3D</v>
      </c>
      <c r="BS284" s="143" t="s">
        <v>6134</v>
      </c>
      <c r="BT284" s="40" t="s">
        <v>3851</v>
      </c>
      <c r="BU284" s="69" t="str">
        <f t="shared" si="238"/>
        <v>ДП КЛАСІК.1/1.Масив</v>
      </c>
      <c r="BW284" s="250" t="s">
        <v>2338</v>
      </c>
      <c r="BX284" s="245" t="s">
        <v>430</v>
      </c>
      <c r="BY284" s="134" t="str">
        <f t="shared" ref="BY284:BY326" si="239">CONCATENATE(BW284,".",BX284)</f>
        <v>ДП Ніка.1/2.Сатин</v>
      </c>
      <c r="CA284" s="145" t="s">
        <v>6119</v>
      </c>
      <c r="CB284" s="475" t="s">
        <v>4099</v>
      </c>
      <c r="CC284" s="238" t="str">
        <f>CONCATENATE(CA284,".",CB284)</f>
        <v>ДП ІДЕЯ.б/з фальц.робоча.Magnet ст б/з завіс.</v>
      </c>
      <c r="CE284" s="736" t="s">
        <v>6901</v>
      </c>
      <c r="CF284" s="136"/>
      <c r="CG284" s="137" t="str">
        <f t="shared" ref="CG284:CG294" si="240">CONCATENATE(CE284,".",CF284)</f>
        <v>ДП Прованс.фальц..робоча..</v>
      </c>
      <c r="CY284" s="744" t="s">
        <v>4524</v>
      </c>
      <c r="CZ284" s="779" t="s">
        <v>3897</v>
      </c>
      <c r="DA284" s="138" t="s">
        <v>817</v>
      </c>
      <c r="DD284" s="734" t="s">
        <v>4766</v>
      </c>
      <c r="DE284" s="165">
        <v>8470</v>
      </c>
      <c r="DF284" s="525">
        <f t="shared" si="214"/>
        <v>8470</v>
      </c>
      <c r="DG284" s="526"/>
      <c r="DH284" s="527">
        <f t="shared" si="215"/>
        <v>8470</v>
      </c>
      <c r="DP284" s="164" t="s">
        <v>1492</v>
      </c>
      <c r="DQ284" s="165">
        <v>0</v>
      </c>
      <c r="DR284" s="519">
        <f t="shared" si="227"/>
        <v>0</v>
      </c>
      <c r="DS284" s="520"/>
      <c r="DT284" s="521">
        <f t="shared" si="228"/>
        <v>0</v>
      </c>
      <c r="DU284" s="165"/>
      <c r="DV284" s="732" t="s">
        <v>7088</v>
      </c>
      <c r="DW284" s="165">
        <v>1000</v>
      </c>
      <c r="DX284" s="519">
        <f t="shared" si="222"/>
        <v>1000</v>
      </c>
      <c r="DY284" s="520"/>
      <c r="DZ284" s="521">
        <f t="shared" si="223"/>
        <v>1000</v>
      </c>
      <c r="EG284" s="164"/>
      <c r="EH284" s="731" t="s">
        <v>4621</v>
      </c>
      <c r="EI284" s="162">
        <v>0</v>
      </c>
      <c r="EJ284" s="534">
        <f t="shared" ref="EJ284:EJ301" si="241">ROUND(((EI284-(EI284/6))/$DD$3)*$DE$3,2)</f>
        <v>0</v>
      </c>
      <c r="EK284" s="526"/>
      <c r="EL284" s="527">
        <f t="shared" ref="EL284:EL301" si="242">IF(EK284="",EJ284,
IF(AND($EI$10&gt;=VLOOKUP(EK284,$EH$5:$EL$9,2,0),$EI$10&lt;=VLOOKUP(EK284,$EH$5:$EL$9,3,0)),
(EJ284*(1-VLOOKUP(EK284,$EH$5:$EL$9,4,0))),
EJ284))</f>
        <v>0</v>
      </c>
    </row>
    <row r="285" spans="12:142" x14ac:dyDescent="0.2">
      <c r="L285" s="153" t="s">
        <v>569</v>
      </c>
      <c r="M285" s="21" t="s">
        <v>388</v>
      </c>
      <c r="N285" s="158" t="s">
        <v>1954</v>
      </c>
      <c r="O285" s="805" t="s">
        <v>691</v>
      </c>
      <c r="P285" s="96"/>
      <c r="Q285" s="153" t="s">
        <v>568</v>
      </c>
      <c r="R285" s="150" t="s">
        <v>153</v>
      </c>
      <c r="S285" s="158" t="s">
        <v>983</v>
      </c>
      <c r="U285" s="48"/>
      <c r="V285" s="97"/>
      <c r="W285" s="93"/>
      <c r="AU285" s="142" t="s">
        <v>520</v>
      </c>
      <c r="AV285" s="156" t="s">
        <v>443</v>
      </c>
      <c r="AW285" s="137" t="str">
        <f t="shared" si="235"/>
        <v>КД Verto-FIT.C</v>
      </c>
      <c r="AY285" s="248" t="s">
        <v>2336</v>
      </c>
      <c r="AZ285" s="61" t="s">
        <v>1599</v>
      </c>
      <c r="BA285" s="138" t="str">
        <f t="shared" si="237"/>
        <v>ДП Ніка.1/0.купе.</v>
      </c>
      <c r="BK285" s="142" t="s">
        <v>19</v>
      </c>
      <c r="BL285" s="136" t="s">
        <v>4720</v>
      </c>
      <c r="BM285" s="137" t="str">
        <f t="shared" si="232"/>
        <v>Планка Verto-FIT Comfort 160мм.Е-шпон</v>
      </c>
      <c r="BS285" s="143" t="s">
        <v>6138</v>
      </c>
      <c r="BT285" s="40" t="s">
        <v>3851</v>
      </c>
      <c r="BU285" s="69" t="str">
        <f t="shared" si="238"/>
        <v>ДП КЛАСІК.2/0.Масив</v>
      </c>
      <c r="BW285" s="249" t="s">
        <v>2338</v>
      </c>
      <c r="BX285" s="764" t="s">
        <v>3617</v>
      </c>
      <c r="BY285" s="137" t="str">
        <f t="shared" si="239"/>
        <v>ДП Ніка.1/2.Графіт</v>
      </c>
      <c r="CA285" s="145" t="s">
        <v>6119</v>
      </c>
      <c r="CB285" s="475" t="s">
        <v>5838</v>
      </c>
      <c r="CC285" s="238" t="str">
        <f>CONCATENATE(CA285,".",CB285)</f>
        <v>ДП ІДЕЯ.б/з фальц.робоча.Magnet цл (чор.) б/з завіс.</v>
      </c>
      <c r="CE285" s="736" t="s">
        <v>6901</v>
      </c>
      <c r="CF285" s="136" t="s">
        <v>4021</v>
      </c>
      <c r="CG285" s="137" t="str">
        <f t="shared" si="240"/>
        <v>ДП Прованс.фальц..робоча..ВВ</v>
      </c>
      <c r="CY285" s="746" t="s">
        <v>4495</v>
      </c>
      <c r="CZ285" s="762" t="s">
        <v>3898</v>
      </c>
      <c r="DA285" s="137" t="s">
        <v>817</v>
      </c>
      <c r="DD285" s="734" t="s">
        <v>4767</v>
      </c>
      <c r="DE285" s="165">
        <v>8470</v>
      </c>
      <c r="DF285" s="525">
        <f t="shared" si="214"/>
        <v>8470</v>
      </c>
      <c r="DG285" s="526"/>
      <c r="DH285" s="527">
        <f t="shared" si="215"/>
        <v>8470</v>
      </c>
      <c r="DP285" s="732" t="s">
        <v>3680</v>
      </c>
      <c r="DQ285" s="165">
        <v>550</v>
      </c>
      <c r="DR285" s="519">
        <f t="shared" si="227"/>
        <v>550</v>
      </c>
      <c r="DS285" s="520"/>
      <c r="DT285" s="521">
        <f t="shared" si="228"/>
        <v>550</v>
      </c>
      <c r="DU285" s="165"/>
      <c r="DV285" s="732" t="s">
        <v>7089</v>
      </c>
      <c r="DW285" s="165">
        <v>1000</v>
      </c>
      <c r="DX285" s="519">
        <f t="shared" si="222"/>
        <v>1000</v>
      </c>
      <c r="DY285" s="520"/>
      <c r="DZ285" s="521">
        <f t="shared" si="223"/>
        <v>1000</v>
      </c>
      <c r="EG285" s="164"/>
      <c r="EH285" s="733" t="s">
        <v>4622</v>
      </c>
      <c r="EI285" s="163">
        <v>1450</v>
      </c>
      <c r="EJ285" s="528">
        <f t="shared" si="241"/>
        <v>1450</v>
      </c>
      <c r="EK285" s="523"/>
      <c r="EL285" s="524">
        <f t="shared" si="242"/>
        <v>1450</v>
      </c>
    </row>
    <row r="286" spans="12:142" x14ac:dyDescent="0.2">
      <c r="L286" s="153" t="s">
        <v>570</v>
      </c>
      <c r="M286" s="21" t="s">
        <v>388</v>
      </c>
      <c r="N286" s="158" t="s">
        <v>1954</v>
      </c>
      <c r="O286" s="805" t="s">
        <v>691</v>
      </c>
      <c r="P286" s="96"/>
      <c r="Q286" s="153" t="s">
        <v>569</v>
      </c>
      <c r="R286" s="150" t="s">
        <v>154</v>
      </c>
      <c r="S286" s="158" t="s">
        <v>984</v>
      </c>
      <c r="U286" s="48"/>
      <c r="V286" s="97"/>
      <c r="W286" s="93"/>
      <c r="AU286" s="142" t="s">
        <v>520</v>
      </c>
      <c r="AV286" s="156" t="s">
        <v>444</v>
      </c>
      <c r="AW286" s="137" t="str">
        <f t="shared" si="235"/>
        <v>КД Verto-FIT.D</v>
      </c>
      <c r="AY286" s="249" t="s">
        <v>2337</v>
      </c>
      <c r="AZ286" s="136" t="s">
        <v>1597</v>
      </c>
      <c r="BA286" s="137" t="str">
        <f t="shared" si="237"/>
        <v>ДП Ніка.1/1.фальц.</v>
      </c>
      <c r="BK286" s="143" t="s">
        <v>19</v>
      </c>
      <c r="BL286" s="61" t="s">
        <v>1710</v>
      </c>
      <c r="BM286" s="138" t="str">
        <f t="shared" si="232"/>
        <v>Планка Verto-FIT Comfort 160мм.Лофт</v>
      </c>
      <c r="BS286" s="143" t="s">
        <v>6139</v>
      </c>
      <c r="BT286" s="40" t="s">
        <v>3851</v>
      </c>
      <c r="BU286" s="69" t="str">
        <f t="shared" si="238"/>
        <v>ДП КЛАСІК.2/1.Масив</v>
      </c>
      <c r="BW286" s="248" t="s">
        <v>2338</v>
      </c>
      <c r="BX286" s="247" t="s">
        <v>790</v>
      </c>
      <c r="BY286" s="138" t="str">
        <f t="shared" si="239"/>
        <v>ДП Ніка.1/2.Бронза</v>
      </c>
      <c r="CA286" s="145" t="s">
        <v>6119</v>
      </c>
      <c r="CB286" s="475" t="s">
        <v>5835</v>
      </c>
      <c r="CC286" s="238" t="str">
        <f>CONCATENATE(CA286,".",CB286)</f>
        <v>ДП ІДЕЯ.б/з фальц.робоча.Magnet ст (чор.) б/з завіс.</v>
      </c>
      <c r="CE286" s="423" t="s">
        <v>6901</v>
      </c>
      <c r="CF286" s="61" t="s">
        <v>697</v>
      </c>
      <c r="CG286" s="138" t="str">
        <f t="shared" si="240"/>
        <v>ДП Прованс.фальц..робоча..ВП</v>
      </c>
      <c r="CY286" s="744" t="s">
        <v>4525</v>
      </c>
      <c r="CZ286" s="779" t="s">
        <v>3898</v>
      </c>
      <c r="DA286" s="138" t="s">
        <v>817</v>
      </c>
      <c r="DD286" s="734" t="s">
        <v>4768</v>
      </c>
      <c r="DE286" s="165">
        <v>8470</v>
      </c>
      <c r="DF286" s="525">
        <f t="shared" si="214"/>
        <v>8470</v>
      </c>
      <c r="DG286" s="526"/>
      <c r="DH286" s="527">
        <f t="shared" si="215"/>
        <v>8470</v>
      </c>
      <c r="DP286" s="107" t="s">
        <v>1529</v>
      </c>
      <c r="DQ286" s="163">
        <v>550</v>
      </c>
      <c r="DR286" s="528">
        <f t="shared" si="227"/>
        <v>550</v>
      </c>
      <c r="DS286" s="523"/>
      <c r="DT286" s="524">
        <f t="shared" si="228"/>
        <v>550</v>
      </c>
      <c r="DU286" s="165"/>
      <c r="DV286" s="733" t="s">
        <v>7090</v>
      </c>
      <c r="DW286" s="163">
        <v>1000</v>
      </c>
      <c r="DX286" s="522">
        <f t="shared" si="222"/>
        <v>1000</v>
      </c>
      <c r="DY286" s="523"/>
      <c r="DZ286" s="524">
        <f t="shared" si="223"/>
        <v>1000</v>
      </c>
      <c r="EG286" s="164"/>
      <c r="EH286" s="732" t="s">
        <v>3342</v>
      </c>
      <c r="EI286" s="165">
        <v>0</v>
      </c>
      <c r="EJ286" s="519">
        <f t="shared" si="241"/>
        <v>0</v>
      </c>
      <c r="EK286" s="520"/>
      <c r="EL286" s="521">
        <f t="shared" si="242"/>
        <v>0</v>
      </c>
    </row>
    <row r="287" spans="12:142" x14ac:dyDescent="0.2">
      <c r="L287" s="153" t="s">
        <v>571</v>
      </c>
      <c r="M287" s="21" t="s">
        <v>388</v>
      </c>
      <c r="N287" s="158" t="s">
        <v>1954</v>
      </c>
      <c r="O287" s="805" t="s">
        <v>691</v>
      </c>
      <c r="P287" s="96"/>
      <c r="Q287" s="153" t="s">
        <v>570</v>
      </c>
      <c r="R287" s="150" t="s">
        <v>155</v>
      </c>
      <c r="S287" s="158" t="s">
        <v>985</v>
      </c>
      <c r="U287" s="562"/>
      <c r="V287" s="576"/>
      <c r="W287" s="551"/>
      <c r="AU287" s="142" t="s">
        <v>520</v>
      </c>
      <c r="AV287" s="156" t="s">
        <v>445</v>
      </c>
      <c r="AW287" s="137" t="str">
        <f t="shared" si="235"/>
        <v>КД Verto-FIT.E</v>
      </c>
      <c r="AY287" s="249" t="s">
        <v>2337</v>
      </c>
      <c r="AZ287" s="136" t="s">
        <v>1598</v>
      </c>
      <c r="BA287" s="137" t="str">
        <f t="shared" si="237"/>
        <v>ДП Ніка.1/1.б/з фальц.</v>
      </c>
      <c r="BK287" s="141" t="s">
        <v>1204</v>
      </c>
      <c r="BL287" s="133" t="s">
        <v>4553</v>
      </c>
      <c r="BM287" s="134" t="str">
        <f t="shared" si="232"/>
        <v>Планка Verto-FIT Comfort 200мм.Сімплекс</v>
      </c>
      <c r="BS287" s="143" t="s">
        <v>6140</v>
      </c>
      <c r="BT287" s="40" t="s">
        <v>3851</v>
      </c>
      <c r="BU287" s="69" t="str">
        <f t="shared" si="238"/>
        <v>ДП КЛАСІК.3/0.Масив</v>
      </c>
      <c r="BW287" s="248" t="s">
        <v>2338</v>
      </c>
      <c r="BX287" s="247" t="s">
        <v>5676</v>
      </c>
      <c r="BY287" s="138" t="str">
        <f>CONCATENATE(BW287,".",BX287)</f>
        <v>ДП Ніка.1/2.Лакобель</v>
      </c>
      <c r="CA287" s="145" t="s">
        <v>6119</v>
      </c>
      <c r="CB287" s="96"/>
      <c r="CC287" s="96"/>
      <c r="CE287" s="736" t="s">
        <v>6902</v>
      </c>
      <c r="CF287" s="136"/>
      <c r="CG287" s="137" t="str">
        <f t="shared" si="240"/>
        <v>ДП Прованс.фальц..неробоча..</v>
      </c>
      <c r="CY287" s="473"/>
      <c r="CZ287" s="480"/>
      <c r="DA287" s="427"/>
      <c r="DD287" s="734" t="s">
        <v>4769</v>
      </c>
      <c r="DE287" s="165">
        <v>8470</v>
      </c>
      <c r="DF287" s="525">
        <f t="shared" si="214"/>
        <v>8470</v>
      </c>
      <c r="DG287" s="526"/>
      <c r="DH287" s="527">
        <f t="shared" si="215"/>
        <v>8470</v>
      </c>
      <c r="DP287" s="164" t="s">
        <v>1493</v>
      </c>
      <c r="DQ287" s="165">
        <v>0</v>
      </c>
      <c r="DR287" s="519">
        <f t="shared" si="227"/>
        <v>0</v>
      </c>
      <c r="DS287" s="520"/>
      <c r="DT287" s="521">
        <f t="shared" si="228"/>
        <v>0</v>
      </c>
      <c r="DU287" s="165"/>
      <c r="DV287" s="164" t="s">
        <v>7091</v>
      </c>
      <c r="DW287" s="165">
        <v>0</v>
      </c>
      <c r="DX287" s="519">
        <f t="shared" si="222"/>
        <v>0</v>
      </c>
      <c r="DY287" s="520"/>
      <c r="DZ287" s="521">
        <f t="shared" si="223"/>
        <v>0</v>
      </c>
      <c r="EG287" s="164"/>
      <c r="EH287" s="733" t="s">
        <v>3343</v>
      </c>
      <c r="EI287" s="163">
        <v>1450</v>
      </c>
      <c r="EJ287" s="528">
        <f t="shared" si="241"/>
        <v>1450</v>
      </c>
      <c r="EK287" s="523"/>
      <c r="EL287" s="524">
        <f t="shared" si="242"/>
        <v>1450</v>
      </c>
    </row>
    <row r="288" spans="12:142" x14ac:dyDescent="0.2">
      <c r="L288" s="153" t="s">
        <v>572</v>
      </c>
      <c r="M288" s="21" t="s">
        <v>388</v>
      </c>
      <c r="N288" s="158" t="s">
        <v>1954</v>
      </c>
      <c r="O288" s="805" t="s">
        <v>691</v>
      </c>
      <c r="P288" s="96"/>
      <c r="Q288" s="153" t="s">
        <v>571</v>
      </c>
      <c r="R288" s="150" t="s">
        <v>156</v>
      </c>
      <c r="S288" s="158" t="s">
        <v>986</v>
      </c>
      <c r="AU288" s="142" t="s">
        <v>520</v>
      </c>
      <c r="AV288" s="156" t="s">
        <v>446</v>
      </c>
      <c r="AW288" s="137" t="str">
        <f t="shared" si="235"/>
        <v>КД Verto-FIT.F</v>
      </c>
      <c r="AY288" s="248" t="s">
        <v>2337</v>
      </c>
      <c r="AZ288" s="61" t="s">
        <v>1599</v>
      </c>
      <c r="BA288" s="138" t="str">
        <f t="shared" si="237"/>
        <v>ДП Ніка.1/1.купе.</v>
      </c>
      <c r="BK288" s="142" t="s">
        <v>1204</v>
      </c>
      <c r="BL288" s="136" t="s">
        <v>393</v>
      </c>
      <c r="BM288" s="137" t="str">
        <f t="shared" si="232"/>
        <v>Планка Verto-FIT Comfort 200мм.Verto-Cell</v>
      </c>
      <c r="BS288" s="143" t="s">
        <v>6141</v>
      </c>
      <c r="BT288" s="40" t="s">
        <v>3851</v>
      </c>
      <c r="BU288" s="69" t="str">
        <f t="shared" si="238"/>
        <v>ДП КЛАСІК.3/1.Масив</v>
      </c>
      <c r="BW288" s="250" t="s">
        <v>2339</v>
      </c>
      <c r="BX288" s="245" t="s">
        <v>430</v>
      </c>
      <c r="BY288" s="134" t="str">
        <f t="shared" si="239"/>
        <v>ДП Ніка.1/3.Сатин</v>
      </c>
      <c r="CA288" s="145" t="s">
        <v>6119</v>
      </c>
      <c r="CB288" s="475" t="s">
        <v>4103</v>
      </c>
      <c r="CC288" s="238" t="str">
        <f>CONCATENATE(CA288,".",CB288)</f>
        <v>ДП ІДЕЯ.б/з фальц.робоча.Magnet цл +2завіс 3D</v>
      </c>
      <c r="CE288" s="736" t="s">
        <v>6902</v>
      </c>
      <c r="CF288" s="136" t="s">
        <v>4021</v>
      </c>
      <c r="CG288" s="137" t="str">
        <f t="shared" si="240"/>
        <v>ДП Прованс.фальц..неробоча..ВВ</v>
      </c>
      <c r="CY288" s="44"/>
      <c r="CZ288" s="55"/>
      <c r="DA288" s="138"/>
      <c r="DD288" s="734" t="s">
        <v>4770</v>
      </c>
      <c r="DE288" s="165">
        <v>8470</v>
      </c>
      <c r="DF288" s="525">
        <f t="shared" si="214"/>
        <v>8470</v>
      </c>
      <c r="DG288" s="526"/>
      <c r="DH288" s="527">
        <f t="shared" si="215"/>
        <v>8470</v>
      </c>
      <c r="DP288" s="732" t="s">
        <v>3681</v>
      </c>
      <c r="DQ288" s="165">
        <v>550</v>
      </c>
      <c r="DR288" s="519">
        <f t="shared" si="227"/>
        <v>550</v>
      </c>
      <c r="DS288" s="520"/>
      <c r="DT288" s="521">
        <f t="shared" si="228"/>
        <v>550</v>
      </c>
      <c r="DU288" s="165"/>
      <c r="DV288" s="107" t="s">
        <v>7092</v>
      </c>
      <c r="DW288" s="163">
        <v>560</v>
      </c>
      <c r="DX288" s="522">
        <f t="shared" si="222"/>
        <v>560</v>
      </c>
      <c r="DY288" s="523"/>
      <c r="DZ288" s="524">
        <f t="shared" si="223"/>
        <v>560</v>
      </c>
      <c r="EG288" s="164"/>
      <c r="EH288" s="732" t="s">
        <v>3344</v>
      </c>
      <c r="EI288" s="165">
        <v>0</v>
      </c>
      <c r="EJ288" s="519">
        <f>ROUND(((EI288-(EI288/6))/$DD$3)*$DE$3,2)</f>
        <v>0</v>
      </c>
      <c r="EK288" s="520"/>
      <c r="EL288" s="521">
        <f>IF(EK288="",EJ288,
IF(AND($EI$10&gt;=VLOOKUP(EK288,$EH$5:$EL$9,2,0),$EI$10&lt;=VLOOKUP(EK288,$EH$5:$EL$9,3,0)),
(EJ288*(1-VLOOKUP(EK288,$EH$5:$EL$9,4,0))),
EJ288))</f>
        <v>0</v>
      </c>
    </row>
    <row r="289" spans="12:142" x14ac:dyDescent="0.2">
      <c r="L289" s="154" t="s">
        <v>623</v>
      </c>
      <c r="M289" s="253" t="s">
        <v>388</v>
      </c>
      <c r="N289" s="159" t="s">
        <v>1954</v>
      </c>
      <c r="O289" s="421" t="s">
        <v>691</v>
      </c>
      <c r="P289" s="96"/>
      <c r="Q289" s="153" t="s">
        <v>572</v>
      </c>
      <c r="R289" s="150" t="s">
        <v>157</v>
      </c>
      <c r="S289" s="158" t="s">
        <v>987</v>
      </c>
      <c r="AU289" s="142" t="s">
        <v>520</v>
      </c>
      <c r="AV289" s="156" t="s">
        <v>447</v>
      </c>
      <c r="AW289" s="137" t="str">
        <f t="shared" si="235"/>
        <v>КД Verto-FIT.G</v>
      </c>
      <c r="AY289" s="249" t="s">
        <v>2338</v>
      </c>
      <c r="AZ289" s="136" t="s">
        <v>1597</v>
      </c>
      <c r="BA289" s="137" t="str">
        <f t="shared" si="237"/>
        <v>ДП Ніка.1/2.фальц.</v>
      </c>
      <c r="BK289" s="142" t="s">
        <v>1204</v>
      </c>
      <c r="BL289" s="136"/>
      <c r="BM289" s="137" t="str">
        <f t="shared" si="232"/>
        <v>Планка Verto-FIT Comfort 200мм.</v>
      </c>
      <c r="BS289" s="143" t="s">
        <v>6184</v>
      </c>
      <c r="BT289" s="40" t="s">
        <v>3851</v>
      </c>
      <c r="BU289" s="69" t="str">
        <f t="shared" si="238"/>
        <v>ДП КЛАСІК.2А/1.Масив</v>
      </c>
      <c r="BW289" s="249" t="s">
        <v>2339</v>
      </c>
      <c r="BX289" s="764" t="s">
        <v>3617</v>
      </c>
      <c r="BY289" s="137" t="str">
        <f t="shared" si="239"/>
        <v>ДП Ніка.1/3.Графіт</v>
      </c>
      <c r="CA289" s="145" t="s">
        <v>6119</v>
      </c>
      <c r="CB289" s="475" t="s">
        <v>4107</v>
      </c>
      <c r="CC289" s="238" t="str">
        <f>CONCATENATE(CA289,".",CB289)</f>
        <v>ДП ІДЕЯ.б/з фальц.робоча.Magnet ст +2завіс 3D</v>
      </c>
      <c r="CE289" s="423" t="s">
        <v>6902</v>
      </c>
      <c r="CF289" s="61" t="s">
        <v>697</v>
      </c>
      <c r="CG289" s="138" t="str">
        <f t="shared" si="240"/>
        <v>ДП Прованс.фальц..неробоча..ВП</v>
      </c>
      <c r="CY289" s="44"/>
      <c r="CZ289" s="55"/>
      <c r="DA289" s="69"/>
      <c r="DD289" s="734" t="s">
        <v>4771</v>
      </c>
      <c r="DE289" s="165">
        <v>8470</v>
      </c>
      <c r="DF289" s="525">
        <f t="shared" si="214"/>
        <v>8470</v>
      </c>
      <c r="DG289" s="526"/>
      <c r="DH289" s="527">
        <f t="shared" si="215"/>
        <v>8470</v>
      </c>
      <c r="DP289" s="107" t="s">
        <v>1528</v>
      </c>
      <c r="DQ289" s="163">
        <v>550</v>
      </c>
      <c r="DR289" s="528">
        <f t="shared" si="227"/>
        <v>550</v>
      </c>
      <c r="DS289" s="523"/>
      <c r="DT289" s="524">
        <f t="shared" si="228"/>
        <v>550</v>
      </c>
      <c r="DU289" s="165"/>
      <c r="DV289" s="880"/>
      <c r="DW289" s="881"/>
      <c r="DX289" s="885"/>
      <c r="DY289" s="883"/>
      <c r="DZ289" s="884"/>
      <c r="EG289" s="164"/>
      <c r="EH289" s="733" t="s">
        <v>3345</v>
      </c>
      <c r="EI289" s="163">
        <v>1450</v>
      </c>
      <c r="EJ289" s="528">
        <f>ROUND(((EI289-(EI289/6))/$DD$3)*$DE$3,2)</f>
        <v>1450</v>
      </c>
      <c r="EK289" s="523"/>
      <c r="EL289" s="524">
        <f>IF(EK289="",EJ289,
IF(AND($EI$10&gt;=VLOOKUP(EK289,$EH$5:$EL$9,2,0),$EI$10&lt;=VLOOKUP(EK289,$EH$5:$EL$9,3,0)),
(EJ289*(1-VLOOKUP(EK289,$EH$5:$EL$9,4,0))),
EJ289))</f>
        <v>1450</v>
      </c>
    </row>
    <row r="290" spans="12:142" x14ac:dyDescent="0.2">
      <c r="L290" s="757" t="s">
        <v>2737</v>
      </c>
      <c r="M290" s="100" t="s">
        <v>2735</v>
      </c>
      <c r="N290" s="99" t="s">
        <v>1966</v>
      </c>
      <c r="O290" s="804" t="s">
        <v>691</v>
      </c>
      <c r="P290" s="96"/>
      <c r="Q290" s="154" t="s">
        <v>623</v>
      </c>
      <c r="R290" s="151" t="s">
        <v>624</v>
      </c>
      <c r="S290" s="159" t="s">
        <v>625</v>
      </c>
      <c r="AU290" s="142" t="s">
        <v>520</v>
      </c>
      <c r="AV290" s="156" t="s">
        <v>448</v>
      </c>
      <c r="AW290" s="137" t="str">
        <f t="shared" si="235"/>
        <v>КД Verto-FIT.H</v>
      </c>
      <c r="AY290" s="249" t="s">
        <v>2338</v>
      </c>
      <c r="AZ290" s="136" t="s">
        <v>1598</v>
      </c>
      <c r="BA290" s="137" t="str">
        <f t="shared" si="237"/>
        <v>ДП Ніка.1/2.б/з фальц.</v>
      </c>
      <c r="BK290" s="142" t="s">
        <v>1204</v>
      </c>
      <c r="BL290" s="136" t="s">
        <v>1767</v>
      </c>
      <c r="BM290" s="137" t="str">
        <f t="shared" si="232"/>
        <v>Планка Verto-FIT Comfort 200мм.Uni-Mat</v>
      </c>
      <c r="BS290" s="143" t="s">
        <v>6190</v>
      </c>
      <c r="BT290" s="40" t="s">
        <v>3851</v>
      </c>
      <c r="BU290" s="69" t="str">
        <f t="shared" si="238"/>
        <v>ДП КЛАСІК.1А/1.Масив</v>
      </c>
      <c r="BW290" s="248" t="s">
        <v>2339</v>
      </c>
      <c r="BX290" s="247" t="s">
        <v>790</v>
      </c>
      <c r="BY290" s="138" t="str">
        <f t="shared" si="239"/>
        <v>ДП Ніка.1/3.Бронза</v>
      </c>
      <c r="CA290" s="145" t="s">
        <v>6119</v>
      </c>
      <c r="CB290" s="475" t="s">
        <v>5836</v>
      </c>
      <c r="CC290" s="238" t="str">
        <f>CONCATENATE(CA290,".",CB290)</f>
        <v>ДП ІДЕЯ.б/з фальц.робоча.Magnet цл (чор.) +2завіс 3D(чор.)</v>
      </c>
      <c r="CE290" s="145" t="s">
        <v>6903</v>
      </c>
      <c r="CF290" s="136"/>
      <c r="CG290" s="137" t="str">
        <f t="shared" si="240"/>
        <v>ДП Прованс.б/з фальц..робоча..</v>
      </c>
      <c r="CY290" s="44"/>
      <c r="CZ290" s="55"/>
      <c r="DA290" s="69"/>
      <c r="DD290" s="734" t="s">
        <v>4772</v>
      </c>
      <c r="DE290" s="165">
        <v>8470</v>
      </c>
      <c r="DF290" s="525">
        <f t="shared" si="214"/>
        <v>8470</v>
      </c>
      <c r="DG290" s="526"/>
      <c r="DH290" s="527">
        <f t="shared" si="215"/>
        <v>8470</v>
      </c>
      <c r="DP290" s="164" t="s">
        <v>1494</v>
      </c>
      <c r="DQ290" s="165">
        <v>0</v>
      </c>
      <c r="DR290" s="519">
        <f t="shared" si="227"/>
        <v>0</v>
      </c>
      <c r="DS290" s="520"/>
      <c r="DT290" s="521">
        <f t="shared" si="228"/>
        <v>0</v>
      </c>
      <c r="DU290" s="165"/>
      <c r="DV290" s="730" t="s">
        <v>6291</v>
      </c>
      <c r="DW290" s="104">
        <v>0</v>
      </c>
      <c r="DX290" s="402">
        <f t="shared" ref="DX290:DX296" si="243">ROUND(((DW290-(DW290/6))/$DD$3)*$DE$3,2)</f>
        <v>0</v>
      </c>
      <c r="DY290" s="511"/>
      <c r="DZ290" s="508">
        <f t="shared" ref="DZ290:DZ296" si="244">IF(DY290="",DX290,
IF(AND($DW$10&gt;=VLOOKUP(DY290,$DV$5:$DZ$9,2,0),$DW$10&lt;=VLOOKUP(DY290,$DV$5:$DZ$9,3,0)),
(DX290*(1-VLOOKUP(DY290,$DV$5:$DZ$9,4,0))),
DX290))</f>
        <v>0</v>
      </c>
      <c r="EG290" s="164"/>
      <c r="EH290" s="732" t="s">
        <v>3346</v>
      </c>
      <c r="EI290" s="165">
        <v>0</v>
      </c>
      <c r="EJ290" s="519">
        <f>ROUND(((EI290-(EI290/6))/$DD$3)*$DE$3,2)</f>
        <v>0</v>
      </c>
      <c r="EK290" s="520"/>
      <c r="EL290" s="521">
        <f>IF(EK290="",EJ290,
IF(AND($EI$10&gt;=VLOOKUP(EK290,$EH$5:$EL$9,2,0),$EI$10&lt;=VLOOKUP(EK290,$EH$5:$EL$9,3,0)),
(EJ290*(1-VLOOKUP(EK290,$EH$5:$EL$9,4,0))),
EJ290))</f>
        <v>0</v>
      </c>
    </row>
    <row r="291" spans="12:142" x14ac:dyDescent="0.2">
      <c r="L291" s="758" t="s">
        <v>2738</v>
      </c>
      <c r="M291" s="150" t="s">
        <v>2735</v>
      </c>
      <c r="N291" s="158" t="s">
        <v>1966</v>
      </c>
      <c r="O291" s="805" t="s">
        <v>691</v>
      </c>
      <c r="P291" s="96"/>
      <c r="Q291" s="757" t="s">
        <v>2737</v>
      </c>
      <c r="R291" s="100" t="s">
        <v>152</v>
      </c>
      <c r="S291" s="99" t="s">
        <v>982</v>
      </c>
      <c r="AU291" s="143" t="s">
        <v>520</v>
      </c>
      <c r="AV291" s="157" t="s">
        <v>449</v>
      </c>
      <c r="AW291" s="138" t="str">
        <f t="shared" si="235"/>
        <v>КД Verto-FIT.I</v>
      </c>
      <c r="AY291" s="248" t="s">
        <v>2338</v>
      </c>
      <c r="AZ291" s="61" t="s">
        <v>1599</v>
      </c>
      <c r="BA291" s="138" t="str">
        <f t="shared" si="237"/>
        <v>ДП Ніка.1/2.купе.</v>
      </c>
      <c r="BK291" s="142" t="s">
        <v>1204</v>
      </c>
      <c r="BL291" s="136" t="s">
        <v>529</v>
      </c>
      <c r="BM291" s="137" t="str">
        <f t="shared" si="232"/>
        <v>Планка Verto-FIT Comfort 200мм.Резист</v>
      </c>
      <c r="BS291" s="425"/>
      <c r="BT291" s="426"/>
      <c r="BU291" s="427"/>
      <c r="BW291" s="248" t="s">
        <v>2339</v>
      </c>
      <c r="BX291" s="247" t="s">
        <v>5676</v>
      </c>
      <c r="BY291" s="138" t="str">
        <f>CONCATENATE(BW291,".",BX291)</f>
        <v>ДП Ніка.1/3.Лакобель</v>
      </c>
      <c r="CA291" s="145" t="s">
        <v>6119</v>
      </c>
      <c r="CB291" s="475" t="s">
        <v>5837</v>
      </c>
      <c r="CC291" s="238" t="str">
        <f>CONCATENATE(CA291,".",CB291)</f>
        <v>ДП ІДЕЯ.б/з фальц.робоча.Magnet ст (чор.) +2завіс 3D(чор.)</v>
      </c>
      <c r="CE291" s="145" t="s">
        <v>6903</v>
      </c>
      <c r="CF291" s="136" t="s">
        <v>4021</v>
      </c>
      <c r="CG291" s="137" t="str">
        <f t="shared" si="240"/>
        <v>ДП Прованс.б/з фальц..робоча..ВВ</v>
      </c>
      <c r="CY291" s="44"/>
      <c r="CZ291" s="55"/>
      <c r="DA291" s="69"/>
      <c r="DD291" s="734" t="s">
        <v>4774</v>
      </c>
      <c r="DE291" s="165">
        <v>8850</v>
      </c>
      <c r="DF291" s="525">
        <f t="shared" si="214"/>
        <v>8850</v>
      </c>
      <c r="DG291" s="526"/>
      <c r="DH291" s="527">
        <f t="shared" si="215"/>
        <v>8850</v>
      </c>
      <c r="DP291" s="732" t="s">
        <v>3682</v>
      </c>
      <c r="DQ291" s="165">
        <v>550</v>
      </c>
      <c r="DR291" s="519">
        <f t="shared" si="227"/>
        <v>550</v>
      </c>
      <c r="DS291" s="520"/>
      <c r="DT291" s="521">
        <f t="shared" si="228"/>
        <v>550</v>
      </c>
      <c r="DU291" s="165"/>
      <c r="DV291" s="731" t="s">
        <v>6292</v>
      </c>
      <c r="DW291" s="162">
        <v>0</v>
      </c>
      <c r="DX291" s="525">
        <f t="shared" si="243"/>
        <v>0</v>
      </c>
      <c r="DY291" s="526"/>
      <c r="DZ291" s="527">
        <f t="shared" si="244"/>
        <v>0</v>
      </c>
      <c r="EG291" s="164"/>
      <c r="EH291" s="733" t="s">
        <v>3347</v>
      </c>
      <c r="EI291" s="163">
        <v>1660</v>
      </c>
      <c r="EJ291" s="528">
        <f>ROUND(((EI291-(EI291/6))/$DD$3)*$DE$3,2)</f>
        <v>1660</v>
      </c>
      <c r="EK291" s="523"/>
      <c r="EL291" s="524">
        <f>IF(EK291="",EJ291,
IF(AND($EI$10&gt;=VLOOKUP(EK291,$EH$5:$EL$9,2,0),$EI$10&lt;=VLOOKUP(EK291,$EH$5:$EL$9,3,0)),
(EJ291*(1-VLOOKUP(EK291,$EH$5:$EL$9,4,0))),
EJ291))</f>
        <v>1660</v>
      </c>
    </row>
    <row r="292" spans="12:142" x14ac:dyDescent="0.2">
      <c r="L292" s="758" t="s">
        <v>2739</v>
      </c>
      <c r="M292" s="150" t="s">
        <v>2735</v>
      </c>
      <c r="N292" s="158" t="s">
        <v>1966</v>
      </c>
      <c r="O292" s="805" t="s">
        <v>691</v>
      </c>
      <c r="P292" s="96"/>
      <c r="Q292" s="758" t="s">
        <v>2738</v>
      </c>
      <c r="R292" s="150" t="s">
        <v>153</v>
      </c>
      <c r="S292" s="158" t="s">
        <v>983</v>
      </c>
      <c r="AU292" s="141" t="s">
        <v>336</v>
      </c>
      <c r="AV292" s="155" t="s">
        <v>441</v>
      </c>
      <c r="AW292" s="134" t="str">
        <f t="shared" ref="AW292:AW303" si="245">CONCATENATE(AU292,".",AV292)</f>
        <v>КД Verto-FIT Plus.A</v>
      </c>
      <c r="AY292" s="249" t="s">
        <v>2339</v>
      </c>
      <c r="AZ292" s="136" t="s">
        <v>1597</v>
      </c>
      <c r="BA292" s="137" t="str">
        <f t="shared" si="237"/>
        <v>ДП Ніка.1/3.фальц.</v>
      </c>
      <c r="BK292" s="142" t="s">
        <v>1204</v>
      </c>
      <c r="BL292" s="136" t="s">
        <v>7178</v>
      </c>
      <c r="BM292" s="137" t="str">
        <f>CONCATENATE(BK292,".",BL292)</f>
        <v>Планка Verto-FIT Comfort 200мм.Резист.</v>
      </c>
      <c r="BS292" s="143" t="s">
        <v>6892</v>
      </c>
      <c r="BT292" s="40" t="s">
        <v>3851</v>
      </c>
      <c r="BU292" s="69" t="str">
        <f t="shared" ref="BU292:BU299" si="246">CONCATENATE(BS292,".",BT292)</f>
        <v>ДП Прованс.1/0.Масив</v>
      </c>
      <c r="BW292" s="250" t="s">
        <v>2340</v>
      </c>
      <c r="BX292" s="245" t="s">
        <v>430</v>
      </c>
      <c r="BY292" s="134" t="str">
        <f t="shared" si="239"/>
        <v>ДП Ніка.1/4.Сатин</v>
      </c>
      <c r="CA292" s="145" t="s">
        <v>6119</v>
      </c>
      <c r="CB292" s="96"/>
      <c r="CC292" s="96"/>
      <c r="CE292" s="146" t="s">
        <v>6903</v>
      </c>
      <c r="CF292" s="61" t="s">
        <v>697</v>
      </c>
      <c r="CG292" s="138" t="str">
        <f t="shared" si="240"/>
        <v>ДП Прованс.б/з фальц..робоча..ВП</v>
      </c>
      <c r="CY292" s="44"/>
      <c r="CZ292" s="55"/>
      <c r="DA292" s="69"/>
      <c r="DD292" s="734" t="s">
        <v>4776</v>
      </c>
      <c r="DE292" s="165">
        <v>8850</v>
      </c>
      <c r="DF292" s="525">
        <f t="shared" si="214"/>
        <v>8850</v>
      </c>
      <c r="DG292" s="526"/>
      <c r="DH292" s="527">
        <f t="shared" si="215"/>
        <v>8850</v>
      </c>
      <c r="DP292" s="107" t="s">
        <v>1527</v>
      </c>
      <c r="DQ292" s="163">
        <v>550</v>
      </c>
      <c r="DR292" s="528">
        <f t="shared" si="227"/>
        <v>550</v>
      </c>
      <c r="DS292" s="523"/>
      <c r="DT292" s="524">
        <f t="shared" si="228"/>
        <v>550</v>
      </c>
      <c r="DU292" s="165"/>
      <c r="DV292" s="731" t="s">
        <v>6293</v>
      </c>
      <c r="DW292" s="162">
        <v>0</v>
      </c>
      <c r="DX292" s="525">
        <f t="shared" si="243"/>
        <v>0</v>
      </c>
      <c r="DY292" s="526"/>
      <c r="DZ292" s="527">
        <f t="shared" si="244"/>
        <v>0</v>
      </c>
      <c r="EG292" s="164"/>
      <c r="EH292" s="732" t="s">
        <v>3348</v>
      </c>
      <c r="EI292" s="165">
        <v>0</v>
      </c>
      <c r="EJ292" s="519">
        <f t="shared" si="241"/>
        <v>0</v>
      </c>
      <c r="EK292" s="520"/>
      <c r="EL292" s="521">
        <f t="shared" si="242"/>
        <v>0</v>
      </c>
    </row>
    <row r="293" spans="12:142" x14ac:dyDescent="0.2">
      <c r="L293" s="758" t="s">
        <v>2740</v>
      </c>
      <c r="M293" s="150" t="s">
        <v>2735</v>
      </c>
      <c r="N293" s="158" t="s">
        <v>1966</v>
      </c>
      <c r="O293" s="805" t="s">
        <v>691</v>
      </c>
      <c r="P293" s="96"/>
      <c r="Q293" s="758" t="s">
        <v>2739</v>
      </c>
      <c r="R293" s="150" t="s">
        <v>154</v>
      </c>
      <c r="S293" s="158" t="s">
        <v>984</v>
      </c>
      <c r="AU293" s="142" t="s">
        <v>336</v>
      </c>
      <c r="AV293" s="156" t="s">
        <v>442</v>
      </c>
      <c r="AW293" s="137" t="str">
        <f t="shared" si="245"/>
        <v>КД Verto-FIT Plus.B</v>
      </c>
      <c r="AY293" s="249" t="s">
        <v>2339</v>
      </c>
      <c r="AZ293" s="136" t="s">
        <v>1598</v>
      </c>
      <c r="BA293" s="137" t="str">
        <f t="shared" si="237"/>
        <v>ДП Ніка.1/3.б/з фальц.</v>
      </c>
      <c r="BK293" s="142" t="s">
        <v>1204</v>
      </c>
      <c r="BL293" s="136" t="s">
        <v>55</v>
      </c>
      <c r="BM293" s="137" t="str">
        <f t="shared" si="232"/>
        <v>Планка Verto-FIT Comfort 200мм.LINE-3D</v>
      </c>
      <c r="BS293" s="143" t="s">
        <v>6894</v>
      </c>
      <c r="BT293" s="40" t="s">
        <v>3851</v>
      </c>
      <c r="BU293" s="69" t="str">
        <f t="shared" si="246"/>
        <v>ДП Прованс.1/1.Масив</v>
      </c>
      <c r="BW293" s="249" t="s">
        <v>2340</v>
      </c>
      <c r="BX293" s="764" t="s">
        <v>3617</v>
      </c>
      <c r="BY293" s="137" t="str">
        <f t="shared" si="239"/>
        <v>ДП Ніка.1/4.Графіт</v>
      </c>
      <c r="CA293" s="145" t="s">
        <v>6119</v>
      </c>
      <c r="CB293" s="475" t="s">
        <v>4109</v>
      </c>
      <c r="CC293" s="238" t="str">
        <f>CONCATENATE(CA293,".",CB293)</f>
        <v>ДП ІДЕЯ.б/з фальц.робоча.Magnet цл +3завіс 3D</v>
      </c>
      <c r="CE293" s="736" t="s">
        <v>6904</v>
      </c>
      <c r="CF293" s="136"/>
      <c r="CG293" s="137" t="str">
        <f t="shared" si="240"/>
        <v>ДП Прованс.купе..робоча..</v>
      </c>
      <c r="CY293" s="44"/>
      <c r="CZ293" s="55"/>
      <c r="DA293" s="69"/>
      <c r="DD293" s="734" t="s">
        <v>4777</v>
      </c>
      <c r="DE293" s="165">
        <v>8850</v>
      </c>
      <c r="DF293" s="525">
        <f t="shared" si="214"/>
        <v>8850</v>
      </c>
      <c r="DG293" s="526"/>
      <c r="DH293" s="527">
        <f t="shared" si="215"/>
        <v>8850</v>
      </c>
      <c r="DP293" s="164" t="s">
        <v>1495</v>
      </c>
      <c r="DQ293" s="165">
        <v>0</v>
      </c>
      <c r="DR293" s="519">
        <f t="shared" si="227"/>
        <v>0</v>
      </c>
      <c r="DS293" s="520"/>
      <c r="DT293" s="521">
        <f t="shared" si="228"/>
        <v>0</v>
      </c>
      <c r="DU293" s="165"/>
      <c r="DV293" s="732" t="s">
        <v>6294</v>
      </c>
      <c r="DW293" s="165">
        <v>0</v>
      </c>
      <c r="DX293" s="519">
        <f t="shared" si="243"/>
        <v>0</v>
      </c>
      <c r="DY293" s="520"/>
      <c r="DZ293" s="521">
        <f t="shared" si="244"/>
        <v>0</v>
      </c>
      <c r="EG293" s="164"/>
      <c r="EH293" s="733" t="s">
        <v>3349</v>
      </c>
      <c r="EI293" s="163">
        <v>1750</v>
      </c>
      <c r="EJ293" s="528">
        <f t="shared" si="241"/>
        <v>1750</v>
      </c>
      <c r="EK293" s="523"/>
      <c r="EL293" s="524">
        <f t="shared" si="242"/>
        <v>1750</v>
      </c>
    </row>
    <row r="294" spans="12:142" x14ac:dyDescent="0.2">
      <c r="L294" s="758" t="s">
        <v>2741</v>
      </c>
      <c r="M294" s="150" t="s">
        <v>2735</v>
      </c>
      <c r="N294" s="158" t="s">
        <v>1966</v>
      </c>
      <c r="O294" s="805" t="s">
        <v>691</v>
      </c>
      <c r="P294" s="96"/>
      <c r="Q294" s="758" t="s">
        <v>2740</v>
      </c>
      <c r="R294" s="150" t="s">
        <v>155</v>
      </c>
      <c r="S294" s="158" t="s">
        <v>985</v>
      </c>
      <c r="AU294" s="142" t="s">
        <v>336</v>
      </c>
      <c r="AV294" s="539" t="s">
        <v>1126</v>
      </c>
      <c r="AW294" s="137" t="str">
        <f>CONCATENATE(AU294,".",AV294)</f>
        <v>КД Verto-FIT Plus.B+</v>
      </c>
      <c r="AY294" s="248" t="s">
        <v>2339</v>
      </c>
      <c r="AZ294" s="61" t="s">
        <v>1599</v>
      </c>
      <c r="BA294" s="138" t="str">
        <f t="shared" si="237"/>
        <v>ДП Ніка.1/3.купе.</v>
      </c>
      <c r="BK294" s="142" t="s">
        <v>1204</v>
      </c>
      <c r="BL294" s="136" t="s">
        <v>4720</v>
      </c>
      <c r="BM294" s="137" t="str">
        <f t="shared" si="232"/>
        <v>Планка Verto-FIT Comfort 200мм.Е-шпон</v>
      </c>
      <c r="BS294" s="143" t="s">
        <v>6895</v>
      </c>
      <c r="BT294" s="40" t="s">
        <v>3851</v>
      </c>
      <c r="BU294" s="69" t="str">
        <f t="shared" si="246"/>
        <v>ДП Прованс.2/0.Масив</v>
      </c>
      <c r="BW294" s="248" t="s">
        <v>2340</v>
      </c>
      <c r="BX294" s="247" t="s">
        <v>790</v>
      </c>
      <c r="BY294" s="138" t="str">
        <f t="shared" si="239"/>
        <v>ДП Ніка.1/4.Бронза</v>
      </c>
      <c r="CA294" s="146" t="s">
        <v>6119</v>
      </c>
      <c r="CB294" s="587" t="s">
        <v>4110</v>
      </c>
      <c r="CC294" s="239" t="str">
        <f>CONCATENATE(CA294,".",CB294)</f>
        <v>ДП ІДЕЯ.б/з фальц.робоча.Magnet ст +3завіс 3D</v>
      </c>
      <c r="CE294" s="423" t="s">
        <v>6904</v>
      </c>
      <c r="CF294" s="61" t="s">
        <v>4021</v>
      </c>
      <c r="CG294" s="138" t="str">
        <f t="shared" si="240"/>
        <v>ДП Прованс.купе..робоча..ВВ</v>
      </c>
      <c r="CY294" s="44"/>
      <c r="CZ294" s="55"/>
      <c r="DA294" s="69"/>
      <c r="DD294" s="734" t="s">
        <v>4778</v>
      </c>
      <c r="DE294" s="165">
        <v>8850</v>
      </c>
      <c r="DF294" s="525">
        <f t="shared" si="214"/>
        <v>8850</v>
      </c>
      <c r="DG294" s="526"/>
      <c r="DH294" s="527">
        <f t="shared" si="215"/>
        <v>8850</v>
      </c>
      <c r="DP294" s="732" t="s">
        <v>3683</v>
      </c>
      <c r="DQ294" s="165">
        <v>550</v>
      </c>
      <c r="DR294" s="519">
        <f t="shared" si="227"/>
        <v>550</v>
      </c>
      <c r="DS294" s="520"/>
      <c r="DT294" s="521">
        <f t="shared" si="228"/>
        <v>550</v>
      </c>
      <c r="DU294" s="165"/>
      <c r="DV294" s="732" t="s">
        <v>6295</v>
      </c>
      <c r="DW294" s="165">
        <v>0</v>
      </c>
      <c r="DX294" s="519">
        <f t="shared" si="243"/>
        <v>0</v>
      </c>
      <c r="DY294" s="520"/>
      <c r="DZ294" s="521">
        <f t="shared" si="244"/>
        <v>0</v>
      </c>
      <c r="EG294" s="164"/>
      <c r="EH294" s="732" t="s">
        <v>7403</v>
      </c>
      <c r="EI294" s="165">
        <v>0</v>
      </c>
      <c r="EJ294" s="519">
        <f>ROUND(((EI294-(EI294/6))/$DD$3)*$DE$3,2)</f>
        <v>0</v>
      </c>
      <c r="EK294" s="520"/>
      <c r="EL294" s="521">
        <f>IF(EK294="",EJ294,
IF(AND($EI$10&gt;=VLOOKUP(EK294,$EH$5:$EL$9,2,0),$EI$10&lt;=VLOOKUP(EK294,$EH$5:$EL$9,3,0)),
(EJ294*(1-VLOOKUP(EK294,$EH$5:$EL$9,4,0))),
EJ294))</f>
        <v>0</v>
      </c>
    </row>
    <row r="295" spans="12:142" x14ac:dyDescent="0.2">
      <c r="L295" s="758" t="s">
        <v>2742</v>
      </c>
      <c r="M295" s="150" t="s">
        <v>2735</v>
      </c>
      <c r="N295" s="158" t="s">
        <v>1966</v>
      </c>
      <c r="O295" s="805" t="s">
        <v>691</v>
      </c>
      <c r="P295" s="96"/>
      <c r="Q295" s="758" t="s">
        <v>2741</v>
      </c>
      <c r="R295" s="150" t="s">
        <v>156</v>
      </c>
      <c r="S295" s="158" t="s">
        <v>986</v>
      </c>
      <c r="AU295" s="142" t="s">
        <v>336</v>
      </c>
      <c r="AV295" s="156" t="s">
        <v>443</v>
      </c>
      <c r="AW295" s="137" t="str">
        <f t="shared" si="245"/>
        <v>КД Verto-FIT Plus.C</v>
      </c>
      <c r="AY295" s="249" t="s">
        <v>2340</v>
      </c>
      <c r="AZ295" s="136" t="s">
        <v>1597</v>
      </c>
      <c r="BA295" s="137" t="str">
        <f t="shared" si="237"/>
        <v>ДП Ніка.1/4.фальц.</v>
      </c>
      <c r="BK295" s="143" t="s">
        <v>1204</v>
      </c>
      <c r="BL295" s="61" t="s">
        <v>1710</v>
      </c>
      <c r="BM295" s="138" t="str">
        <f t="shared" si="232"/>
        <v>Планка Verto-FIT Comfort 200мм.Лофт</v>
      </c>
      <c r="BS295" s="143" t="s">
        <v>6896</v>
      </c>
      <c r="BT295" s="40" t="s">
        <v>3851</v>
      </c>
      <c r="BU295" s="69" t="str">
        <f t="shared" si="246"/>
        <v>ДП Прованс.2/1.Масив</v>
      </c>
      <c r="BW295" s="248" t="s">
        <v>2340</v>
      </c>
      <c r="BX295" s="247" t="s">
        <v>5676</v>
      </c>
      <c r="BY295" s="138" t="str">
        <f>CONCATENATE(BW295,".",BX295)</f>
        <v>ДП Ніка.1/4.Лакобель</v>
      </c>
      <c r="CA295" s="145" t="s">
        <v>6119</v>
      </c>
      <c r="CB295" s="475" t="s">
        <v>5840</v>
      </c>
      <c r="CC295" s="238" t="str">
        <f>CONCATENATE(CA295,".",CB295)</f>
        <v>ДП ІДЕЯ.б/з фальц.робоча.Magnet цл (чор.) +3завіс 3D(чор.)</v>
      </c>
      <c r="CE295" s="909"/>
      <c r="CF295" s="903"/>
      <c r="CG295" s="889"/>
      <c r="CY295" s="44"/>
      <c r="CZ295" s="55"/>
      <c r="DA295" s="69"/>
      <c r="DD295" s="734" t="s">
        <v>4779</v>
      </c>
      <c r="DE295" s="165">
        <v>8850</v>
      </c>
      <c r="DF295" s="525">
        <f t="shared" si="214"/>
        <v>8850</v>
      </c>
      <c r="DG295" s="526"/>
      <c r="DH295" s="527">
        <f t="shared" si="215"/>
        <v>8850</v>
      </c>
      <c r="DP295" s="107" t="s">
        <v>1526</v>
      </c>
      <c r="DQ295" s="163">
        <v>550</v>
      </c>
      <c r="DR295" s="528">
        <f t="shared" si="227"/>
        <v>550</v>
      </c>
      <c r="DS295" s="523"/>
      <c r="DT295" s="524">
        <f t="shared" si="228"/>
        <v>550</v>
      </c>
      <c r="DU295" s="165"/>
      <c r="DV295" s="732" t="s">
        <v>6296</v>
      </c>
      <c r="DW295" s="165">
        <v>0</v>
      </c>
      <c r="DX295" s="519">
        <f t="shared" si="243"/>
        <v>0</v>
      </c>
      <c r="DY295" s="520"/>
      <c r="DZ295" s="521">
        <f t="shared" si="244"/>
        <v>0</v>
      </c>
      <c r="EG295" s="164"/>
      <c r="EH295" s="733" t="s">
        <v>7404</v>
      </c>
      <c r="EI295" s="163">
        <v>1750</v>
      </c>
      <c r="EJ295" s="528">
        <f>ROUND(((EI295-(EI295/6))/$DD$3)*$DE$3,2)</f>
        <v>1750</v>
      </c>
      <c r="EK295" s="523"/>
      <c r="EL295" s="524">
        <f>IF(EK295="",EJ295,
IF(AND($EI$10&gt;=VLOOKUP(EK295,$EH$5:$EL$9,2,0),$EI$10&lt;=VLOOKUP(EK295,$EH$5:$EL$9,3,0)),
(EJ295*(1-VLOOKUP(EK295,$EH$5:$EL$9,4,0))),
EJ295))</f>
        <v>1750</v>
      </c>
    </row>
    <row r="296" spans="12:142" x14ac:dyDescent="0.2">
      <c r="L296" s="759" t="s">
        <v>2743</v>
      </c>
      <c r="M296" s="151" t="s">
        <v>2735</v>
      </c>
      <c r="N296" s="159" t="s">
        <v>1966</v>
      </c>
      <c r="O296" s="421" t="s">
        <v>691</v>
      </c>
      <c r="P296" s="96"/>
      <c r="Q296" s="758" t="s">
        <v>2742</v>
      </c>
      <c r="R296" s="150" t="s">
        <v>157</v>
      </c>
      <c r="S296" s="158" t="s">
        <v>987</v>
      </c>
      <c r="AU296" s="142" t="s">
        <v>336</v>
      </c>
      <c r="AV296" s="156" t="s">
        <v>444</v>
      </c>
      <c r="AW296" s="137" t="str">
        <f t="shared" si="245"/>
        <v>КД Verto-FIT Plus.D</v>
      </c>
      <c r="AY296" s="249" t="s">
        <v>2340</v>
      </c>
      <c r="AZ296" s="136" t="s">
        <v>1598</v>
      </c>
      <c r="BA296" s="137" t="str">
        <f t="shared" si="237"/>
        <v>ДП Ніка.1/4.б/з фальц.</v>
      </c>
      <c r="BK296" s="141" t="s">
        <v>6829</v>
      </c>
      <c r="BL296" s="133" t="s">
        <v>4553</v>
      </c>
      <c r="BM296" s="134" t="str">
        <f t="shared" ref="BM296:BM307" si="247">CONCATENATE(BK296,".",BL296)</f>
        <v>Планка Verto-FIT Comfort Inside 80мм.Сімплекс</v>
      </c>
      <c r="BS296" s="143" t="s">
        <v>6897</v>
      </c>
      <c r="BT296" s="40" t="s">
        <v>3851</v>
      </c>
      <c r="BU296" s="69" t="str">
        <f t="shared" si="246"/>
        <v>ДП Прованс.3/0.Масив</v>
      </c>
      <c r="BW296" s="250" t="s">
        <v>2341</v>
      </c>
      <c r="BX296" s="245" t="s">
        <v>430</v>
      </c>
      <c r="BY296" s="134" t="str">
        <f t="shared" si="239"/>
        <v>ДП Ніка.1/5.Сатин</v>
      </c>
      <c r="CA296" s="146" t="s">
        <v>6119</v>
      </c>
      <c r="CB296" s="587" t="s">
        <v>5841</v>
      </c>
      <c r="CC296" s="239" t="str">
        <f>CONCATENATE(CA296,".",CB296)</f>
        <v>ДП ІДЕЯ.б/з фальц.робоча.Magnet ст (чор.) +3завіс 3D(чор.)</v>
      </c>
      <c r="CE296" s="736" t="s">
        <v>7108</v>
      </c>
      <c r="CF296" s="136"/>
      <c r="CG296" s="137" t="str">
        <f t="shared" ref="CG296:CG306" si="248">CONCATENATE(CE296,".",CF296)</f>
        <v>ДП Модена.фальц..робоча..</v>
      </c>
      <c r="CY296" s="44"/>
      <c r="CZ296" s="55"/>
      <c r="DA296" s="69"/>
      <c r="DD296" s="735" t="s">
        <v>4780</v>
      </c>
      <c r="DE296" s="163">
        <v>8850</v>
      </c>
      <c r="DF296" s="525">
        <f t="shared" si="214"/>
        <v>8850</v>
      </c>
      <c r="DG296" s="526"/>
      <c r="DH296" s="527">
        <f t="shared" si="215"/>
        <v>8850</v>
      </c>
      <c r="DP296" s="164" t="s">
        <v>1496</v>
      </c>
      <c r="DQ296" s="165">
        <v>0</v>
      </c>
      <c r="DR296" s="519">
        <f t="shared" si="227"/>
        <v>0</v>
      </c>
      <c r="DS296" s="520"/>
      <c r="DT296" s="521">
        <f t="shared" si="228"/>
        <v>0</v>
      </c>
      <c r="DU296" s="165"/>
      <c r="DV296" s="732" t="s">
        <v>6297</v>
      </c>
      <c r="DW296" s="165">
        <v>0</v>
      </c>
      <c r="DX296" s="519">
        <f t="shared" si="243"/>
        <v>0</v>
      </c>
      <c r="DY296" s="520"/>
      <c r="DZ296" s="521">
        <f t="shared" si="244"/>
        <v>0</v>
      </c>
      <c r="EG296" s="164"/>
      <c r="EH296" s="732" t="s">
        <v>3350</v>
      </c>
      <c r="EI296" s="165">
        <v>0</v>
      </c>
      <c r="EJ296" s="519">
        <f t="shared" si="241"/>
        <v>0</v>
      </c>
      <c r="EK296" s="520"/>
      <c r="EL296" s="521">
        <f t="shared" si="242"/>
        <v>0</v>
      </c>
    </row>
    <row r="297" spans="12:142" x14ac:dyDescent="0.2">
      <c r="L297" s="152" t="s">
        <v>573</v>
      </c>
      <c r="M297" s="803" t="s">
        <v>389</v>
      </c>
      <c r="N297" s="99" t="s">
        <v>1955</v>
      </c>
      <c r="O297" s="804" t="s">
        <v>691</v>
      </c>
      <c r="P297" s="96"/>
      <c r="Q297" s="759" t="s">
        <v>2743</v>
      </c>
      <c r="R297" s="151" t="s">
        <v>624</v>
      </c>
      <c r="S297" s="159" t="s">
        <v>625</v>
      </c>
      <c r="AU297" s="142" t="s">
        <v>336</v>
      </c>
      <c r="AV297" s="156" t="s">
        <v>445</v>
      </c>
      <c r="AW297" s="137" t="str">
        <f t="shared" si="245"/>
        <v>КД Verto-FIT Plus.E</v>
      </c>
      <c r="AY297" s="248" t="s">
        <v>2340</v>
      </c>
      <c r="AZ297" s="61" t="s">
        <v>1599</v>
      </c>
      <c r="BA297" s="138" t="str">
        <f t="shared" si="237"/>
        <v>ДП Ніка.1/4.купе.</v>
      </c>
      <c r="BK297" s="142" t="s">
        <v>6829</v>
      </c>
      <c r="BL297" s="136" t="s">
        <v>393</v>
      </c>
      <c r="BM297" s="137" t="str">
        <f t="shared" si="247"/>
        <v>Планка Verto-FIT Comfort Inside 80мм.Verto-Cell</v>
      </c>
      <c r="BS297" s="143" t="s">
        <v>6898</v>
      </c>
      <c r="BT297" s="40" t="s">
        <v>3851</v>
      </c>
      <c r="BU297" s="69" t="str">
        <f t="shared" si="246"/>
        <v>ДП Прованс.3/1.Масив</v>
      </c>
      <c r="BW297" s="249" t="s">
        <v>2341</v>
      </c>
      <c r="BX297" s="764" t="s">
        <v>3617</v>
      </c>
      <c r="BY297" s="137" t="str">
        <f t="shared" si="239"/>
        <v>ДП Ніка.1/5.Графіт</v>
      </c>
      <c r="CA297" s="740" t="s">
        <v>6120</v>
      </c>
      <c r="CB297" s="133" t="s">
        <v>3871</v>
      </c>
      <c r="CC297" s="134" t="str">
        <f>CONCATENATE(CA297,".",CB297)</f>
        <v>ДП ІДЕЯ.купе.робоча.(ні)</v>
      </c>
      <c r="CE297" s="736" t="s">
        <v>7108</v>
      </c>
      <c r="CF297" s="136" t="s">
        <v>4021</v>
      </c>
      <c r="CG297" s="137" t="str">
        <f t="shared" si="248"/>
        <v>ДП Модена.фальц..робоча..ВВ</v>
      </c>
      <c r="CY297" s="44"/>
      <c r="CZ297" s="55"/>
      <c r="DA297" s="69"/>
      <c r="DD297" s="638"/>
      <c r="DE297" s="645"/>
      <c r="DF297" s="640"/>
      <c r="DG297" s="641"/>
      <c r="DH297" s="642"/>
      <c r="DP297" s="732" t="s">
        <v>3684</v>
      </c>
      <c r="DQ297" s="165">
        <v>550</v>
      </c>
      <c r="DR297" s="519">
        <f t="shared" si="227"/>
        <v>550</v>
      </c>
      <c r="DS297" s="520"/>
      <c r="DT297" s="521">
        <f t="shared" si="228"/>
        <v>550</v>
      </c>
      <c r="DU297" s="165"/>
      <c r="DV297" s="732" t="s">
        <v>6298</v>
      </c>
      <c r="DW297" s="165">
        <v>680</v>
      </c>
      <c r="DX297" s="519">
        <f t="shared" ref="DX297:DX305" si="249">ROUND(((DW297-(DW297/6))/$DD$3)*$DE$3,2)</f>
        <v>680</v>
      </c>
      <c r="DY297" s="520"/>
      <c r="DZ297" s="521">
        <f t="shared" ref="DZ297:DZ305" si="250">IF(DY297="",DX297,
IF(AND($DW$10&gt;=VLOOKUP(DY297,$DV$5:$DZ$9,2,0),$DW$10&lt;=VLOOKUP(DY297,$DV$5:$DZ$9,3,0)),
(DX297*(1-VLOOKUP(DY297,$DV$5:$DZ$9,4,0))),
DX297))</f>
        <v>680</v>
      </c>
      <c r="EG297" s="164"/>
      <c r="EH297" s="733" t="s">
        <v>3351</v>
      </c>
      <c r="EI297" s="163">
        <v>1860</v>
      </c>
      <c r="EJ297" s="528">
        <f t="shared" si="241"/>
        <v>1860</v>
      </c>
      <c r="EK297" s="523"/>
      <c r="EL297" s="524">
        <f t="shared" si="242"/>
        <v>1860</v>
      </c>
    </row>
    <row r="298" spans="12:142" x14ac:dyDescent="0.2">
      <c r="L298" s="153" t="s">
        <v>574</v>
      </c>
      <c r="M298" s="21" t="s">
        <v>389</v>
      </c>
      <c r="N298" s="158" t="s">
        <v>1955</v>
      </c>
      <c r="O298" s="805" t="s">
        <v>691</v>
      </c>
      <c r="P298" s="96"/>
      <c r="Q298" s="152" t="s">
        <v>573</v>
      </c>
      <c r="R298" s="100" t="s">
        <v>152</v>
      </c>
      <c r="S298" s="99" t="s">
        <v>982</v>
      </c>
      <c r="AU298" s="142" t="s">
        <v>336</v>
      </c>
      <c r="AV298" s="156" t="s">
        <v>446</v>
      </c>
      <c r="AW298" s="137" t="str">
        <f t="shared" si="245"/>
        <v>КД Verto-FIT Plus.F</v>
      </c>
      <c r="AY298" s="249" t="s">
        <v>2341</v>
      </c>
      <c r="AZ298" s="136" t="s">
        <v>1597</v>
      </c>
      <c r="BA298" s="137" t="str">
        <f t="shared" si="237"/>
        <v>ДП Ніка.1/5.фальц.</v>
      </c>
      <c r="BK298" s="142" t="s">
        <v>6829</v>
      </c>
      <c r="BL298" s="136" t="s">
        <v>1767</v>
      </c>
      <c r="BM298" s="137" t="str">
        <f t="shared" si="247"/>
        <v>Планка Verto-FIT Comfort Inside 80мм.Uni-Mat</v>
      </c>
      <c r="BS298" s="143" t="s">
        <v>6899</v>
      </c>
      <c r="BT298" s="40" t="s">
        <v>3851</v>
      </c>
      <c r="BU298" s="69" t="str">
        <f t="shared" si="246"/>
        <v>ДП Прованс.2А/1.Масив</v>
      </c>
      <c r="BW298" s="248" t="s">
        <v>2341</v>
      </c>
      <c r="BX298" s="247" t="s">
        <v>790</v>
      </c>
      <c r="BY298" s="138" t="str">
        <f t="shared" si="239"/>
        <v>ДП Ніка.1/5.Бронза</v>
      </c>
      <c r="CA298" s="736" t="s">
        <v>6120</v>
      </c>
      <c r="CC298" s="21"/>
      <c r="CE298" s="423" t="s">
        <v>7108</v>
      </c>
      <c r="CF298" s="61" t="s">
        <v>697</v>
      </c>
      <c r="CG298" s="138" t="str">
        <f t="shared" si="248"/>
        <v>ДП Модена.фальц..робоча..ВП</v>
      </c>
      <c r="CY298" s="571"/>
      <c r="CZ298" s="558"/>
      <c r="DA298" s="559"/>
      <c r="DD298" s="250" t="s">
        <v>1375</v>
      </c>
      <c r="DE298" s="162">
        <v>6790.0000000000009</v>
      </c>
      <c r="DF298" s="525">
        <f t="shared" si="214"/>
        <v>6790</v>
      </c>
      <c r="DG298" s="526"/>
      <c r="DH298" s="527">
        <f t="shared" si="215"/>
        <v>6790</v>
      </c>
      <c r="DP298" s="107" t="s">
        <v>1525</v>
      </c>
      <c r="DQ298" s="163">
        <v>550</v>
      </c>
      <c r="DR298" s="528">
        <f t="shared" si="227"/>
        <v>550</v>
      </c>
      <c r="DS298" s="523"/>
      <c r="DT298" s="524">
        <f t="shared" si="228"/>
        <v>550</v>
      </c>
      <c r="DU298" s="165"/>
      <c r="DV298" s="732" t="s">
        <v>6299</v>
      </c>
      <c r="DW298" s="165">
        <v>680</v>
      </c>
      <c r="DX298" s="519">
        <f t="shared" si="249"/>
        <v>680</v>
      </c>
      <c r="DY298" s="520"/>
      <c r="DZ298" s="521">
        <f t="shared" si="250"/>
        <v>680</v>
      </c>
      <c r="EG298" s="164"/>
      <c r="EH298" s="732" t="s">
        <v>4764</v>
      </c>
      <c r="EI298" s="165">
        <v>0</v>
      </c>
      <c r="EJ298" s="519">
        <f>ROUND(((EI298-(EI298/6))/$DD$3)*$DE$3,2)</f>
        <v>0</v>
      </c>
      <c r="EK298" s="520"/>
      <c r="EL298" s="521">
        <f>IF(EK298="",EJ298,
IF(AND($EI$10&gt;=VLOOKUP(EK298,$EH$5:$EL$9,2,0),$EI$10&lt;=VLOOKUP(EK298,$EH$5:$EL$9,3,0)),
(EJ298*(1-VLOOKUP(EK298,$EH$5:$EL$9,4,0))),
EJ298))</f>
        <v>0</v>
      </c>
    </row>
    <row r="299" spans="12:142" x14ac:dyDescent="0.2">
      <c r="L299" s="153" t="s">
        <v>575</v>
      </c>
      <c r="M299" s="21" t="s">
        <v>389</v>
      </c>
      <c r="N299" s="158" t="s">
        <v>1955</v>
      </c>
      <c r="O299" s="805" t="s">
        <v>691</v>
      </c>
      <c r="P299" s="96"/>
      <c r="Q299" s="153" t="s">
        <v>574</v>
      </c>
      <c r="R299" s="150" t="s">
        <v>153</v>
      </c>
      <c r="S299" s="158" t="s">
        <v>983</v>
      </c>
      <c r="AU299" s="142" t="s">
        <v>336</v>
      </c>
      <c r="AV299" s="156" t="s">
        <v>447</v>
      </c>
      <c r="AW299" s="137" t="str">
        <f t="shared" si="245"/>
        <v>КД Verto-FIT Plus.G</v>
      </c>
      <c r="AY299" s="249" t="s">
        <v>2341</v>
      </c>
      <c r="AZ299" s="136" t="s">
        <v>1598</v>
      </c>
      <c r="BA299" s="137" t="str">
        <f t="shared" si="237"/>
        <v>ДП Ніка.1/5.б/з фальц.</v>
      </c>
      <c r="BK299" s="142" t="s">
        <v>6829</v>
      </c>
      <c r="BL299" s="136" t="s">
        <v>529</v>
      </c>
      <c r="BM299" s="137" t="str">
        <f t="shared" si="247"/>
        <v>Планка Verto-FIT Comfort Inside 80мм.Резист</v>
      </c>
      <c r="BS299" s="143" t="s">
        <v>6900</v>
      </c>
      <c r="BT299" s="40" t="s">
        <v>3851</v>
      </c>
      <c r="BU299" s="69" t="str">
        <f t="shared" si="246"/>
        <v>ДП Прованс.1А/1.Масив</v>
      </c>
      <c r="BW299" s="248" t="s">
        <v>2341</v>
      </c>
      <c r="BX299" s="247" t="s">
        <v>5676</v>
      </c>
      <c r="BY299" s="138" t="str">
        <f>CONCATENATE(BW299,".",BX299)</f>
        <v>ДП Ніка.1/5.Лакобель</v>
      </c>
      <c r="CA299" s="736" t="s">
        <v>6120</v>
      </c>
      <c r="CB299" s="136" t="s">
        <v>434</v>
      </c>
      <c r="CC299" s="137" t="str">
        <f>CONCATENATE(CA299,".",CB299)</f>
        <v>ДП ІДЕЯ.купе.робоча.Ручка-Захват</v>
      </c>
      <c r="CE299" s="736" t="s">
        <v>7109</v>
      </c>
      <c r="CF299" s="136"/>
      <c r="CG299" s="137" t="str">
        <f t="shared" si="248"/>
        <v>ДП Модена.фальц..неробоча..</v>
      </c>
      <c r="DD299" s="249" t="s">
        <v>1376</v>
      </c>
      <c r="DE299" s="165">
        <v>6790.0000000000009</v>
      </c>
      <c r="DF299" s="525">
        <f t="shared" si="214"/>
        <v>6790</v>
      </c>
      <c r="DG299" s="526"/>
      <c r="DH299" s="527">
        <f t="shared" si="215"/>
        <v>6790</v>
      </c>
      <c r="DP299" s="164" t="s">
        <v>1497</v>
      </c>
      <c r="DQ299" s="165">
        <v>0</v>
      </c>
      <c r="DR299" s="519">
        <f t="shared" si="227"/>
        <v>0</v>
      </c>
      <c r="DS299" s="520"/>
      <c r="DT299" s="521">
        <f t="shared" si="228"/>
        <v>0</v>
      </c>
      <c r="DU299" s="165"/>
      <c r="DV299" s="732" t="s">
        <v>6300</v>
      </c>
      <c r="DW299" s="165">
        <v>550</v>
      </c>
      <c r="DX299" s="519">
        <f t="shared" si="249"/>
        <v>550</v>
      </c>
      <c r="DY299" s="520"/>
      <c r="DZ299" s="521">
        <f t="shared" si="250"/>
        <v>550</v>
      </c>
      <c r="EG299" s="164"/>
      <c r="EH299" s="733" t="s">
        <v>4765</v>
      </c>
      <c r="EI299" s="163">
        <v>2010</v>
      </c>
      <c r="EJ299" s="528">
        <f>ROUND(((EI299-(EI299/6))/$DD$3)*$DE$3,2)</f>
        <v>2010</v>
      </c>
      <c r="EK299" s="523"/>
      <c r="EL299" s="524">
        <f>IF(EK299="",EJ299,
IF(AND($EI$10&gt;=VLOOKUP(EK299,$EH$5:$EL$9,2,0),$EI$10&lt;=VLOOKUP(EK299,$EH$5:$EL$9,3,0)),
(EJ299*(1-VLOOKUP(EK299,$EH$5:$EL$9,4,0))),
EJ299))</f>
        <v>2010</v>
      </c>
    </row>
    <row r="300" spans="12:142" x14ac:dyDescent="0.2">
      <c r="L300" s="153" t="s">
        <v>576</v>
      </c>
      <c r="M300" s="21" t="s">
        <v>389</v>
      </c>
      <c r="N300" s="158" t="s">
        <v>1955</v>
      </c>
      <c r="O300" s="805" t="s">
        <v>691</v>
      </c>
      <c r="P300" s="96"/>
      <c r="Q300" s="153" t="s">
        <v>575</v>
      </c>
      <c r="R300" s="150" t="s">
        <v>154</v>
      </c>
      <c r="S300" s="158" t="s">
        <v>984</v>
      </c>
      <c r="AU300" s="142" t="s">
        <v>336</v>
      </c>
      <c r="AV300" s="156" t="s">
        <v>448</v>
      </c>
      <c r="AW300" s="137" t="str">
        <f t="shared" si="245"/>
        <v>КД Verto-FIT Plus.H</v>
      </c>
      <c r="AY300" s="248" t="s">
        <v>2341</v>
      </c>
      <c r="AZ300" s="61" t="s">
        <v>1599</v>
      </c>
      <c r="BA300" s="138" t="str">
        <f t="shared" si="237"/>
        <v>ДП Ніка.1/5.купе.</v>
      </c>
      <c r="BK300" s="141" t="s">
        <v>6830</v>
      </c>
      <c r="BL300" s="133" t="s">
        <v>4553</v>
      </c>
      <c r="BM300" s="134" t="str">
        <f t="shared" si="247"/>
        <v>Планка Verto-FIT Comfort Inside 160мм.Сімплекс</v>
      </c>
      <c r="BN300" s="21"/>
      <c r="BS300" s="900"/>
      <c r="BT300" s="905"/>
      <c r="BU300" s="901"/>
      <c r="BW300" s="250" t="s">
        <v>2342</v>
      </c>
      <c r="BX300" s="245" t="s">
        <v>430</v>
      </c>
      <c r="BY300" s="134" t="str">
        <f t="shared" si="239"/>
        <v>ДП Ніка.1/6.Сатин</v>
      </c>
      <c r="CA300" s="736" t="s">
        <v>6120</v>
      </c>
      <c r="CB300" s="136" t="s">
        <v>647</v>
      </c>
      <c r="CC300" s="137" t="str">
        <f>CONCATENATE(CA300,".",CB300)</f>
        <v>ДП ІДЕЯ.купе.робоча.Ручка-Замок</v>
      </c>
      <c r="CE300" s="736" t="s">
        <v>7109</v>
      </c>
      <c r="CF300" s="136" t="s">
        <v>4021</v>
      </c>
      <c r="CG300" s="137" t="str">
        <f t="shared" si="248"/>
        <v>ДП Модена.фальц..неробоча..ВВ</v>
      </c>
      <c r="DD300" s="249" t="s">
        <v>1377</v>
      </c>
      <c r="DE300" s="165">
        <v>6790.0000000000009</v>
      </c>
      <c r="DF300" s="525">
        <f t="shared" si="214"/>
        <v>6790</v>
      </c>
      <c r="DG300" s="526"/>
      <c r="DH300" s="527">
        <f t="shared" si="215"/>
        <v>6790</v>
      </c>
      <c r="DP300" s="732" t="s">
        <v>3685</v>
      </c>
      <c r="DQ300" s="165">
        <v>550</v>
      </c>
      <c r="DR300" s="519">
        <f t="shared" si="227"/>
        <v>550</v>
      </c>
      <c r="DS300" s="520"/>
      <c r="DT300" s="521">
        <f t="shared" si="228"/>
        <v>550</v>
      </c>
      <c r="DU300" s="165"/>
      <c r="DV300" s="732" t="s">
        <v>6301</v>
      </c>
      <c r="DW300" s="165">
        <v>550</v>
      </c>
      <c r="DX300" s="519">
        <f t="shared" si="249"/>
        <v>550</v>
      </c>
      <c r="DY300" s="520"/>
      <c r="DZ300" s="521">
        <f t="shared" si="250"/>
        <v>550</v>
      </c>
      <c r="EG300" s="164"/>
      <c r="EH300" s="732" t="s">
        <v>3352</v>
      </c>
      <c r="EI300" s="165">
        <v>0</v>
      </c>
      <c r="EJ300" s="519">
        <f t="shared" si="241"/>
        <v>0</v>
      </c>
      <c r="EK300" s="520"/>
      <c r="EL300" s="521">
        <f t="shared" si="242"/>
        <v>0</v>
      </c>
    </row>
    <row r="301" spans="12:142" x14ac:dyDescent="0.2">
      <c r="L301" s="154" t="s">
        <v>577</v>
      </c>
      <c r="M301" s="253" t="s">
        <v>389</v>
      </c>
      <c r="N301" s="159" t="s">
        <v>1955</v>
      </c>
      <c r="O301" s="421" t="s">
        <v>691</v>
      </c>
      <c r="P301" s="96"/>
      <c r="Q301" s="153" t="s">
        <v>576</v>
      </c>
      <c r="R301" s="150" t="s">
        <v>155</v>
      </c>
      <c r="S301" s="158" t="s">
        <v>985</v>
      </c>
      <c r="AU301" s="143" t="s">
        <v>336</v>
      </c>
      <c r="AV301" s="157" t="s">
        <v>449</v>
      </c>
      <c r="AW301" s="138" t="str">
        <f t="shared" si="245"/>
        <v>КД Verto-FIT Plus.I</v>
      </c>
      <c r="AY301" s="249" t="s">
        <v>2342</v>
      </c>
      <c r="AZ301" s="136" t="s">
        <v>1597</v>
      </c>
      <c r="BA301" s="137" t="str">
        <f t="shared" si="237"/>
        <v>ДП Ніка.1/6.фальц.</v>
      </c>
      <c r="BK301" s="142" t="s">
        <v>6830</v>
      </c>
      <c r="BL301" s="136" t="s">
        <v>393</v>
      </c>
      <c r="BM301" s="137" t="str">
        <f t="shared" si="247"/>
        <v>Планка Verto-FIT Comfort Inside 160мм.Verto-Cell</v>
      </c>
      <c r="BN301" s="21"/>
      <c r="BS301" s="143" t="s">
        <v>7099</v>
      </c>
      <c r="BT301" s="40" t="s">
        <v>3851</v>
      </c>
      <c r="BU301" s="69" t="str">
        <f t="shared" ref="BU301:BU308" si="251">CONCATENATE(BS301,".",BT301)</f>
        <v>ДП Модена.1/0.Масив</v>
      </c>
      <c r="BW301" s="249" t="s">
        <v>2342</v>
      </c>
      <c r="BX301" s="764" t="s">
        <v>3617</v>
      </c>
      <c r="BY301" s="137" t="str">
        <f t="shared" si="239"/>
        <v>ДП Ніка.1/6.Графіт</v>
      </c>
      <c r="CA301" s="826"/>
      <c r="CB301" s="827"/>
      <c r="CC301" s="828"/>
      <c r="CE301" s="423" t="s">
        <v>7109</v>
      </c>
      <c r="CF301" s="61" t="s">
        <v>697</v>
      </c>
      <c r="CG301" s="138" t="str">
        <f t="shared" si="248"/>
        <v>ДП Модена.фальц..неробоча..ВП</v>
      </c>
      <c r="DD301" s="249" t="s">
        <v>1378</v>
      </c>
      <c r="DE301" s="165">
        <v>6790.0000000000009</v>
      </c>
      <c r="DF301" s="525">
        <f t="shared" si="214"/>
        <v>6790</v>
      </c>
      <c r="DG301" s="526"/>
      <c r="DH301" s="527">
        <f t="shared" si="215"/>
        <v>6790</v>
      </c>
      <c r="DP301" s="107" t="s">
        <v>1524</v>
      </c>
      <c r="DQ301" s="163">
        <v>550</v>
      </c>
      <c r="DR301" s="528">
        <f t="shared" si="227"/>
        <v>550</v>
      </c>
      <c r="DS301" s="523"/>
      <c r="DT301" s="524">
        <f t="shared" si="228"/>
        <v>550</v>
      </c>
      <c r="DU301" s="165"/>
      <c r="DV301" s="732" t="s">
        <v>6302</v>
      </c>
      <c r="DW301" s="165">
        <v>800.00000000000011</v>
      </c>
      <c r="DX301" s="519">
        <f t="shared" si="249"/>
        <v>800</v>
      </c>
      <c r="DY301" s="520"/>
      <c r="DZ301" s="521">
        <f t="shared" si="250"/>
        <v>800</v>
      </c>
      <c r="EG301" s="164"/>
      <c r="EH301" s="733" t="s">
        <v>3353</v>
      </c>
      <c r="EI301" s="163">
        <v>2010</v>
      </c>
      <c r="EJ301" s="528">
        <f t="shared" si="241"/>
        <v>2010</v>
      </c>
      <c r="EK301" s="523"/>
      <c r="EL301" s="524">
        <f t="shared" si="242"/>
        <v>2010</v>
      </c>
    </row>
    <row r="302" spans="12:142" x14ac:dyDescent="0.2">
      <c r="L302" s="143"/>
      <c r="M302" s="47"/>
      <c r="N302" s="93"/>
      <c r="O302" s="422"/>
      <c r="P302" s="96"/>
      <c r="Q302" s="154" t="s">
        <v>577</v>
      </c>
      <c r="R302" s="151" t="s">
        <v>156</v>
      </c>
      <c r="S302" s="159" t="s">
        <v>986</v>
      </c>
      <c r="AU302" s="141" t="s">
        <v>996</v>
      </c>
      <c r="AV302" s="155" t="s">
        <v>441</v>
      </c>
      <c r="AW302" s="134" t="str">
        <f t="shared" si="245"/>
        <v>КД Verto-FIT Comfort.A</v>
      </c>
      <c r="AY302" s="249" t="s">
        <v>2342</v>
      </c>
      <c r="AZ302" s="136" t="s">
        <v>1598</v>
      </c>
      <c r="BA302" s="137" t="str">
        <f t="shared" si="237"/>
        <v>ДП Ніка.1/6.б/з фальц.</v>
      </c>
      <c r="BK302" s="142" t="s">
        <v>6830</v>
      </c>
      <c r="BL302" s="136" t="s">
        <v>1767</v>
      </c>
      <c r="BM302" s="137" t="str">
        <f t="shared" si="247"/>
        <v>Планка Verto-FIT Comfort Inside 160мм.Uni-Mat</v>
      </c>
      <c r="BS302" s="143" t="s">
        <v>7101</v>
      </c>
      <c r="BT302" s="40" t="s">
        <v>3851</v>
      </c>
      <c r="BU302" s="69" t="str">
        <f t="shared" si="251"/>
        <v>ДП Модена.1/1.Масив</v>
      </c>
      <c r="BW302" s="248" t="s">
        <v>2342</v>
      </c>
      <c r="BX302" s="247" t="s">
        <v>790</v>
      </c>
      <c r="BY302" s="138" t="str">
        <f t="shared" si="239"/>
        <v>ДП Ніка.1/6.Бронза</v>
      </c>
      <c r="CA302" s="145" t="s">
        <v>7025</v>
      </c>
      <c r="CB302" s="475" t="s">
        <v>4103</v>
      </c>
      <c r="CC302" s="238" t="str">
        <f>CONCATENATE(CA302,".",CB302)</f>
        <v>ДП Ідея-Алюм.б/з фальц.робоча.Magnet цл +2завіс 3D</v>
      </c>
      <c r="CE302" s="145" t="s">
        <v>7110</v>
      </c>
      <c r="CF302" s="136"/>
      <c r="CG302" s="137" t="str">
        <f t="shared" si="248"/>
        <v>ДП Модена.б/з фальц..робоча..</v>
      </c>
      <c r="DD302" s="249" t="s">
        <v>1379</v>
      </c>
      <c r="DE302" s="165">
        <v>6790.0000000000009</v>
      </c>
      <c r="DF302" s="525">
        <f t="shared" si="214"/>
        <v>6790</v>
      </c>
      <c r="DG302" s="526"/>
      <c r="DH302" s="527">
        <f t="shared" si="215"/>
        <v>6790</v>
      </c>
      <c r="DP302" s="164" t="s">
        <v>1498</v>
      </c>
      <c r="DQ302" s="165">
        <v>0</v>
      </c>
      <c r="DR302" s="519">
        <f t="shared" si="227"/>
        <v>0</v>
      </c>
      <c r="DS302" s="520"/>
      <c r="DT302" s="521">
        <f t="shared" si="228"/>
        <v>0</v>
      </c>
      <c r="DU302" s="165"/>
      <c r="DV302" s="733" t="s">
        <v>6303</v>
      </c>
      <c r="DW302" s="163">
        <v>800.00000000000011</v>
      </c>
      <c r="DX302" s="522">
        <f t="shared" si="249"/>
        <v>800</v>
      </c>
      <c r="DY302" s="523"/>
      <c r="DZ302" s="524">
        <f t="shared" si="250"/>
        <v>800</v>
      </c>
      <c r="EG302" s="164"/>
      <c r="EH302" s="255"/>
      <c r="EI302" s="256"/>
      <c r="EJ302" s="514"/>
      <c r="EK302" s="529"/>
      <c r="EL302" s="258"/>
    </row>
    <row r="303" spans="12:142" x14ac:dyDescent="0.2">
      <c r="L303" s="796"/>
      <c r="M303" s="797"/>
      <c r="N303" s="797"/>
      <c r="O303" s="799"/>
      <c r="P303" s="96"/>
      <c r="Q303" s="143"/>
      <c r="R303" s="97"/>
      <c r="S303" s="93"/>
      <c r="AU303" s="142" t="s">
        <v>996</v>
      </c>
      <c r="AV303" s="156" t="s">
        <v>442</v>
      </c>
      <c r="AW303" s="137" t="str">
        <f t="shared" si="245"/>
        <v>КД Verto-FIT Comfort.B</v>
      </c>
      <c r="AY303" s="248" t="s">
        <v>2342</v>
      </c>
      <c r="AZ303" s="61" t="s">
        <v>1599</v>
      </c>
      <c r="BA303" s="138" t="str">
        <f t="shared" si="237"/>
        <v>ДП Ніка.1/6.купе.</v>
      </c>
      <c r="BK303" s="142" t="s">
        <v>6830</v>
      </c>
      <c r="BL303" s="136" t="s">
        <v>529</v>
      </c>
      <c r="BM303" s="137" t="str">
        <f t="shared" si="247"/>
        <v>Планка Verto-FIT Comfort Inside 160мм.Резист</v>
      </c>
      <c r="BS303" s="143" t="s">
        <v>7102</v>
      </c>
      <c r="BT303" s="40" t="s">
        <v>3851</v>
      </c>
      <c r="BU303" s="69" t="str">
        <f t="shared" si="251"/>
        <v>ДП Модена.2/0.Масив</v>
      </c>
      <c r="BW303" s="248" t="s">
        <v>2342</v>
      </c>
      <c r="BX303" s="247" t="s">
        <v>5676</v>
      </c>
      <c r="BY303" s="138" t="str">
        <f>CONCATENATE(BW303,".",BX303)</f>
        <v>ДП Ніка.1/6.Лакобель</v>
      </c>
      <c r="CA303" s="145" t="s">
        <v>7025</v>
      </c>
      <c r="CB303" s="475" t="s">
        <v>4107</v>
      </c>
      <c r="CC303" s="238" t="str">
        <f>CONCATENATE(CA303,".",CB303)</f>
        <v>ДП Ідея-Алюм.б/з фальц.робоча.Magnet ст +2завіс 3D</v>
      </c>
      <c r="CE303" s="145" t="s">
        <v>7110</v>
      </c>
      <c r="CF303" s="136" t="s">
        <v>4021</v>
      </c>
      <c r="CG303" s="137" t="str">
        <f t="shared" si="248"/>
        <v>ДП Модена.б/з фальц..робоча..ВВ</v>
      </c>
      <c r="DD303" s="249" t="s">
        <v>1380</v>
      </c>
      <c r="DE303" s="165">
        <v>6790.0000000000009</v>
      </c>
      <c r="DF303" s="525">
        <f t="shared" si="214"/>
        <v>6790</v>
      </c>
      <c r="DG303" s="526"/>
      <c r="DH303" s="527">
        <f t="shared" si="215"/>
        <v>6790</v>
      </c>
      <c r="DP303" s="732" t="s">
        <v>3686</v>
      </c>
      <c r="DQ303" s="165">
        <v>550</v>
      </c>
      <c r="DR303" s="519">
        <f t="shared" si="227"/>
        <v>550</v>
      </c>
      <c r="DS303" s="520"/>
      <c r="DT303" s="521">
        <f t="shared" si="228"/>
        <v>550</v>
      </c>
      <c r="DU303" s="165"/>
      <c r="DV303" s="732" t="s">
        <v>6304</v>
      </c>
      <c r="DW303" s="165">
        <v>1000</v>
      </c>
      <c r="DX303" s="519">
        <f t="shared" si="249"/>
        <v>1000</v>
      </c>
      <c r="DY303" s="520"/>
      <c r="DZ303" s="521">
        <f t="shared" si="250"/>
        <v>1000</v>
      </c>
      <c r="EG303" s="164"/>
      <c r="EH303" s="731" t="s">
        <v>4623</v>
      </c>
      <c r="EI303" s="162">
        <v>0</v>
      </c>
      <c r="EJ303" s="534">
        <f t="shared" ref="EJ303:EJ323" si="252">ROUND(((EI303-(EI303/6))/$DD$3)*$DE$3,2)</f>
        <v>0</v>
      </c>
      <c r="EK303" s="526"/>
      <c r="EL303" s="527">
        <f t="shared" ref="EL303:EL337" si="253">IF(EK303="",EJ303,
IF(AND($EI$10&gt;=VLOOKUP(EK303,$EH$5:$EL$9,2,0),$EI$10&lt;=VLOOKUP(EK303,$EH$5:$EL$9,3,0)),
(EJ303*(1-VLOOKUP(EK303,$EH$5:$EL$9,4,0))),
EJ303))</f>
        <v>0</v>
      </c>
    </row>
    <row r="304" spans="12:142" x14ac:dyDescent="0.2">
      <c r="L304" s="143"/>
      <c r="M304" s="47"/>
      <c r="N304" s="93"/>
      <c r="O304" s="422"/>
      <c r="P304" s="96"/>
      <c r="Q304" s="796"/>
      <c r="R304" s="798"/>
      <c r="S304" s="797"/>
      <c r="AU304" s="142" t="s">
        <v>996</v>
      </c>
      <c r="AV304" s="539" t="s">
        <v>1126</v>
      </c>
      <c r="AW304" s="137" t="str">
        <f>CONCATENATE(AU304,".",AV304)</f>
        <v>КД Verto-FIT Comfort.B+</v>
      </c>
      <c r="AY304" s="249" t="s">
        <v>2343</v>
      </c>
      <c r="AZ304" s="136" t="s">
        <v>1597</v>
      </c>
      <c r="BA304" s="137" t="str">
        <f t="shared" si="237"/>
        <v>ДП Ніка.1/7.фальц.</v>
      </c>
      <c r="BK304" s="141" t="s">
        <v>6831</v>
      </c>
      <c r="BL304" s="133" t="s">
        <v>4553</v>
      </c>
      <c r="BM304" s="134" t="str">
        <f t="shared" si="247"/>
        <v>Планка Verto-FIT Comfort Inside 200мм.Сімплекс</v>
      </c>
      <c r="BS304" s="143" t="s">
        <v>7103</v>
      </c>
      <c r="BT304" s="40" t="s">
        <v>3851</v>
      </c>
      <c r="BU304" s="69" t="str">
        <f t="shared" si="251"/>
        <v>ДП Модена.2/1.Масив</v>
      </c>
      <c r="BW304" s="250" t="s">
        <v>2343</v>
      </c>
      <c r="BX304" s="245" t="s">
        <v>430</v>
      </c>
      <c r="BY304" s="134" t="str">
        <f t="shared" si="239"/>
        <v>ДП Ніка.1/7.Сатин</v>
      </c>
      <c r="CA304" s="145" t="s">
        <v>7025</v>
      </c>
      <c r="CB304" s="475" t="s">
        <v>5836</v>
      </c>
      <c r="CC304" s="238" t="str">
        <f>CONCATENATE(CA304,".",CB304)</f>
        <v>ДП Ідея-Алюм.б/з фальц.робоча.Magnet цл (чор.) +2завіс 3D(чор.)</v>
      </c>
      <c r="CE304" s="146" t="s">
        <v>7110</v>
      </c>
      <c r="CF304" s="61" t="s">
        <v>697</v>
      </c>
      <c r="CG304" s="138" t="str">
        <f t="shared" si="248"/>
        <v>ДП Модена.б/з фальц..робоча..ВП</v>
      </c>
      <c r="DD304" s="249" t="s">
        <v>1381</v>
      </c>
      <c r="DE304" s="165">
        <v>6790.0000000000009</v>
      </c>
      <c r="DF304" s="525">
        <f t="shared" si="214"/>
        <v>6790</v>
      </c>
      <c r="DG304" s="526"/>
      <c r="DH304" s="527">
        <f t="shared" si="215"/>
        <v>6790</v>
      </c>
      <c r="DP304" s="107" t="s">
        <v>1523</v>
      </c>
      <c r="DQ304" s="163">
        <v>550</v>
      </c>
      <c r="DR304" s="528">
        <f t="shared" si="227"/>
        <v>550</v>
      </c>
      <c r="DS304" s="523"/>
      <c r="DT304" s="524">
        <f t="shared" si="228"/>
        <v>550</v>
      </c>
      <c r="DU304" s="165"/>
      <c r="DV304" s="733" t="s">
        <v>6305</v>
      </c>
      <c r="DW304" s="163">
        <v>1000</v>
      </c>
      <c r="DX304" s="522">
        <f t="shared" si="249"/>
        <v>1000</v>
      </c>
      <c r="DY304" s="523"/>
      <c r="DZ304" s="524">
        <f t="shared" si="250"/>
        <v>1000</v>
      </c>
      <c r="EG304" s="164"/>
      <c r="EH304" s="733" t="s">
        <v>4624</v>
      </c>
      <c r="EI304" s="163">
        <v>1460</v>
      </c>
      <c r="EJ304" s="528">
        <f t="shared" si="252"/>
        <v>1460</v>
      </c>
      <c r="EK304" s="523"/>
      <c r="EL304" s="524">
        <f t="shared" si="253"/>
        <v>1460</v>
      </c>
    </row>
    <row r="305" spans="12:142" x14ac:dyDescent="0.2">
      <c r="L305" s="757" t="s">
        <v>2792</v>
      </c>
      <c r="M305" s="100" t="s">
        <v>2787</v>
      </c>
      <c r="N305" s="760" t="s">
        <v>2793</v>
      </c>
      <c r="O305" s="804" t="s">
        <v>691</v>
      </c>
      <c r="P305" s="96"/>
      <c r="Q305" s="143"/>
      <c r="R305" s="97"/>
      <c r="S305" s="93"/>
      <c r="AU305" s="142" t="s">
        <v>996</v>
      </c>
      <c r="AV305" s="156" t="s">
        <v>443</v>
      </c>
      <c r="AW305" s="137" t="str">
        <f t="shared" ref="AW305:AW311" si="254">CONCATENATE(AU305,".",AV305)</f>
        <v>КД Verto-FIT Comfort.C</v>
      </c>
      <c r="AY305" s="249" t="s">
        <v>2343</v>
      </c>
      <c r="AZ305" s="136" t="s">
        <v>1598</v>
      </c>
      <c r="BA305" s="137" t="str">
        <f t="shared" si="237"/>
        <v>ДП Ніка.1/7.б/з фальц.</v>
      </c>
      <c r="BK305" s="142" t="s">
        <v>6831</v>
      </c>
      <c r="BL305" s="136" t="s">
        <v>393</v>
      </c>
      <c r="BM305" s="137" t="str">
        <f t="shared" si="247"/>
        <v>Планка Verto-FIT Comfort Inside 200мм.Verto-Cell</v>
      </c>
      <c r="BS305" s="143" t="s">
        <v>7104</v>
      </c>
      <c r="BT305" s="40" t="s">
        <v>3851</v>
      </c>
      <c r="BU305" s="69" t="str">
        <f t="shared" si="251"/>
        <v>ДП Модена.3/0.Масив</v>
      </c>
      <c r="BW305" s="249" t="s">
        <v>2343</v>
      </c>
      <c r="BX305" s="764" t="s">
        <v>3617</v>
      </c>
      <c r="BY305" s="137" t="str">
        <f t="shared" si="239"/>
        <v>ДП Ніка.1/7.Графіт</v>
      </c>
      <c r="CA305" s="145" t="s">
        <v>7025</v>
      </c>
      <c r="CB305" s="475" t="s">
        <v>5837</v>
      </c>
      <c r="CC305" s="238" t="str">
        <f>CONCATENATE(CA305,".",CB305)</f>
        <v>ДП Ідея-Алюм.б/з фальц.робоча.Magnet ст (чор.) +2завіс 3D(чор.)</v>
      </c>
      <c r="CE305" s="736" t="s">
        <v>7111</v>
      </c>
      <c r="CF305" s="136"/>
      <c r="CG305" s="137" t="str">
        <f t="shared" si="248"/>
        <v>ДП Модена.купе..робоча..</v>
      </c>
      <c r="DD305" s="249" t="s">
        <v>1382</v>
      </c>
      <c r="DE305" s="165">
        <v>6790.0000000000009</v>
      </c>
      <c r="DF305" s="525">
        <f t="shared" ref="DF305:DF368" si="255">ROUND(((DE305-(DE305/6))/$DD$3)*$DE$3,2)</f>
        <v>6790</v>
      </c>
      <c r="DG305" s="526"/>
      <c r="DH305" s="527">
        <f t="shared" ref="DH305:DH368" si="256">IF(DG305="",DF305,
IF(AND($DE$10&gt;=VLOOKUP(DG305,$DD$5:$DH$9,2,0),$DE$10&lt;=VLOOKUP(DG305,$DD$5:$DH$9,3,0)),
(DF305*(1-VLOOKUP(DG305,$DD$5:$DH$9,4,0))),
DF305))</f>
        <v>6790</v>
      </c>
      <c r="DP305" s="535"/>
      <c r="DQ305" s="536"/>
      <c r="DR305" s="647"/>
      <c r="DS305" s="648"/>
      <c r="DT305" s="649"/>
      <c r="DU305" s="165"/>
      <c r="DV305" s="731" t="s">
        <v>6306</v>
      </c>
      <c r="DW305" s="162">
        <v>80</v>
      </c>
      <c r="DX305" s="525">
        <f t="shared" si="249"/>
        <v>80</v>
      </c>
      <c r="DY305" s="526"/>
      <c r="DZ305" s="527">
        <f t="shared" si="250"/>
        <v>80</v>
      </c>
      <c r="EG305" s="164"/>
      <c r="EH305" s="732" t="s">
        <v>3354</v>
      </c>
      <c r="EI305" s="165">
        <v>0</v>
      </c>
      <c r="EJ305" s="519">
        <f t="shared" si="252"/>
        <v>0</v>
      </c>
      <c r="EK305" s="520"/>
      <c r="EL305" s="521">
        <f t="shared" si="253"/>
        <v>0</v>
      </c>
    </row>
    <row r="306" spans="12:142" x14ac:dyDescent="0.2">
      <c r="L306" s="759" t="s">
        <v>2794</v>
      </c>
      <c r="M306" s="151" t="s">
        <v>2787</v>
      </c>
      <c r="N306" s="596" t="s">
        <v>2793</v>
      </c>
      <c r="O306" s="421" t="s">
        <v>691</v>
      </c>
      <c r="P306" s="96"/>
      <c r="Q306" s="757" t="s">
        <v>2792</v>
      </c>
      <c r="R306" s="100" t="s">
        <v>509</v>
      </c>
      <c r="S306" s="99" t="s">
        <v>970</v>
      </c>
      <c r="AU306" s="142" t="s">
        <v>996</v>
      </c>
      <c r="AV306" s="156" t="s">
        <v>444</v>
      </c>
      <c r="AW306" s="137" t="str">
        <f t="shared" si="254"/>
        <v>КД Verto-FIT Comfort.D</v>
      </c>
      <c r="AY306" s="248" t="s">
        <v>2343</v>
      </c>
      <c r="AZ306" s="61" t="s">
        <v>1599</v>
      </c>
      <c r="BA306" s="138" t="str">
        <f t="shared" si="237"/>
        <v>ДП Ніка.1/7.купе.</v>
      </c>
      <c r="BK306" s="142" t="s">
        <v>6831</v>
      </c>
      <c r="BL306" s="136" t="s">
        <v>1767</v>
      </c>
      <c r="BM306" s="137" t="str">
        <f t="shared" si="247"/>
        <v>Планка Verto-FIT Comfort Inside 200мм.Uni-Mat</v>
      </c>
      <c r="BS306" s="143" t="s">
        <v>7105</v>
      </c>
      <c r="BT306" s="40" t="s">
        <v>3851</v>
      </c>
      <c r="BU306" s="69" t="str">
        <f t="shared" si="251"/>
        <v>ДП Модена.3/1.Масив</v>
      </c>
      <c r="BW306" s="248" t="s">
        <v>2343</v>
      </c>
      <c r="BX306" s="247" t="s">
        <v>790</v>
      </c>
      <c r="BY306" s="138" t="str">
        <f t="shared" si="239"/>
        <v>ДП Ніка.1/7.Бронза</v>
      </c>
      <c r="CA306" s="145" t="s">
        <v>7025</v>
      </c>
      <c r="CB306" s="96"/>
      <c r="CC306" s="96"/>
      <c r="CE306" s="423" t="s">
        <v>7111</v>
      </c>
      <c r="CF306" s="61" t="s">
        <v>4021</v>
      </c>
      <c r="CG306" s="138" t="str">
        <f t="shared" si="248"/>
        <v>ДП Модена.купе..робоча..ВВ</v>
      </c>
      <c r="DD306" s="249" t="s">
        <v>1383</v>
      </c>
      <c r="DE306" s="165">
        <v>6790.0000000000009</v>
      </c>
      <c r="DF306" s="525">
        <f t="shared" si="255"/>
        <v>6790</v>
      </c>
      <c r="DG306" s="526"/>
      <c r="DH306" s="527">
        <f t="shared" si="256"/>
        <v>6790</v>
      </c>
      <c r="DP306" s="737" t="s">
        <v>3916</v>
      </c>
      <c r="DQ306" s="104">
        <v>0</v>
      </c>
      <c r="DR306" s="402">
        <f t="shared" ref="DR306:DR328" si="257">ROUND(((DQ306-(DQ306/6))/$DD$3)*$DE$3,2)</f>
        <v>0</v>
      </c>
      <c r="DS306" s="511"/>
      <c r="DT306" s="508">
        <f t="shared" ref="DT306:DT328" si="258">IF(DS306="",DR306,
IF(AND($DQ$10&gt;=VLOOKUP(DS306,$DP$5:$DT$9,2,0),$DQ$10&lt;=VLOOKUP(DS306,$DP$5:$DT$9,3,0)),
(DR306*(1-VLOOKUP(DS306,$DP$5:$DT$9,4,0))),
DR306))</f>
        <v>0</v>
      </c>
      <c r="DU306" s="165"/>
      <c r="DV306" s="731" t="s">
        <v>6307</v>
      </c>
      <c r="DW306" s="162">
        <v>80</v>
      </c>
      <c r="DX306" s="525">
        <f>ROUND(((DW306-(DW306/6))/$DD$3)*$DE$3,2)</f>
        <v>80</v>
      </c>
      <c r="DY306" s="526"/>
      <c r="DZ306" s="527">
        <f>IF(DY306="",DX306,
IF(AND($DW$10&gt;=VLOOKUP(DY306,$DV$5:$DZ$9,2,0),$DW$10&lt;=VLOOKUP(DY306,$DV$5:$DZ$9,3,0)),
(DX306*(1-VLOOKUP(DY306,$DV$5:$DZ$9,4,0))),
DX306))</f>
        <v>80</v>
      </c>
      <c r="EG306" s="164"/>
      <c r="EH306" s="733" t="s">
        <v>3355</v>
      </c>
      <c r="EI306" s="163">
        <v>1460</v>
      </c>
      <c r="EJ306" s="528">
        <f t="shared" si="252"/>
        <v>1460</v>
      </c>
      <c r="EK306" s="523"/>
      <c r="EL306" s="524">
        <f t="shared" si="253"/>
        <v>1460</v>
      </c>
    </row>
    <row r="307" spans="12:142" x14ac:dyDescent="0.2">
      <c r="L307" s="746" t="s">
        <v>2795</v>
      </c>
      <c r="M307" s="100" t="s">
        <v>2796</v>
      </c>
      <c r="N307" s="760" t="s">
        <v>2797</v>
      </c>
      <c r="O307" s="804" t="s">
        <v>691</v>
      </c>
      <c r="P307" s="96"/>
      <c r="Q307" s="759" t="s">
        <v>2794</v>
      </c>
      <c r="R307" s="151" t="s">
        <v>510</v>
      </c>
      <c r="S307" s="159" t="s">
        <v>971</v>
      </c>
      <c r="AU307" s="142" t="s">
        <v>996</v>
      </c>
      <c r="AV307" s="156" t="s">
        <v>445</v>
      </c>
      <c r="AW307" s="137" t="str">
        <f t="shared" si="254"/>
        <v>КД Verto-FIT Comfort.E</v>
      </c>
      <c r="AY307" s="249" t="s">
        <v>2344</v>
      </c>
      <c r="AZ307" s="136" t="s">
        <v>1597</v>
      </c>
      <c r="BA307" s="137" t="str">
        <f t="shared" si="237"/>
        <v>ДП Ніка.1/8.фальц.</v>
      </c>
      <c r="BK307" s="142" t="s">
        <v>6831</v>
      </c>
      <c r="BL307" s="136" t="s">
        <v>529</v>
      </c>
      <c r="BM307" s="137" t="str">
        <f t="shared" si="247"/>
        <v>Планка Verto-FIT Comfort Inside 200мм.Резист</v>
      </c>
      <c r="BS307" s="143" t="s">
        <v>7106</v>
      </c>
      <c r="BT307" s="40" t="s">
        <v>3851</v>
      </c>
      <c r="BU307" s="69" t="str">
        <f t="shared" si="251"/>
        <v>ДП Модена.2А/1.Масив</v>
      </c>
      <c r="BW307" s="248" t="s">
        <v>2343</v>
      </c>
      <c r="BX307" s="247" t="s">
        <v>5676</v>
      </c>
      <c r="BY307" s="138" t="str">
        <f>CONCATENATE(BW307,".",BX307)</f>
        <v>ДП Ніка.1/7.Лакобель</v>
      </c>
      <c r="CA307" s="431"/>
      <c r="CB307" s="221"/>
      <c r="CC307" s="222"/>
      <c r="CE307" s="836"/>
      <c r="CF307" s="837"/>
      <c r="CG307" s="838"/>
      <c r="DD307" s="249" t="s">
        <v>1384</v>
      </c>
      <c r="DE307" s="165">
        <v>6790.0000000000009</v>
      </c>
      <c r="DF307" s="525">
        <f t="shared" si="255"/>
        <v>6790</v>
      </c>
      <c r="DG307" s="526"/>
      <c r="DH307" s="527">
        <f t="shared" si="256"/>
        <v>6790</v>
      </c>
      <c r="DP307" s="161" t="s">
        <v>1499</v>
      </c>
      <c r="DQ307" s="162">
        <v>0</v>
      </c>
      <c r="DR307" s="525">
        <f t="shared" si="257"/>
        <v>0</v>
      </c>
      <c r="DS307" s="526"/>
      <c r="DT307" s="527">
        <f t="shared" si="258"/>
        <v>0</v>
      </c>
      <c r="DU307" s="165"/>
      <c r="DV307" s="732" t="s">
        <v>6308</v>
      </c>
      <c r="DW307" s="165">
        <v>80</v>
      </c>
      <c r="DX307" s="519">
        <f>ROUND(((DW307-(DW307/6))/$DD$3)*$DE$3,2)</f>
        <v>80</v>
      </c>
      <c r="DY307" s="520"/>
      <c r="DZ307" s="521">
        <f>IF(DY307="",DX307,
IF(AND($DW$10&gt;=VLOOKUP(DY307,$DV$5:$DZ$9,2,0),$DW$10&lt;=VLOOKUP(DY307,$DV$5:$DZ$9,3,0)),
(DX307*(1-VLOOKUP(DY307,$DV$5:$DZ$9,4,0))),
DX307))</f>
        <v>80</v>
      </c>
      <c r="EG307" s="164"/>
      <c r="EH307" s="732" t="s">
        <v>3356</v>
      </c>
      <c r="EI307" s="165">
        <v>0</v>
      </c>
      <c r="EJ307" s="519">
        <f>ROUND(((EI307-(EI307/6))/$DD$3)*$DE$3,2)</f>
        <v>0</v>
      </c>
      <c r="EK307" s="520"/>
      <c r="EL307" s="521">
        <f>IF(EK307="",EJ307,
IF(AND($EI$10&gt;=VLOOKUP(EK307,$EH$5:$EL$9,2,0),$EI$10&lt;=VLOOKUP(EK307,$EH$5:$EL$9,3,0)),
(EJ307*(1-VLOOKUP(EK307,$EH$5:$EL$9,4,0))),
EJ307))</f>
        <v>0</v>
      </c>
    </row>
    <row r="308" spans="12:142" x14ac:dyDescent="0.2">
      <c r="L308" s="746" t="s">
        <v>2798</v>
      </c>
      <c r="M308" s="150" t="s">
        <v>2796</v>
      </c>
      <c r="N308" s="432" t="s">
        <v>2797</v>
      </c>
      <c r="O308" s="805" t="s">
        <v>691</v>
      </c>
      <c r="P308" s="96"/>
      <c r="Q308" s="746" t="s">
        <v>2795</v>
      </c>
      <c r="R308" s="100" t="s">
        <v>1572</v>
      </c>
      <c r="S308" s="99" t="s">
        <v>1583</v>
      </c>
      <c r="AU308" s="142" t="s">
        <v>996</v>
      </c>
      <c r="AV308" s="156" t="s">
        <v>446</v>
      </c>
      <c r="AW308" s="137" t="str">
        <f t="shared" si="254"/>
        <v>КД Verto-FIT Comfort.F</v>
      </c>
      <c r="AY308" s="249" t="s">
        <v>2344</v>
      </c>
      <c r="AZ308" s="136" t="s">
        <v>1598</v>
      </c>
      <c r="BA308" s="137" t="str">
        <f t="shared" si="237"/>
        <v>ДП Ніка.1/8.б/з фальц.</v>
      </c>
      <c r="BK308" s="425"/>
      <c r="BL308" s="426"/>
      <c r="BM308" s="427"/>
      <c r="BS308" s="143" t="s">
        <v>7107</v>
      </c>
      <c r="BT308" s="40" t="s">
        <v>3851</v>
      </c>
      <c r="BU308" s="69" t="str">
        <f t="shared" si="251"/>
        <v>ДП Модена.1А/1.Масив</v>
      </c>
      <c r="BW308" s="250" t="s">
        <v>2344</v>
      </c>
      <c r="BX308" s="245" t="s">
        <v>430</v>
      </c>
      <c r="BY308" s="134" t="str">
        <f t="shared" si="239"/>
        <v>ДП Ніка.1/8.Сатин</v>
      </c>
      <c r="CA308" s="431"/>
      <c r="CB308" s="221"/>
      <c r="CC308" s="222"/>
      <c r="CE308" s="736" t="s">
        <v>7499</v>
      </c>
      <c r="CF308" s="136"/>
      <c r="CG308" s="137" t="str">
        <f t="shared" ref="CG308:CG318" si="259">CONCATENATE(CE308,".",CF308)</f>
        <v>ДП Оксфорд.фальц..робоча..</v>
      </c>
      <c r="DD308" s="249" t="s">
        <v>1385</v>
      </c>
      <c r="DE308" s="165">
        <v>6790.0000000000009</v>
      </c>
      <c r="DF308" s="525">
        <f t="shared" si="255"/>
        <v>6790</v>
      </c>
      <c r="DG308" s="526"/>
      <c r="DH308" s="527">
        <f t="shared" si="256"/>
        <v>6790</v>
      </c>
      <c r="DP308" s="732" t="s">
        <v>3687</v>
      </c>
      <c r="DQ308" s="165">
        <v>550</v>
      </c>
      <c r="DR308" s="519">
        <f t="shared" si="257"/>
        <v>550</v>
      </c>
      <c r="DS308" s="520"/>
      <c r="DT308" s="521">
        <f t="shared" si="258"/>
        <v>550</v>
      </c>
      <c r="DU308" s="165"/>
      <c r="DV308" s="732" t="s">
        <v>6309</v>
      </c>
      <c r="DW308" s="165">
        <v>80</v>
      </c>
      <c r="DX308" s="519">
        <f>ROUND(((DW308-(DW308/6))/$DD$3)*$DE$3,2)</f>
        <v>80</v>
      </c>
      <c r="DY308" s="520"/>
      <c r="DZ308" s="521">
        <f>IF(DY308="",DX308,
IF(AND($DW$10&gt;=VLOOKUP(DY308,$DV$5:$DZ$9,2,0),$DW$10&lt;=VLOOKUP(DY308,$DV$5:$DZ$9,3,0)),
(DX308*(1-VLOOKUP(DY308,$DV$5:$DZ$9,4,0))),
DX308))</f>
        <v>80</v>
      </c>
      <c r="EG308" s="164"/>
      <c r="EH308" s="733" t="s">
        <v>3357</v>
      </c>
      <c r="EI308" s="163">
        <v>1460</v>
      </c>
      <c r="EJ308" s="528">
        <f>ROUND(((EI308-(EI308/6))/$DD$3)*$DE$3,2)</f>
        <v>1460</v>
      </c>
      <c r="EK308" s="523"/>
      <c r="EL308" s="524">
        <f>IF(EK308="",EJ308,
IF(AND($EI$10&gt;=VLOOKUP(EK308,$EH$5:$EL$9,2,0),$EI$10&lt;=VLOOKUP(EK308,$EH$5:$EL$9,3,0)),
(EJ308*(1-VLOOKUP(EK308,$EH$5:$EL$9,4,0))),
EJ308))</f>
        <v>1460</v>
      </c>
    </row>
    <row r="309" spans="12:142" x14ac:dyDescent="0.2">
      <c r="L309" s="746" t="s">
        <v>2799</v>
      </c>
      <c r="M309" s="150" t="s">
        <v>2796</v>
      </c>
      <c r="N309" s="432" t="s">
        <v>2797</v>
      </c>
      <c r="O309" s="805" t="s">
        <v>691</v>
      </c>
      <c r="P309" s="96"/>
      <c r="Q309" s="746" t="s">
        <v>2798</v>
      </c>
      <c r="R309" s="150" t="s">
        <v>1573</v>
      </c>
      <c r="S309" s="158" t="s">
        <v>1584</v>
      </c>
      <c r="AU309" s="142" t="s">
        <v>996</v>
      </c>
      <c r="AV309" s="156" t="s">
        <v>447</v>
      </c>
      <c r="AW309" s="137" t="str">
        <f t="shared" si="254"/>
        <v>КД Verto-FIT Comfort.G</v>
      </c>
      <c r="AY309" s="248" t="s">
        <v>2344</v>
      </c>
      <c r="AZ309" s="61" t="s">
        <v>1599</v>
      </c>
      <c r="BA309" s="138" t="str">
        <f t="shared" si="237"/>
        <v>ДП Ніка.1/8.купе.</v>
      </c>
      <c r="BK309" s="745" t="s">
        <v>5564</v>
      </c>
      <c r="BL309" s="133" t="s">
        <v>4553</v>
      </c>
      <c r="BM309" s="134" t="str">
        <f t="shared" ref="BM309:BM344" si="260">CONCATENATE(BK309,".",BL309)</f>
        <v>Лиштва пряма 60мм.Сімплекс</v>
      </c>
      <c r="BS309" s="902"/>
      <c r="BT309" s="910"/>
      <c r="BU309" s="904"/>
      <c r="BW309" s="249" t="s">
        <v>2344</v>
      </c>
      <c r="BX309" s="764" t="s">
        <v>3617</v>
      </c>
      <c r="BY309" s="137" t="str">
        <f t="shared" si="239"/>
        <v>ДП Ніка.1/8.Графіт</v>
      </c>
      <c r="CA309" s="736" t="s">
        <v>6121</v>
      </c>
      <c r="CB309" s="136" t="s">
        <v>3871</v>
      </c>
      <c r="CC309" s="137" t="str">
        <f>CONCATENATE(CA309,".",CB309)</f>
        <v>ДП ІДЕЯ-ЛОФТ.фальц.робоча.(ні)</v>
      </c>
      <c r="CE309" s="736" t="s">
        <v>7499</v>
      </c>
      <c r="CF309" s="136" t="s">
        <v>4021</v>
      </c>
      <c r="CG309" s="137" t="str">
        <f t="shared" si="259"/>
        <v>ДП Оксфорд.фальц..робоча..ВВ</v>
      </c>
      <c r="DD309" s="249" t="s">
        <v>1386</v>
      </c>
      <c r="DE309" s="165">
        <v>6790.0000000000009</v>
      </c>
      <c r="DF309" s="525">
        <f t="shared" si="255"/>
        <v>6790</v>
      </c>
      <c r="DG309" s="526"/>
      <c r="DH309" s="527">
        <f t="shared" si="256"/>
        <v>6790</v>
      </c>
      <c r="DP309" s="107" t="s">
        <v>1522</v>
      </c>
      <c r="DQ309" s="163">
        <v>550</v>
      </c>
      <c r="DR309" s="528">
        <f t="shared" si="257"/>
        <v>550</v>
      </c>
      <c r="DS309" s="523"/>
      <c r="DT309" s="524">
        <f t="shared" si="258"/>
        <v>550</v>
      </c>
      <c r="DU309" s="165"/>
      <c r="DV309" s="732" t="s">
        <v>6310</v>
      </c>
      <c r="DW309" s="165">
        <v>80</v>
      </c>
      <c r="DX309" s="519">
        <f>ROUND(((DW309-(DW309/6))/$DD$3)*$DE$3,2)</f>
        <v>80</v>
      </c>
      <c r="DY309" s="520"/>
      <c r="DZ309" s="521">
        <f>IF(DY309="",DX309,
IF(AND($DW$10&gt;=VLOOKUP(DY309,$DV$5:$DZ$9,2,0),$DW$10&lt;=VLOOKUP(DY309,$DV$5:$DZ$9,3,0)),
(DX309*(1-VLOOKUP(DY309,$DV$5:$DZ$9,4,0))),
DX309))</f>
        <v>80</v>
      </c>
      <c r="EG309" s="164"/>
      <c r="EH309" s="732" t="s">
        <v>3358</v>
      </c>
      <c r="EI309" s="165">
        <v>0</v>
      </c>
      <c r="EJ309" s="519">
        <f>ROUND(((EI309-(EI309/6))/$DD$3)*$DE$3,2)</f>
        <v>0</v>
      </c>
      <c r="EK309" s="520"/>
      <c r="EL309" s="521">
        <f>IF(EK309="",EJ309,
IF(AND($EI$10&gt;=VLOOKUP(EK309,$EH$5:$EL$9,2,0),$EI$10&lt;=VLOOKUP(EK309,$EH$5:$EL$9,3,0)),
(EJ309*(1-VLOOKUP(EK309,$EH$5:$EL$9,4,0))),
EJ309))</f>
        <v>0</v>
      </c>
    </row>
    <row r="310" spans="12:142" x14ac:dyDescent="0.2">
      <c r="L310" s="746" t="s">
        <v>2800</v>
      </c>
      <c r="M310" s="150" t="s">
        <v>2796</v>
      </c>
      <c r="N310" s="432" t="s">
        <v>2797</v>
      </c>
      <c r="O310" s="805" t="s">
        <v>691</v>
      </c>
      <c r="P310" s="96"/>
      <c r="Q310" s="746" t="s">
        <v>2799</v>
      </c>
      <c r="R310" s="150" t="s">
        <v>1574</v>
      </c>
      <c r="S310" s="158" t="s">
        <v>1585</v>
      </c>
      <c r="AU310" s="142" t="s">
        <v>996</v>
      </c>
      <c r="AV310" s="156" t="s">
        <v>448</v>
      </c>
      <c r="AW310" s="137" t="str">
        <f t="shared" si="254"/>
        <v>КД Verto-FIT Comfort.H</v>
      </c>
      <c r="AY310" s="249" t="s">
        <v>2345</v>
      </c>
      <c r="AZ310" s="136" t="s">
        <v>1597</v>
      </c>
      <c r="BA310" s="137" t="str">
        <f t="shared" si="237"/>
        <v>ДП Ніка.2/1.фальц.</v>
      </c>
      <c r="BK310" s="746" t="s">
        <v>5564</v>
      </c>
      <c r="BL310" s="136" t="s">
        <v>393</v>
      </c>
      <c r="BM310" s="137" t="str">
        <f t="shared" si="260"/>
        <v>Лиштва пряма 60мм.Verto-Cell</v>
      </c>
      <c r="BS310" s="143" t="s">
        <v>7490</v>
      </c>
      <c r="BT310" s="40" t="s">
        <v>3851</v>
      </c>
      <c r="BU310" s="69" t="str">
        <f t="shared" ref="BU310:BU317" si="261">CONCATENATE(BS310,".",BT310)</f>
        <v>ДП Оксфорд.1/0.Масив</v>
      </c>
      <c r="BW310" s="248" t="s">
        <v>2344</v>
      </c>
      <c r="BX310" s="247" t="s">
        <v>790</v>
      </c>
      <c r="BY310" s="138" t="str">
        <f t="shared" si="239"/>
        <v>ДП Ніка.1/8.Бронза</v>
      </c>
      <c r="CA310" s="736" t="s">
        <v>6121</v>
      </c>
      <c r="CC310" s="21"/>
      <c r="CE310" s="423" t="s">
        <v>7499</v>
      </c>
      <c r="CF310" s="61" t="s">
        <v>697</v>
      </c>
      <c r="CG310" s="138" t="str">
        <f t="shared" si="259"/>
        <v>ДП Оксфорд.фальц..робоча..ВП</v>
      </c>
      <c r="DD310" s="249" t="s">
        <v>1387</v>
      </c>
      <c r="DE310" s="165">
        <v>6790.0000000000009</v>
      </c>
      <c r="DF310" s="525">
        <f t="shared" si="255"/>
        <v>6790</v>
      </c>
      <c r="DG310" s="526"/>
      <c r="DH310" s="527">
        <f t="shared" si="256"/>
        <v>6790</v>
      </c>
      <c r="DP310" s="164" t="s">
        <v>1500</v>
      </c>
      <c r="DQ310" s="165">
        <v>0</v>
      </c>
      <c r="DR310" s="519">
        <f t="shared" si="257"/>
        <v>0</v>
      </c>
      <c r="DS310" s="520"/>
      <c r="DT310" s="521">
        <f t="shared" si="258"/>
        <v>0</v>
      </c>
      <c r="DU310" s="165"/>
      <c r="DV310" s="732" t="s">
        <v>6311</v>
      </c>
      <c r="DW310" s="165">
        <v>80</v>
      </c>
      <c r="DX310" s="519">
        <f>ROUND(((DW310-(DW310/6))/$DD$3)*$DE$3,2)</f>
        <v>80</v>
      </c>
      <c r="DY310" s="520"/>
      <c r="DZ310" s="521">
        <f>IF(DY310="",DX310,
IF(AND($DW$10&gt;=VLOOKUP(DY310,$DV$5:$DZ$9,2,0),$DW$10&lt;=VLOOKUP(DY310,$DV$5:$DZ$9,3,0)),
(DX310*(1-VLOOKUP(DY310,$DV$5:$DZ$9,4,0))),
DX310))</f>
        <v>80</v>
      </c>
      <c r="EG310" s="164"/>
      <c r="EH310" s="733" t="s">
        <v>3359</v>
      </c>
      <c r="EI310" s="163">
        <v>1700</v>
      </c>
      <c r="EJ310" s="528">
        <f>ROUND(((EI310-(EI310/6))/$DD$3)*$DE$3,2)</f>
        <v>1700</v>
      </c>
      <c r="EK310" s="523"/>
      <c r="EL310" s="524">
        <f>IF(EK310="",EJ310,
IF(AND($EI$10&gt;=VLOOKUP(EK310,$EH$5:$EL$9,2,0),$EI$10&lt;=VLOOKUP(EK310,$EH$5:$EL$9,3,0)),
(EJ310*(1-VLOOKUP(EK310,$EH$5:$EL$9,4,0))),
EJ310))</f>
        <v>1700</v>
      </c>
    </row>
    <row r="311" spans="12:142" x14ac:dyDescent="0.2">
      <c r="L311" s="746" t="s">
        <v>2801</v>
      </c>
      <c r="M311" s="150" t="s">
        <v>2796</v>
      </c>
      <c r="N311" s="432" t="s">
        <v>2797</v>
      </c>
      <c r="O311" s="805" t="s">
        <v>691</v>
      </c>
      <c r="P311" s="96"/>
      <c r="Q311" s="746" t="s">
        <v>2800</v>
      </c>
      <c r="R311" s="150" t="s">
        <v>1575</v>
      </c>
      <c r="S311" s="158" t="s">
        <v>1586</v>
      </c>
      <c r="AU311" s="143" t="s">
        <v>996</v>
      </c>
      <c r="AV311" s="157" t="s">
        <v>449</v>
      </c>
      <c r="AW311" s="138" t="str">
        <f t="shared" si="254"/>
        <v>КД Verto-FIT Comfort.I</v>
      </c>
      <c r="AY311" s="249" t="s">
        <v>2345</v>
      </c>
      <c r="AZ311" s="136" t="s">
        <v>1598</v>
      </c>
      <c r="BA311" s="137" t="str">
        <f t="shared" si="237"/>
        <v>ДП Ніка.2/1.б/з фальц.</v>
      </c>
      <c r="BK311" s="746" t="s">
        <v>5564</v>
      </c>
      <c r="BL311" s="136"/>
      <c r="BM311" s="137" t="str">
        <f t="shared" si="260"/>
        <v>Лиштва пряма 60мм.</v>
      </c>
      <c r="BS311" s="143" t="s">
        <v>7492</v>
      </c>
      <c r="BT311" s="40" t="s">
        <v>3851</v>
      </c>
      <c r="BU311" s="69" t="str">
        <f t="shared" si="261"/>
        <v>ДП Оксфорд.1/1.Масив</v>
      </c>
      <c r="BW311" s="248" t="s">
        <v>2344</v>
      </c>
      <c r="BX311" s="247" t="s">
        <v>5676</v>
      </c>
      <c r="BY311" s="138" t="str">
        <f>CONCATENATE(BW311,".",BX311)</f>
        <v>ДП Ніка.1/8.Лакобель</v>
      </c>
      <c r="CA311" s="736" t="s">
        <v>6121</v>
      </c>
      <c r="CB311" s="150" t="s">
        <v>5396</v>
      </c>
      <c r="CC311" s="137" t="str">
        <f t="shared" ref="CC311:CC316" si="262">CONCATENATE(CA311,".",CB311)</f>
        <v>ДП ІДЕЯ-ЛОФТ.фальц.робоча.Stand цл Лів +2завіс</v>
      </c>
      <c r="CE311" s="736" t="s">
        <v>7500</v>
      </c>
      <c r="CF311" s="136"/>
      <c r="CG311" s="137" t="str">
        <f t="shared" si="259"/>
        <v>ДП Оксфорд.фальц..неробоча..</v>
      </c>
      <c r="DD311" s="249" t="s">
        <v>1388</v>
      </c>
      <c r="DE311" s="165">
        <v>6790.0000000000009</v>
      </c>
      <c r="DF311" s="525">
        <f t="shared" si="255"/>
        <v>6790</v>
      </c>
      <c r="DG311" s="526"/>
      <c r="DH311" s="527">
        <f t="shared" si="256"/>
        <v>6790</v>
      </c>
      <c r="DP311" s="732" t="s">
        <v>3688</v>
      </c>
      <c r="DQ311" s="165">
        <v>550</v>
      </c>
      <c r="DR311" s="519">
        <f t="shared" si="257"/>
        <v>550</v>
      </c>
      <c r="DS311" s="520"/>
      <c r="DT311" s="521">
        <f t="shared" si="258"/>
        <v>550</v>
      </c>
      <c r="DU311" s="165"/>
      <c r="DV311" s="732" t="s">
        <v>6312</v>
      </c>
      <c r="DW311" s="165">
        <v>680</v>
      </c>
      <c r="DX311" s="519">
        <f t="shared" ref="DX311:DX342" si="263">ROUND(((DW311-(DW311/6))/$DD$3)*$DE$3,2)</f>
        <v>680</v>
      </c>
      <c r="DY311" s="520"/>
      <c r="DZ311" s="521">
        <f t="shared" ref="DZ311:DZ342" si="264">IF(DY311="",DX311,
IF(AND($DW$10&gt;=VLOOKUP(DY311,$DV$5:$DZ$9,2,0),$DW$10&lt;=VLOOKUP(DY311,$DV$5:$DZ$9,3,0)),
(DX311*(1-VLOOKUP(DY311,$DV$5:$DZ$9,4,0))),
DX311))</f>
        <v>680</v>
      </c>
      <c r="EG311" s="164"/>
      <c r="EH311" s="732" t="s">
        <v>3360</v>
      </c>
      <c r="EI311" s="165">
        <v>0</v>
      </c>
      <c r="EJ311" s="519">
        <f t="shared" si="252"/>
        <v>0</v>
      </c>
      <c r="EK311" s="520"/>
      <c r="EL311" s="521">
        <f t="shared" si="253"/>
        <v>0</v>
      </c>
    </row>
    <row r="312" spans="12:142" x14ac:dyDescent="0.2">
      <c r="L312" s="746" t="s">
        <v>2802</v>
      </c>
      <c r="M312" s="150" t="s">
        <v>2796</v>
      </c>
      <c r="N312" s="432" t="s">
        <v>2797</v>
      </c>
      <c r="O312" s="805" t="s">
        <v>691</v>
      </c>
      <c r="P312" s="96"/>
      <c r="Q312" s="746" t="s">
        <v>2801</v>
      </c>
      <c r="R312" s="150" t="s">
        <v>1576</v>
      </c>
      <c r="S312" s="158" t="s">
        <v>1587</v>
      </c>
      <c r="AU312" s="141" t="s">
        <v>6582</v>
      </c>
      <c r="AV312" s="155" t="s">
        <v>441</v>
      </c>
      <c r="AW312" s="134" t="str">
        <f t="shared" ref="AW312:AW320" si="265">CONCATENATE(AU312,".",AV312)</f>
        <v>КД Verto-FIT Comfort Inside.A</v>
      </c>
      <c r="AY312" s="248" t="s">
        <v>2345</v>
      </c>
      <c r="AZ312" s="61" t="s">
        <v>1599</v>
      </c>
      <c r="BA312" s="138" t="str">
        <f t="shared" si="237"/>
        <v>ДП Ніка.2/1.купе.</v>
      </c>
      <c r="BK312" s="746" t="s">
        <v>5564</v>
      </c>
      <c r="BL312" s="136" t="s">
        <v>1767</v>
      </c>
      <c r="BM312" s="137" t="str">
        <f t="shared" si="260"/>
        <v>Лиштва пряма 60мм.Uni-Mat</v>
      </c>
      <c r="BS312" s="143" t="s">
        <v>7493</v>
      </c>
      <c r="BT312" s="40" t="s">
        <v>3851</v>
      </c>
      <c r="BU312" s="69" t="str">
        <f t="shared" si="261"/>
        <v>ДП Оксфорд.2/0.Масив</v>
      </c>
      <c r="BW312" s="250" t="s">
        <v>2345</v>
      </c>
      <c r="BX312" s="245" t="s">
        <v>430</v>
      </c>
      <c r="BY312" s="134" t="str">
        <f t="shared" si="239"/>
        <v>ДП Ніка.2/1.Сатин</v>
      </c>
      <c r="CA312" s="736" t="s">
        <v>6121</v>
      </c>
      <c r="CB312" s="150" t="s">
        <v>5397</v>
      </c>
      <c r="CC312" s="137" t="str">
        <f t="shared" si="262"/>
        <v>ДП ІДЕЯ-ЛОФТ.фальц.робоча.Stand цл Пр +2завіс</v>
      </c>
      <c r="CE312" s="736" t="s">
        <v>7500</v>
      </c>
      <c r="CF312" s="136" t="s">
        <v>4021</v>
      </c>
      <c r="CG312" s="137" t="str">
        <f t="shared" si="259"/>
        <v>ДП Оксфорд.фальц..неробоча..ВВ</v>
      </c>
      <c r="DD312" s="249" t="s">
        <v>1389</v>
      </c>
      <c r="DE312" s="165">
        <v>6790.0000000000009</v>
      </c>
      <c r="DF312" s="525">
        <f t="shared" si="255"/>
        <v>6790</v>
      </c>
      <c r="DG312" s="526"/>
      <c r="DH312" s="527">
        <f t="shared" si="256"/>
        <v>6790</v>
      </c>
      <c r="DP312" s="107" t="s">
        <v>1521</v>
      </c>
      <c r="DQ312" s="163">
        <v>550</v>
      </c>
      <c r="DR312" s="528">
        <f t="shared" si="257"/>
        <v>550</v>
      </c>
      <c r="DS312" s="523"/>
      <c r="DT312" s="524">
        <f t="shared" si="258"/>
        <v>550</v>
      </c>
      <c r="DU312" s="165"/>
      <c r="DV312" s="732" t="s">
        <v>6313</v>
      </c>
      <c r="DW312" s="165">
        <v>680</v>
      </c>
      <c r="DX312" s="519">
        <f t="shared" si="263"/>
        <v>680</v>
      </c>
      <c r="DY312" s="520"/>
      <c r="DZ312" s="521">
        <f t="shared" si="264"/>
        <v>680</v>
      </c>
      <c r="EG312" s="164"/>
      <c r="EH312" s="733" t="s">
        <v>3361</v>
      </c>
      <c r="EI312" s="163">
        <v>1800</v>
      </c>
      <c r="EJ312" s="528">
        <f t="shared" si="252"/>
        <v>1800</v>
      </c>
      <c r="EK312" s="523"/>
      <c r="EL312" s="524">
        <f t="shared" si="253"/>
        <v>1800</v>
      </c>
    </row>
    <row r="313" spans="12:142" x14ac:dyDescent="0.2">
      <c r="L313" s="746" t="s">
        <v>2803</v>
      </c>
      <c r="M313" s="150" t="s">
        <v>2796</v>
      </c>
      <c r="N313" s="432" t="s">
        <v>2797</v>
      </c>
      <c r="O313" s="805" t="s">
        <v>691</v>
      </c>
      <c r="P313" s="96"/>
      <c r="Q313" s="746" t="s">
        <v>2802</v>
      </c>
      <c r="R313" s="150" t="s">
        <v>1577</v>
      </c>
      <c r="S313" s="158" t="s">
        <v>1588</v>
      </c>
      <c r="AU313" s="142" t="s">
        <v>6582</v>
      </c>
      <c r="AV313" s="156" t="s">
        <v>442</v>
      </c>
      <c r="AW313" s="137" t="str">
        <f t="shared" si="265"/>
        <v>КД Verto-FIT Comfort Inside.B</v>
      </c>
      <c r="AY313" s="249" t="s">
        <v>2346</v>
      </c>
      <c r="AZ313" s="136" t="s">
        <v>1597</v>
      </c>
      <c r="BA313" s="137" t="str">
        <f t="shared" si="237"/>
        <v>ДП Ніка.2/2.фальц.</v>
      </c>
      <c r="BK313" s="746" t="s">
        <v>5564</v>
      </c>
      <c r="BL313" s="136" t="s">
        <v>529</v>
      </c>
      <c r="BM313" s="137" t="str">
        <f t="shared" si="260"/>
        <v>Лиштва пряма 60мм.Резист</v>
      </c>
      <c r="BS313" s="143" t="s">
        <v>7494</v>
      </c>
      <c r="BT313" s="40" t="s">
        <v>3851</v>
      </c>
      <c r="BU313" s="69" t="str">
        <f t="shared" si="261"/>
        <v>ДП Оксфорд.2/1.Масив</v>
      </c>
      <c r="BW313" s="249" t="s">
        <v>2345</v>
      </c>
      <c r="BX313" s="764" t="s">
        <v>3617</v>
      </c>
      <c r="BY313" s="137" t="str">
        <f t="shared" si="239"/>
        <v>ДП Ніка.2/1.Графіт</v>
      </c>
      <c r="CA313" s="736" t="s">
        <v>6121</v>
      </c>
      <c r="CB313" s="150" t="s">
        <v>5398</v>
      </c>
      <c r="CC313" s="137" t="str">
        <f t="shared" si="262"/>
        <v>ДП ІДЕЯ-ЛОФТ.фальц.робоча.Stand кл Лів +2завіс</v>
      </c>
      <c r="CE313" s="423" t="s">
        <v>7500</v>
      </c>
      <c r="CF313" s="61" t="s">
        <v>697</v>
      </c>
      <c r="CG313" s="138" t="str">
        <f t="shared" si="259"/>
        <v>ДП Оксфорд.фальц..неробоча..ВП</v>
      </c>
      <c r="DD313" s="248" t="s">
        <v>1390</v>
      </c>
      <c r="DE313" s="163">
        <v>6790.0000000000009</v>
      </c>
      <c r="DF313" s="525">
        <f t="shared" si="255"/>
        <v>6790</v>
      </c>
      <c r="DG313" s="526"/>
      <c r="DH313" s="527">
        <f t="shared" si="256"/>
        <v>6790</v>
      </c>
      <c r="DP313" s="164" t="s">
        <v>1501</v>
      </c>
      <c r="DQ313" s="165">
        <v>0</v>
      </c>
      <c r="DR313" s="519">
        <f t="shared" si="257"/>
        <v>0</v>
      </c>
      <c r="DS313" s="520"/>
      <c r="DT313" s="521">
        <f t="shared" si="258"/>
        <v>0</v>
      </c>
      <c r="DU313" s="165"/>
      <c r="DV313" s="732" t="s">
        <v>6314</v>
      </c>
      <c r="DW313" s="165">
        <v>550</v>
      </c>
      <c r="DX313" s="519">
        <f t="shared" si="263"/>
        <v>550</v>
      </c>
      <c r="DY313" s="520"/>
      <c r="DZ313" s="521">
        <f t="shared" si="264"/>
        <v>550</v>
      </c>
      <c r="EG313" s="164"/>
      <c r="EH313" s="732" t="s">
        <v>7405</v>
      </c>
      <c r="EI313" s="165">
        <v>0</v>
      </c>
      <c r="EJ313" s="519">
        <f>ROUND(((EI313-(EI313/6))/$DD$3)*$DE$3,2)</f>
        <v>0</v>
      </c>
      <c r="EK313" s="520"/>
      <c r="EL313" s="521">
        <f>IF(EK313="",EJ313,
IF(AND($EI$10&gt;=VLOOKUP(EK313,$EH$5:$EL$9,2,0),$EI$10&lt;=VLOOKUP(EK313,$EH$5:$EL$9,3,0)),
(EJ313*(1-VLOOKUP(EK313,$EH$5:$EL$9,4,0))),
EJ313))</f>
        <v>0</v>
      </c>
    </row>
    <row r="314" spans="12:142" x14ac:dyDescent="0.2">
      <c r="L314" s="746" t="s">
        <v>2804</v>
      </c>
      <c r="M314" s="150" t="s">
        <v>2796</v>
      </c>
      <c r="N314" s="432" t="s">
        <v>2797</v>
      </c>
      <c r="O314" s="805" t="s">
        <v>691</v>
      </c>
      <c r="P314" s="96"/>
      <c r="Q314" s="746" t="s">
        <v>2803</v>
      </c>
      <c r="R314" s="150" t="s">
        <v>1578</v>
      </c>
      <c r="S314" s="158" t="s">
        <v>1589</v>
      </c>
      <c r="AU314" s="142" t="s">
        <v>6582</v>
      </c>
      <c r="AV314" s="539" t="s">
        <v>1126</v>
      </c>
      <c r="AW314" s="137" t="str">
        <f>CONCATENATE(AU314,".",AV314)</f>
        <v>КД Verto-FIT Comfort Inside.B+</v>
      </c>
      <c r="AY314" s="249" t="s">
        <v>2346</v>
      </c>
      <c r="AZ314" s="136" t="s">
        <v>1598</v>
      </c>
      <c r="BA314" s="137" t="str">
        <f t="shared" si="237"/>
        <v>ДП Ніка.2/2.б/з фальц.</v>
      </c>
      <c r="BK314" s="746" t="s">
        <v>5564</v>
      </c>
      <c r="BL314" s="136" t="s">
        <v>7178</v>
      </c>
      <c r="BM314" s="137" t="str">
        <f>CONCATENATE(BK314,".",BL314)</f>
        <v>Лиштва пряма 60мм.Резист.</v>
      </c>
      <c r="BS314" s="143" t="s">
        <v>7495</v>
      </c>
      <c r="BT314" s="40" t="s">
        <v>3851</v>
      </c>
      <c r="BU314" s="69" t="str">
        <f t="shared" si="261"/>
        <v>ДП Оксфорд.3/0.Масив</v>
      </c>
      <c r="BW314" s="248" t="s">
        <v>2345</v>
      </c>
      <c r="BX314" s="247" t="s">
        <v>790</v>
      </c>
      <c r="BY314" s="138" t="str">
        <f t="shared" si="239"/>
        <v>ДП Ніка.2/1.Бронза</v>
      </c>
      <c r="CA314" s="736" t="s">
        <v>6121</v>
      </c>
      <c r="CB314" s="150" t="s">
        <v>5399</v>
      </c>
      <c r="CC314" s="137" t="str">
        <f t="shared" si="262"/>
        <v>ДП ІДЕЯ-ЛОФТ.фальц.робоча.Stand кл Пр +2завіс</v>
      </c>
      <c r="CE314" s="145" t="s">
        <v>7501</v>
      </c>
      <c r="CF314" s="136"/>
      <c r="CG314" s="137" t="str">
        <f t="shared" si="259"/>
        <v>ДП Оксфорд.б/з фальц..робоча..</v>
      </c>
      <c r="DD314" s="249" t="s">
        <v>1806</v>
      </c>
      <c r="DE314" s="165">
        <v>7740</v>
      </c>
      <c r="DF314" s="525">
        <f t="shared" si="255"/>
        <v>7740</v>
      </c>
      <c r="DG314" s="526"/>
      <c r="DH314" s="527">
        <f t="shared" si="256"/>
        <v>7740</v>
      </c>
      <c r="DP314" s="732" t="s">
        <v>3689</v>
      </c>
      <c r="DQ314" s="165">
        <v>550</v>
      </c>
      <c r="DR314" s="519">
        <f t="shared" si="257"/>
        <v>550</v>
      </c>
      <c r="DS314" s="520"/>
      <c r="DT314" s="521">
        <f t="shared" si="258"/>
        <v>550</v>
      </c>
      <c r="DU314" s="165"/>
      <c r="DV314" s="732" t="s">
        <v>6315</v>
      </c>
      <c r="DW314" s="165">
        <v>550</v>
      </c>
      <c r="DX314" s="519">
        <f t="shared" si="263"/>
        <v>550</v>
      </c>
      <c r="DY314" s="520"/>
      <c r="DZ314" s="521">
        <f t="shared" si="264"/>
        <v>550</v>
      </c>
      <c r="EG314" s="164"/>
      <c r="EH314" s="733" t="s">
        <v>7406</v>
      </c>
      <c r="EI314" s="163">
        <v>1800</v>
      </c>
      <c r="EJ314" s="528">
        <f>ROUND(((EI314-(EI314/6))/$DD$3)*$DE$3,2)</f>
        <v>1800</v>
      </c>
      <c r="EK314" s="523"/>
      <c r="EL314" s="524">
        <f>IF(EK314="",EJ314,
IF(AND($EI$10&gt;=VLOOKUP(EK314,$EH$5:$EL$9,2,0),$EI$10&lt;=VLOOKUP(EK314,$EH$5:$EL$9,3,0)),
(EJ314*(1-VLOOKUP(EK314,$EH$5:$EL$9,4,0))),
EJ314))</f>
        <v>1800</v>
      </c>
    </row>
    <row r="315" spans="12:142" x14ac:dyDescent="0.2">
      <c r="L315" s="746" t="s">
        <v>2805</v>
      </c>
      <c r="M315" s="150" t="s">
        <v>2796</v>
      </c>
      <c r="N315" s="432" t="s">
        <v>2797</v>
      </c>
      <c r="O315" s="805" t="s">
        <v>691</v>
      </c>
      <c r="P315" s="96"/>
      <c r="Q315" s="746" t="s">
        <v>2804</v>
      </c>
      <c r="R315" s="150" t="s">
        <v>1579</v>
      </c>
      <c r="S315" s="158" t="s">
        <v>1590</v>
      </c>
      <c r="AU315" s="142" t="s">
        <v>6582</v>
      </c>
      <c r="AV315" s="156" t="s">
        <v>443</v>
      </c>
      <c r="AW315" s="137" t="str">
        <f t="shared" si="265"/>
        <v>КД Verto-FIT Comfort Inside.C</v>
      </c>
      <c r="AY315" s="248" t="s">
        <v>2346</v>
      </c>
      <c r="AZ315" s="61" t="s">
        <v>1599</v>
      </c>
      <c r="BA315" s="138" t="str">
        <f t="shared" si="237"/>
        <v>ДП Ніка.2/2.купе.</v>
      </c>
      <c r="BK315" s="746" t="s">
        <v>5564</v>
      </c>
      <c r="BL315" s="136" t="s">
        <v>55</v>
      </c>
      <c r="BM315" s="137" t="str">
        <f t="shared" si="260"/>
        <v>Лиштва пряма 60мм.LINE-3D</v>
      </c>
      <c r="BS315" s="143" t="s">
        <v>7496</v>
      </c>
      <c r="BT315" s="40" t="s">
        <v>3851</v>
      </c>
      <c r="BU315" s="69" t="str">
        <f t="shared" si="261"/>
        <v>ДП Оксфорд.3/1.Масив</v>
      </c>
      <c r="BW315" s="248" t="s">
        <v>2345</v>
      </c>
      <c r="BX315" s="247" t="s">
        <v>5676</v>
      </c>
      <c r="BY315" s="138" t="str">
        <f>CONCATENATE(BW315,".",BX315)</f>
        <v>ДП Ніка.2/1.Лакобель</v>
      </c>
      <c r="CA315" s="736" t="s">
        <v>6121</v>
      </c>
      <c r="CB315" s="150" t="s">
        <v>5400</v>
      </c>
      <c r="CC315" s="137" t="str">
        <f t="shared" si="262"/>
        <v>ДП ІДЕЯ-ЛОФТ.фальц.робоча.Stand ст Лів +2завіс</v>
      </c>
      <c r="CE315" s="145" t="s">
        <v>7501</v>
      </c>
      <c r="CF315" s="136" t="s">
        <v>4021</v>
      </c>
      <c r="CG315" s="137" t="str">
        <f t="shared" si="259"/>
        <v>ДП Оксфорд.б/з фальц..робоча..ВВ</v>
      </c>
      <c r="DD315" s="249" t="s">
        <v>1807</v>
      </c>
      <c r="DE315" s="165">
        <v>7740</v>
      </c>
      <c r="DF315" s="525">
        <f t="shared" si="255"/>
        <v>7740</v>
      </c>
      <c r="DG315" s="526"/>
      <c r="DH315" s="527">
        <f t="shared" si="256"/>
        <v>7740</v>
      </c>
      <c r="DP315" s="107" t="s">
        <v>1520</v>
      </c>
      <c r="DQ315" s="163">
        <v>550</v>
      </c>
      <c r="DR315" s="528">
        <f t="shared" si="257"/>
        <v>550</v>
      </c>
      <c r="DS315" s="523"/>
      <c r="DT315" s="524">
        <f t="shared" si="258"/>
        <v>550</v>
      </c>
      <c r="DU315" s="165"/>
      <c r="DV315" s="732" t="s">
        <v>6316</v>
      </c>
      <c r="DW315" s="165">
        <v>800</v>
      </c>
      <c r="DX315" s="519">
        <f t="shared" si="263"/>
        <v>800</v>
      </c>
      <c r="DY315" s="520"/>
      <c r="DZ315" s="521">
        <f t="shared" si="264"/>
        <v>800</v>
      </c>
      <c r="EG315" s="164"/>
      <c r="EH315" s="732" t="s">
        <v>3362</v>
      </c>
      <c r="EI315" s="165">
        <v>0</v>
      </c>
      <c r="EJ315" s="519">
        <f t="shared" si="252"/>
        <v>0</v>
      </c>
      <c r="EK315" s="520"/>
      <c r="EL315" s="521">
        <f t="shared" si="253"/>
        <v>0</v>
      </c>
    </row>
    <row r="316" spans="12:142" x14ac:dyDescent="0.2">
      <c r="L316" s="746" t="s">
        <v>2806</v>
      </c>
      <c r="M316" s="150" t="s">
        <v>2796</v>
      </c>
      <c r="N316" s="432" t="s">
        <v>2797</v>
      </c>
      <c r="O316" s="805" t="s">
        <v>691</v>
      </c>
      <c r="P316" s="96"/>
      <c r="Q316" s="746" t="s">
        <v>2805</v>
      </c>
      <c r="R316" s="150" t="s">
        <v>1580</v>
      </c>
      <c r="S316" s="158" t="s">
        <v>1591</v>
      </c>
      <c r="AU316" s="142" t="s">
        <v>6582</v>
      </c>
      <c r="AV316" s="156" t="s">
        <v>444</v>
      </c>
      <c r="AW316" s="137" t="str">
        <f t="shared" si="265"/>
        <v>КД Verto-FIT Comfort Inside.D</v>
      </c>
      <c r="AY316" s="249" t="s">
        <v>2347</v>
      </c>
      <c r="AZ316" s="136" t="s">
        <v>1597</v>
      </c>
      <c r="BA316" s="137" t="str">
        <f t="shared" si="237"/>
        <v>ДП Ніка.2/3.фальц.</v>
      </c>
      <c r="BK316" s="746" t="s">
        <v>5564</v>
      </c>
      <c r="BL316" s="136" t="s">
        <v>4720</v>
      </c>
      <c r="BM316" s="137" t="str">
        <f t="shared" si="260"/>
        <v>Лиштва пряма 60мм.Е-шпон</v>
      </c>
      <c r="BS316" s="143" t="s">
        <v>7497</v>
      </c>
      <c r="BT316" s="40" t="s">
        <v>3851</v>
      </c>
      <c r="BU316" s="69" t="str">
        <f t="shared" si="261"/>
        <v>ДП Оксфорд.4/0.Масив</v>
      </c>
      <c r="BW316" s="250" t="s">
        <v>2346</v>
      </c>
      <c r="BX316" s="245" t="s">
        <v>430</v>
      </c>
      <c r="BY316" s="134" t="str">
        <f t="shared" si="239"/>
        <v>ДП Ніка.2/2.Сатин</v>
      </c>
      <c r="CA316" s="736" t="s">
        <v>6121</v>
      </c>
      <c r="CB316" s="150" t="s">
        <v>5401</v>
      </c>
      <c r="CC316" s="137" t="str">
        <f t="shared" si="262"/>
        <v>ДП ІДЕЯ-ЛОФТ.фальц.робоча.Stand ст Пр +2завіс</v>
      </c>
      <c r="CE316" s="146" t="s">
        <v>7501</v>
      </c>
      <c r="CF316" s="61" t="s">
        <v>697</v>
      </c>
      <c r="CG316" s="138" t="str">
        <f t="shared" si="259"/>
        <v>ДП Оксфорд.б/з фальц..робоча..ВП</v>
      </c>
      <c r="DD316" s="249" t="s">
        <v>1808</v>
      </c>
      <c r="DE316" s="165">
        <v>7740</v>
      </c>
      <c r="DF316" s="525">
        <f t="shared" si="255"/>
        <v>7740</v>
      </c>
      <c r="DG316" s="526"/>
      <c r="DH316" s="527">
        <f t="shared" si="256"/>
        <v>7740</v>
      </c>
      <c r="DP316" s="164" t="s">
        <v>1502</v>
      </c>
      <c r="DQ316" s="165">
        <v>0</v>
      </c>
      <c r="DR316" s="519">
        <f t="shared" si="257"/>
        <v>0</v>
      </c>
      <c r="DS316" s="520"/>
      <c r="DT316" s="521">
        <f t="shared" si="258"/>
        <v>0</v>
      </c>
      <c r="DU316" s="165"/>
      <c r="DV316" s="733" t="s">
        <v>6317</v>
      </c>
      <c r="DW316" s="163">
        <v>800</v>
      </c>
      <c r="DX316" s="522">
        <f t="shared" si="263"/>
        <v>800</v>
      </c>
      <c r="DY316" s="523"/>
      <c r="DZ316" s="524">
        <f t="shared" si="264"/>
        <v>800</v>
      </c>
      <c r="EG316" s="164"/>
      <c r="EH316" s="733" t="s">
        <v>3363</v>
      </c>
      <c r="EI316" s="163">
        <v>1920</v>
      </c>
      <c r="EJ316" s="528">
        <f t="shared" si="252"/>
        <v>1920</v>
      </c>
      <c r="EK316" s="523"/>
      <c r="EL316" s="524">
        <f t="shared" si="253"/>
        <v>1920</v>
      </c>
    </row>
    <row r="317" spans="12:142" x14ac:dyDescent="0.2">
      <c r="L317" s="744" t="s">
        <v>2807</v>
      </c>
      <c r="M317" s="151" t="s">
        <v>2796</v>
      </c>
      <c r="N317" s="596" t="s">
        <v>2797</v>
      </c>
      <c r="O317" s="421" t="s">
        <v>691</v>
      </c>
      <c r="Q317" s="746" t="s">
        <v>2806</v>
      </c>
      <c r="R317" s="150" t="s">
        <v>1581</v>
      </c>
      <c r="S317" s="158" t="s">
        <v>1592</v>
      </c>
      <c r="AU317" s="142" t="s">
        <v>6582</v>
      </c>
      <c r="AV317" s="156" t="s">
        <v>445</v>
      </c>
      <c r="AW317" s="137" t="str">
        <f t="shared" si="265"/>
        <v>КД Verto-FIT Comfort Inside.E</v>
      </c>
      <c r="AY317" s="249" t="s">
        <v>2347</v>
      </c>
      <c r="AZ317" s="136" t="s">
        <v>1598</v>
      </c>
      <c r="BA317" s="137" t="str">
        <f t="shared" si="237"/>
        <v>ДП Ніка.2/3.б/з фальц.</v>
      </c>
      <c r="BK317" s="744" t="s">
        <v>5564</v>
      </c>
      <c r="BL317" s="61" t="s">
        <v>1710</v>
      </c>
      <c r="BM317" s="138" t="str">
        <f t="shared" si="260"/>
        <v>Лиштва пряма 60мм.Лофт</v>
      </c>
      <c r="BS317" s="143" t="s">
        <v>7498</v>
      </c>
      <c r="BT317" s="40" t="s">
        <v>3851</v>
      </c>
      <c r="BU317" s="69" t="str">
        <f t="shared" si="261"/>
        <v>ДП Оксфорд.4/1.Масив</v>
      </c>
      <c r="BW317" s="249" t="s">
        <v>2346</v>
      </c>
      <c r="BX317" s="764" t="s">
        <v>3617</v>
      </c>
      <c r="BY317" s="137" t="str">
        <f t="shared" si="239"/>
        <v>ДП Ніка.2/2.Графіт</v>
      </c>
      <c r="CA317" s="736" t="s">
        <v>6121</v>
      </c>
      <c r="CB317" s="136"/>
      <c r="CC317" s="137"/>
      <c r="CE317" s="736" t="s">
        <v>7502</v>
      </c>
      <c r="CF317" s="136"/>
      <c r="CG317" s="137" t="str">
        <f t="shared" si="259"/>
        <v>ДП Оксфорд.купе..робоча..</v>
      </c>
      <c r="DD317" s="249" t="s">
        <v>1809</v>
      </c>
      <c r="DE317" s="165">
        <v>7740</v>
      </c>
      <c r="DF317" s="525">
        <f t="shared" si="255"/>
        <v>7740</v>
      </c>
      <c r="DG317" s="526"/>
      <c r="DH317" s="527">
        <f t="shared" si="256"/>
        <v>7740</v>
      </c>
      <c r="DP317" s="732" t="s">
        <v>3690</v>
      </c>
      <c r="DQ317" s="165">
        <v>550</v>
      </c>
      <c r="DR317" s="519">
        <f t="shared" si="257"/>
        <v>550</v>
      </c>
      <c r="DS317" s="520"/>
      <c r="DT317" s="521">
        <f t="shared" si="258"/>
        <v>550</v>
      </c>
      <c r="DU317" s="165"/>
      <c r="DV317" s="732" t="s">
        <v>6318</v>
      </c>
      <c r="DW317" s="165">
        <v>1000</v>
      </c>
      <c r="DX317" s="519">
        <f t="shared" si="263"/>
        <v>1000</v>
      </c>
      <c r="DY317" s="520"/>
      <c r="DZ317" s="521">
        <f t="shared" si="264"/>
        <v>1000</v>
      </c>
      <c r="EG317" s="164"/>
      <c r="EH317" s="732" t="s">
        <v>4773</v>
      </c>
      <c r="EI317" s="165">
        <v>0</v>
      </c>
      <c r="EJ317" s="519">
        <f>ROUND(((EI317-(EI317/6))/$DD$3)*$DE$3,2)</f>
        <v>0</v>
      </c>
      <c r="EK317" s="520"/>
      <c r="EL317" s="521">
        <f>IF(EK317="",EJ317,
IF(AND($EI$10&gt;=VLOOKUP(EK317,$EH$5:$EL$9,2,0),$EI$10&lt;=VLOOKUP(EK317,$EH$5:$EL$9,3,0)),
(EJ317*(1-VLOOKUP(EK317,$EH$5:$EL$9,4,0))),
EJ317))</f>
        <v>0</v>
      </c>
    </row>
    <row r="318" spans="12:142" x14ac:dyDescent="0.2">
      <c r="L318" s="48"/>
      <c r="M318" s="47"/>
      <c r="N318" s="93"/>
      <c r="O318" s="422"/>
      <c r="Q318" s="744" t="s">
        <v>2807</v>
      </c>
      <c r="R318" s="151" t="s">
        <v>1582</v>
      </c>
      <c r="S318" s="159" t="s">
        <v>1593</v>
      </c>
      <c r="AU318" s="142" t="s">
        <v>6582</v>
      </c>
      <c r="AV318" s="156" t="s">
        <v>446</v>
      </c>
      <c r="AW318" s="137" t="str">
        <f t="shared" si="265"/>
        <v>КД Verto-FIT Comfort Inside.F</v>
      </c>
      <c r="AY318" s="248" t="s">
        <v>2347</v>
      </c>
      <c r="AZ318" s="61" t="s">
        <v>1599</v>
      </c>
      <c r="BA318" s="138" t="str">
        <f t="shared" si="237"/>
        <v>ДП Ніка.2/3.купе.</v>
      </c>
      <c r="BK318" s="745" t="s">
        <v>5565</v>
      </c>
      <c r="BL318" s="133" t="s">
        <v>4553</v>
      </c>
      <c r="BM318" s="134" t="str">
        <f t="shared" si="260"/>
        <v>Лиштва пряма 80мм.Сімплекс</v>
      </c>
      <c r="BS318" s="835"/>
      <c r="BT318" s="827"/>
      <c r="BU318" s="828"/>
      <c r="BW318" s="248" t="s">
        <v>2346</v>
      </c>
      <c r="BX318" s="247" t="s">
        <v>790</v>
      </c>
      <c r="BY318" s="138" t="str">
        <f t="shared" si="239"/>
        <v>ДП Ніка.2/2.Бронза</v>
      </c>
      <c r="CA318" s="736" t="s">
        <v>6121</v>
      </c>
      <c r="CB318" s="150" t="s">
        <v>5402</v>
      </c>
      <c r="CC318" s="137" t="str">
        <f t="shared" ref="CC318:CC323" si="266">CONCATENATE(CA318,".",CB318)</f>
        <v>ДП ІДЕЯ-ЛОФТ.фальц.робоча.Stand цл Лів +3завіс</v>
      </c>
      <c r="CE318" s="423" t="s">
        <v>7502</v>
      </c>
      <c r="CF318" s="61" t="s">
        <v>4021</v>
      </c>
      <c r="CG318" s="138" t="str">
        <f t="shared" si="259"/>
        <v>ДП Оксфорд.купе..робоча..ВВ</v>
      </c>
      <c r="DD318" s="249" t="s">
        <v>1810</v>
      </c>
      <c r="DE318" s="165">
        <v>7740</v>
      </c>
      <c r="DF318" s="525">
        <f t="shared" si="255"/>
        <v>7740</v>
      </c>
      <c r="DG318" s="526"/>
      <c r="DH318" s="527">
        <f t="shared" si="256"/>
        <v>7740</v>
      </c>
      <c r="DP318" s="107" t="s">
        <v>1519</v>
      </c>
      <c r="DQ318" s="163">
        <v>550</v>
      </c>
      <c r="DR318" s="528">
        <f t="shared" si="257"/>
        <v>550</v>
      </c>
      <c r="DS318" s="523"/>
      <c r="DT318" s="524">
        <f t="shared" si="258"/>
        <v>550</v>
      </c>
      <c r="DU318" s="165"/>
      <c r="DV318" s="733" t="s">
        <v>6319</v>
      </c>
      <c r="DW318" s="163">
        <v>1000</v>
      </c>
      <c r="DX318" s="522">
        <f t="shared" si="263"/>
        <v>1000</v>
      </c>
      <c r="DY318" s="523"/>
      <c r="DZ318" s="524">
        <f t="shared" si="264"/>
        <v>1000</v>
      </c>
      <c r="EG318" s="164"/>
      <c r="EH318" s="733" t="s">
        <v>4775</v>
      </c>
      <c r="EI318" s="163">
        <v>2060</v>
      </c>
      <c r="EJ318" s="528">
        <f>ROUND(((EI318-(EI318/6))/$DD$3)*$DE$3,2)</f>
        <v>2060</v>
      </c>
      <c r="EK318" s="523"/>
      <c r="EL318" s="524">
        <f>IF(EK318="",EJ318,
IF(AND($EI$10&gt;=VLOOKUP(EK318,$EH$5:$EL$9,2,0),$EI$10&lt;=VLOOKUP(EK318,$EH$5:$EL$9,3,0)),
(EJ318*(1-VLOOKUP(EK318,$EH$5:$EL$9,4,0))),
EJ318))</f>
        <v>2060</v>
      </c>
    </row>
    <row r="319" spans="12:142" x14ac:dyDescent="0.2">
      <c r="L319" s="549"/>
      <c r="M319" s="550"/>
      <c r="N319" s="550"/>
      <c r="O319" s="550"/>
      <c r="P319" s="96"/>
      <c r="Q319" s="48"/>
      <c r="R319" s="97"/>
      <c r="S319" s="93"/>
      <c r="AU319" s="142" t="s">
        <v>6582</v>
      </c>
      <c r="AV319" s="156" t="s">
        <v>447</v>
      </c>
      <c r="AW319" s="137" t="str">
        <f t="shared" si="265"/>
        <v>КД Verto-FIT Comfort Inside.G</v>
      </c>
      <c r="AY319" s="249" t="s">
        <v>2348</v>
      </c>
      <c r="AZ319" s="136" t="s">
        <v>1597</v>
      </c>
      <c r="BA319" s="137" t="str">
        <f t="shared" si="237"/>
        <v>ДП Ніка.2/4.фальц.</v>
      </c>
      <c r="BK319" s="746" t="s">
        <v>5565</v>
      </c>
      <c r="BL319" s="136" t="s">
        <v>393</v>
      </c>
      <c r="BM319" s="137" t="str">
        <f t="shared" si="260"/>
        <v>Лиштва пряма 80мм.Verto-Cell</v>
      </c>
      <c r="BS319" s="740" t="s">
        <v>2716</v>
      </c>
      <c r="BT319" s="100" t="s">
        <v>3831</v>
      </c>
      <c r="BU319" s="134" t="str">
        <f>CONCATENATE(BS319,".",BT319)</f>
        <v>ДП Лінея.1.Сотове</v>
      </c>
      <c r="BW319" s="248" t="s">
        <v>2346</v>
      </c>
      <c r="BX319" s="247" t="s">
        <v>5676</v>
      </c>
      <c r="BY319" s="138" t="str">
        <f>CONCATENATE(BW319,".",BX319)</f>
        <v>ДП Ніка.2/2.Лакобель</v>
      </c>
      <c r="CA319" s="736" t="s">
        <v>6121</v>
      </c>
      <c r="CB319" s="150" t="s">
        <v>5403</v>
      </c>
      <c r="CC319" s="137" t="str">
        <f t="shared" si="266"/>
        <v>ДП ІДЕЯ-ЛОФТ.фальц.робоча.Stand цл Пр +3завіс</v>
      </c>
      <c r="CE319" s="836"/>
      <c r="CF319" s="837"/>
      <c r="CG319" s="838"/>
      <c r="DD319" s="249" t="s">
        <v>1811</v>
      </c>
      <c r="DE319" s="165">
        <v>7740</v>
      </c>
      <c r="DF319" s="525">
        <f t="shared" si="255"/>
        <v>7740</v>
      </c>
      <c r="DG319" s="526"/>
      <c r="DH319" s="527">
        <f t="shared" si="256"/>
        <v>7740</v>
      </c>
      <c r="DP319" s="164" t="s">
        <v>1503</v>
      </c>
      <c r="DQ319" s="165">
        <v>0</v>
      </c>
      <c r="DR319" s="519">
        <f t="shared" si="257"/>
        <v>0</v>
      </c>
      <c r="DS319" s="520"/>
      <c r="DT319" s="521">
        <f t="shared" si="258"/>
        <v>0</v>
      </c>
      <c r="DU319" s="165"/>
      <c r="DV319" s="731" t="s">
        <v>6320</v>
      </c>
      <c r="DW319" s="162">
        <v>0</v>
      </c>
      <c r="DX319" s="525">
        <f t="shared" si="263"/>
        <v>0</v>
      </c>
      <c r="DY319" s="526"/>
      <c r="DZ319" s="527">
        <f t="shared" si="264"/>
        <v>0</v>
      </c>
      <c r="EG319" s="164"/>
      <c r="EH319" s="732" t="s">
        <v>3364</v>
      </c>
      <c r="EI319" s="165">
        <v>0</v>
      </c>
      <c r="EJ319" s="519">
        <f t="shared" si="252"/>
        <v>0</v>
      </c>
      <c r="EK319" s="520"/>
      <c r="EL319" s="521">
        <f t="shared" si="253"/>
        <v>0</v>
      </c>
    </row>
    <row r="320" spans="12:142" x14ac:dyDescent="0.2">
      <c r="L320" s="48"/>
      <c r="M320" s="47"/>
      <c r="N320" s="93"/>
      <c r="O320" s="422"/>
      <c r="P320" s="96"/>
      <c r="Q320" s="550"/>
      <c r="R320" s="550"/>
      <c r="S320" s="550"/>
      <c r="AU320" s="142" t="s">
        <v>6582</v>
      </c>
      <c r="AV320" s="156" t="s">
        <v>448</v>
      </c>
      <c r="AW320" s="137" t="str">
        <f t="shared" si="265"/>
        <v>КД Verto-FIT Comfort Inside.H</v>
      </c>
      <c r="AY320" s="249" t="s">
        <v>2348</v>
      </c>
      <c r="AZ320" s="136" t="s">
        <v>1598</v>
      </c>
      <c r="BA320" s="137" t="str">
        <f t="shared" si="237"/>
        <v>ДП Ніка.2/4.б/з фальц.</v>
      </c>
      <c r="BK320" s="746" t="s">
        <v>5565</v>
      </c>
      <c r="BL320" s="136"/>
      <c r="BM320" s="137" t="str">
        <f t="shared" si="260"/>
        <v>Лиштва пряма 80мм.</v>
      </c>
      <c r="BS320" s="423" t="s">
        <v>2716</v>
      </c>
      <c r="BT320" s="253" t="s">
        <v>300</v>
      </c>
      <c r="BU320" s="138" t="str">
        <f>CONCATENATE(BS320,".",BT320)</f>
        <v>ДП Лінея.1.ДСП тр.</v>
      </c>
      <c r="BW320" s="250" t="s">
        <v>2347</v>
      </c>
      <c r="BX320" s="245" t="s">
        <v>430</v>
      </c>
      <c r="BY320" s="134" t="str">
        <f t="shared" si="239"/>
        <v>ДП Ніка.2/3.Сатин</v>
      </c>
      <c r="CA320" s="736" t="s">
        <v>6121</v>
      </c>
      <c r="CB320" s="150" t="s">
        <v>5404</v>
      </c>
      <c r="CC320" s="137" t="str">
        <f t="shared" si="266"/>
        <v>ДП ІДЕЯ-ЛОФТ.фальц.робоча.Stand кл Лів +3завіс</v>
      </c>
      <c r="CE320" s="85" t="s">
        <v>3092</v>
      </c>
      <c r="CF320" s="55"/>
      <c r="CG320" s="69" t="str">
        <f>CONCATENATE(CE320,".",CF320)</f>
        <v>ДП Лінея.фальц,.робоча..</v>
      </c>
      <c r="DD320" s="249" t="s">
        <v>1812</v>
      </c>
      <c r="DE320" s="165">
        <v>7740</v>
      </c>
      <c r="DF320" s="525">
        <f t="shared" si="255"/>
        <v>7740</v>
      </c>
      <c r="DG320" s="526"/>
      <c r="DH320" s="527">
        <f t="shared" si="256"/>
        <v>7740</v>
      </c>
      <c r="DP320" s="732" t="s">
        <v>3691</v>
      </c>
      <c r="DQ320" s="165">
        <v>550</v>
      </c>
      <c r="DR320" s="519">
        <f t="shared" si="257"/>
        <v>550</v>
      </c>
      <c r="DS320" s="520"/>
      <c r="DT320" s="521">
        <f t="shared" si="258"/>
        <v>550</v>
      </c>
      <c r="DU320" s="165"/>
      <c r="DV320" s="732" t="s">
        <v>6321</v>
      </c>
      <c r="DW320" s="165">
        <v>0</v>
      </c>
      <c r="DX320" s="519">
        <f t="shared" si="263"/>
        <v>0</v>
      </c>
      <c r="DY320" s="520"/>
      <c r="DZ320" s="521">
        <f t="shared" si="264"/>
        <v>0</v>
      </c>
      <c r="EG320" s="164"/>
      <c r="EH320" s="733" t="s">
        <v>3365</v>
      </c>
      <c r="EI320" s="163">
        <v>2060</v>
      </c>
      <c r="EJ320" s="528">
        <f t="shared" si="252"/>
        <v>2060</v>
      </c>
      <c r="EK320" s="523"/>
      <c r="EL320" s="524">
        <f t="shared" si="253"/>
        <v>2060</v>
      </c>
    </row>
    <row r="321" spans="12:142" x14ac:dyDescent="0.2">
      <c r="L321" s="152" t="s">
        <v>860</v>
      </c>
      <c r="M321" s="803" t="s">
        <v>861</v>
      </c>
      <c r="N321" s="99" t="s">
        <v>1967</v>
      </c>
      <c r="O321" s="804" t="s">
        <v>692</v>
      </c>
      <c r="P321" s="96"/>
      <c r="Q321" s="48"/>
      <c r="R321" s="97"/>
      <c r="S321" s="93"/>
      <c r="AU321" s="44" t="s">
        <v>522</v>
      </c>
      <c r="AV321" s="46" t="s">
        <v>500</v>
      </c>
      <c r="AW321" s="69" t="str">
        <f t="shared" ref="AW321:AW332" si="267">CONCATENATE(AU321,".",AV321)</f>
        <v>РС Verto-SLIDE.1</v>
      </c>
      <c r="AY321" s="248" t="s">
        <v>2348</v>
      </c>
      <c r="AZ321" s="61" t="s">
        <v>1599</v>
      </c>
      <c r="BA321" s="138" t="str">
        <f t="shared" si="237"/>
        <v>ДП Ніка.2/4.купе.</v>
      </c>
      <c r="BK321" s="746" t="s">
        <v>5565</v>
      </c>
      <c r="BL321" s="136" t="s">
        <v>1767</v>
      </c>
      <c r="BM321" s="137" t="str">
        <f t="shared" si="260"/>
        <v>Лиштва пряма 80мм.Uni-Mat</v>
      </c>
      <c r="BS321" s="740" t="s">
        <v>2717</v>
      </c>
      <c r="BT321" s="100" t="s">
        <v>3831</v>
      </c>
      <c r="BU321" s="134" t="str">
        <f>CONCATENATE(BS321,".",BT321)</f>
        <v>ДП Лінея.3.Сотове</v>
      </c>
      <c r="BW321" s="249" t="s">
        <v>2347</v>
      </c>
      <c r="BX321" s="764" t="s">
        <v>3617</v>
      </c>
      <c r="BY321" s="137" t="str">
        <f t="shared" si="239"/>
        <v>ДП Ніка.2/3.Графіт</v>
      </c>
      <c r="CA321" s="736" t="s">
        <v>6121</v>
      </c>
      <c r="CB321" s="150" t="s">
        <v>5405</v>
      </c>
      <c r="CC321" s="137" t="str">
        <f t="shared" si="266"/>
        <v>ДП ІДЕЯ-ЛОФТ.фальц.робоча.Stand кл Пр +3завіс</v>
      </c>
      <c r="CE321" s="85" t="s">
        <v>3093</v>
      </c>
      <c r="CF321" s="55"/>
      <c r="CG321" s="69" t="str">
        <f>CONCATENATE(CE321,".",CF321)</f>
        <v>ДП Лінея.фальц.робоча.</v>
      </c>
      <c r="DD321" s="249" t="s">
        <v>1813</v>
      </c>
      <c r="DE321" s="165">
        <v>7740</v>
      </c>
      <c r="DF321" s="525">
        <f t="shared" si="255"/>
        <v>7740</v>
      </c>
      <c r="DG321" s="526"/>
      <c r="DH321" s="527">
        <f t="shared" si="256"/>
        <v>7740</v>
      </c>
      <c r="DP321" s="107" t="s">
        <v>1518</v>
      </c>
      <c r="DQ321" s="163">
        <v>550</v>
      </c>
      <c r="DR321" s="528">
        <f t="shared" si="257"/>
        <v>550</v>
      </c>
      <c r="DS321" s="523"/>
      <c r="DT321" s="524">
        <f t="shared" si="258"/>
        <v>550</v>
      </c>
      <c r="DU321" s="165"/>
      <c r="DV321" s="732" t="s">
        <v>6322</v>
      </c>
      <c r="DW321" s="165">
        <v>0</v>
      </c>
      <c r="DX321" s="519">
        <f t="shared" si="263"/>
        <v>0</v>
      </c>
      <c r="DY321" s="520"/>
      <c r="DZ321" s="521">
        <f t="shared" si="264"/>
        <v>0</v>
      </c>
      <c r="EG321" s="164"/>
      <c r="EH321" s="255"/>
      <c r="EI321" s="256"/>
      <c r="EJ321" s="514"/>
      <c r="EK321" s="529"/>
      <c r="EL321" s="258"/>
    </row>
    <row r="322" spans="12:142" x14ac:dyDescent="0.2">
      <c r="L322" s="154" t="s">
        <v>279</v>
      </c>
      <c r="M322" s="253" t="s">
        <v>720</v>
      </c>
      <c r="N322" s="159" t="s">
        <v>1998</v>
      </c>
      <c r="O322" s="804" t="s">
        <v>692</v>
      </c>
      <c r="P322" s="96"/>
      <c r="Q322" s="152" t="s">
        <v>860</v>
      </c>
      <c r="R322" s="100" t="s">
        <v>152</v>
      </c>
      <c r="S322" s="99" t="s">
        <v>982</v>
      </c>
      <c r="AU322" s="44" t="s">
        <v>525</v>
      </c>
      <c r="AV322" s="46" t="s">
        <v>500</v>
      </c>
      <c r="AW322" s="69" t="str">
        <f t="shared" si="267"/>
        <v>ФР Standard.1</v>
      </c>
      <c r="AY322" s="431"/>
      <c r="AZ322" s="221"/>
      <c r="BA322" s="222"/>
      <c r="BK322" s="746" t="s">
        <v>5565</v>
      </c>
      <c r="BL322" s="136" t="s">
        <v>529</v>
      </c>
      <c r="BM322" s="137" t="str">
        <f t="shared" si="260"/>
        <v>Лиштва пряма 80мм.Резист</v>
      </c>
      <c r="BS322" s="423" t="s">
        <v>2717</v>
      </c>
      <c r="BT322" s="253" t="s">
        <v>300</v>
      </c>
      <c r="BU322" s="138" t="str">
        <f>CONCATENATE(BS322,".",BT322)</f>
        <v>ДП Лінея.3.ДСП тр.</v>
      </c>
      <c r="BW322" s="248" t="s">
        <v>2347</v>
      </c>
      <c r="BX322" s="247" t="s">
        <v>790</v>
      </c>
      <c r="BY322" s="138" t="str">
        <f t="shared" si="239"/>
        <v>ДП Ніка.2/3.Бронза</v>
      </c>
      <c r="CA322" s="736" t="s">
        <v>6121</v>
      </c>
      <c r="CB322" s="150" t="s">
        <v>5406</v>
      </c>
      <c r="CC322" s="137" t="str">
        <f t="shared" si="266"/>
        <v>ДП ІДЕЯ-ЛОФТ.фальц.робоча.Stand ст Лів +3завіс</v>
      </c>
      <c r="CE322" s="85" t="s">
        <v>3094</v>
      </c>
      <c r="CF322" s="55"/>
      <c r="CG322" s="69" t="str">
        <f>CONCATENATE(CE322,".",CF322)</f>
        <v>ДП Лінея.фальц,.неробоча,.</v>
      </c>
      <c r="DD322" s="249" t="s">
        <v>1814</v>
      </c>
      <c r="DE322" s="165">
        <v>7740</v>
      </c>
      <c r="DF322" s="525">
        <f t="shared" si="255"/>
        <v>7740</v>
      </c>
      <c r="DG322" s="526"/>
      <c r="DH322" s="527">
        <f t="shared" si="256"/>
        <v>7740</v>
      </c>
      <c r="DP322" s="107" t="s">
        <v>5682</v>
      </c>
      <c r="DQ322" s="163">
        <v>550</v>
      </c>
      <c r="DR322" s="528">
        <f>ROUND(((DQ322-(DQ322/6))/$DD$3)*$DE$3,2)</f>
        <v>550</v>
      </c>
      <c r="DS322" s="523"/>
      <c r="DT322" s="524">
        <f>IF(DS322="",DR322,
IF(AND($DQ$10&gt;=VLOOKUP(DS322,$DP$5:$DT$9,2,0),$DQ$10&lt;=VLOOKUP(DS322,$DP$5:$DT$9,3,0)),
(DR322*(1-VLOOKUP(DS322,$DP$5:$DT$9,4,0))),
DR322))</f>
        <v>550</v>
      </c>
      <c r="DU322" s="165"/>
      <c r="DV322" s="733" t="s">
        <v>6323</v>
      </c>
      <c r="DW322" s="163">
        <v>0</v>
      </c>
      <c r="DX322" s="528">
        <f t="shared" si="263"/>
        <v>0</v>
      </c>
      <c r="DY322" s="523"/>
      <c r="DZ322" s="524">
        <f t="shared" si="264"/>
        <v>0</v>
      </c>
      <c r="EG322" s="164"/>
      <c r="EH322" s="731" t="s">
        <v>4625</v>
      </c>
      <c r="EI322" s="162">
        <v>0</v>
      </c>
      <c r="EJ322" s="534">
        <f t="shared" si="252"/>
        <v>0</v>
      </c>
      <c r="EK322" s="526"/>
      <c r="EL322" s="527">
        <f t="shared" si="253"/>
        <v>0</v>
      </c>
    </row>
    <row r="323" spans="12:142" x14ac:dyDescent="0.2">
      <c r="L323" s="154" t="s">
        <v>6981</v>
      </c>
      <c r="M323" s="253" t="s">
        <v>7093</v>
      </c>
      <c r="N323" s="159" t="s">
        <v>7094</v>
      </c>
      <c r="O323" s="804" t="s">
        <v>692</v>
      </c>
      <c r="P323" s="96"/>
      <c r="Q323" s="154" t="s">
        <v>279</v>
      </c>
      <c r="R323" s="151" t="s">
        <v>152</v>
      </c>
      <c r="S323" s="159" t="s">
        <v>982</v>
      </c>
      <c r="AU323" s="141" t="s">
        <v>526</v>
      </c>
      <c r="AV323" s="155" t="s">
        <v>441</v>
      </c>
      <c r="AW323" s="134" t="str">
        <f t="shared" si="267"/>
        <v>ФР Verto-FIT.A</v>
      </c>
      <c r="AY323" s="249" t="s">
        <v>2418</v>
      </c>
      <c r="AZ323" s="136" t="s">
        <v>1597</v>
      </c>
      <c r="BA323" s="137" t="str">
        <f t="shared" ref="BA323:BA346" si="268">CONCATENATE(AY323,".",AZ323)</f>
        <v>ДП Ліса.2/0.фальц.</v>
      </c>
      <c r="BK323" s="746" t="s">
        <v>5565</v>
      </c>
      <c r="BL323" s="136" t="s">
        <v>7178</v>
      </c>
      <c r="BM323" s="137" t="str">
        <f>CONCATENATE(BK323,".",BL323)</f>
        <v>Лиштва пряма 80мм.Резист.</v>
      </c>
      <c r="BS323" s="85" t="s">
        <v>2718</v>
      </c>
      <c r="BT323" s="40" t="s">
        <v>3851</v>
      </c>
      <c r="BU323" s="69" t="str">
        <f>CONCATENATE(BS323,".",BT323)</f>
        <v>ДП Лінея.4.Масив</v>
      </c>
      <c r="BW323" s="248" t="s">
        <v>2347</v>
      </c>
      <c r="BX323" s="247" t="s">
        <v>5676</v>
      </c>
      <c r="BY323" s="138" t="str">
        <f>CONCATENATE(BW323,".",BX323)</f>
        <v>ДП Ніка.2/3.Лакобель</v>
      </c>
      <c r="CA323" s="736" t="s">
        <v>6121</v>
      </c>
      <c r="CB323" s="150" t="s">
        <v>5407</v>
      </c>
      <c r="CC323" s="137" t="str">
        <f t="shared" si="266"/>
        <v>ДП ІДЕЯ-ЛОФТ.фальц.робоча.Stand ст Пр +3завіс</v>
      </c>
      <c r="CE323" s="85" t="s">
        <v>3095</v>
      </c>
      <c r="CF323" s="55"/>
      <c r="CG323" s="69" t="str">
        <f>CONCATENATE(CE323,".",CF323)</f>
        <v>ДП Лінея.фальц.неробоча.</v>
      </c>
      <c r="DD323" s="249" t="s">
        <v>1815</v>
      </c>
      <c r="DE323" s="165">
        <v>7740</v>
      </c>
      <c r="DF323" s="525">
        <f t="shared" si="255"/>
        <v>7740</v>
      </c>
      <c r="DG323" s="526"/>
      <c r="DH323" s="527">
        <f t="shared" si="256"/>
        <v>7740</v>
      </c>
      <c r="DP323" s="164" t="s">
        <v>1504</v>
      </c>
      <c r="DQ323" s="165">
        <v>0</v>
      </c>
      <c r="DR323" s="519">
        <f t="shared" si="257"/>
        <v>0</v>
      </c>
      <c r="DS323" s="520"/>
      <c r="DT323" s="521">
        <f t="shared" si="258"/>
        <v>0</v>
      </c>
      <c r="DU323" s="165"/>
      <c r="DV323" s="733" t="s">
        <v>6324</v>
      </c>
      <c r="DW323" s="163">
        <v>0</v>
      </c>
      <c r="DX323" s="528">
        <f t="shared" si="263"/>
        <v>0</v>
      </c>
      <c r="DY323" s="523"/>
      <c r="DZ323" s="524">
        <f t="shared" si="264"/>
        <v>0</v>
      </c>
      <c r="EG323" s="164"/>
      <c r="EH323" s="733" t="s">
        <v>4626</v>
      </c>
      <c r="EI323" s="163">
        <v>1560</v>
      </c>
      <c r="EJ323" s="528">
        <f t="shared" si="252"/>
        <v>1560</v>
      </c>
      <c r="EK323" s="523"/>
      <c r="EL323" s="524">
        <f t="shared" si="253"/>
        <v>1560</v>
      </c>
    </row>
    <row r="324" spans="12:142" x14ac:dyDescent="0.2">
      <c r="L324" s="154" t="s">
        <v>6982</v>
      </c>
      <c r="M324" s="253" t="s">
        <v>7093</v>
      </c>
      <c r="N324" s="159" t="s">
        <v>7094</v>
      </c>
      <c r="O324" s="804" t="s">
        <v>692</v>
      </c>
      <c r="P324" s="96"/>
      <c r="Q324" s="154" t="s">
        <v>6981</v>
      </c>
      <c r="R324" s="151" t="s">
        <v>152</v>
      </c>
      <c r="S324" s="159" t="s">
        <v>982</v>
      </c>
      <c r="AU324" s="142" t="s">
        <v>526</v>
      </c>
      <c r="AV324" s="156" t="s">
        <v>442</v>
      </c>
      <c r="AW324" s="137" t="str">
        <f t="shared" si="267"/>
        <v>ФР Verto-FIT.B</v>
      </c>
      <c r="AY324" s="249" t="s">
        <v>2418</v>
      </c>
      <c r="AZ324" s="136" t="s">
        <v>1598</v>
      </c>
      <c r="BA324" s="137" t="str">
        <f t="shared" si="268"/>
        <v>ДП Ліса.2/0.б/з фальц.</v>
      </c>
      <c r="BK324" s="746" t="s">
        <v>5565</v>
      </c>
      <c r="BL324" s="136" t="s">
        <v>55</v>
      </c>
      <c r="BM324" s="137" t="str">
        <f t="shared" si="260"/>
        <v>Лиштва пряма 80мм.LINE-3D</v>
      </c>
      <c r="BS324" s="425"/>
      <c r="BT324" s="426"/>
      <c r="BU324" s="427"/>
      <c r="BW324" s="250" t="s">
        <v>2348</v>
      </c>
      <c r="BX324" s="245" t="s">
        <v>430</v>
      </c>
      <c r="BY324" s="134" t="str">
        <f t="shared" si="239"/>
        <v>ДП Ніка.2/4.Сатин</v>
      </c>
      <c r="CA324" s="736" t="s">
        <v>6121</v>
      </c>
      <c r="CC324" s="21"/>
      <c r="CE324" s="476"/>
      <c r="CF324" s="426"/>
      <c r="CG324" s="427"/>
      <c r="DD324" s="249" t="s">
        <v>1816</v>
      </c>
      <c r="DE324" s="165">
        <v>7740</v>
      </c>
      <c r="DF324" s="525">
        <f t="shared" si="255"/>
        <v>7740</v>
      </c>
      <c r="DG324" s="526"/>
      <c r="DH324" s="527">
        <f t="shared" si="256"/>
        <v>7740</v>
      </c>
      <c r="DP324" s="732" t="s">
        <v>3692</v>
      </c>
      <c r="DQ324" s="165">
        <v>550</v>
      </c>
      <c r="DR324" s="519">
        <f t="shared" si="257"/>
        <v>550</v>
      </c>
      <c r="DS324" s="520"/>
      <c r="DT324" s="521">
        <f t="shared" si="258"/>
        <v>550</v>
      </c>
      <c r="DU324" s="165"/>
      <c r="DV324" s="732" t="s">
        <v>6325</v>
      </c>
      <c r="DW324" s="165">
        <v>80</v>
      </c>
      <c r="DX324" s="519">
        <f t="shared" si="263"/>
        <v>80</v>
      </c>
      <c r="DY324" s="520"/>
      <c r="DZ324" s="521">
        <f t="shared" si="264"/>
        <v>80</v>
      </c>
      <c r="EG324" s="164"/>
      <c r="EH324" s="732" t="s">
        <v>3366</v>
      </c>
      <c r="EI324" s="165">
        <v>0</v>
      </c>
      <c r="EJ324" s="519">
        <f t="shared" ref="EJ324:EJ382" si="269">ROUND(((EI324-(EI324/6))/$DD$3)*$DE$3,2)</f>
        <v>0</v>
      </c>
      <c r="EK324" s="520"/>
      <c r="EL324" s="521">
        <f t="shared" si="253"/>
        <v>0</v>
      </c>
    </row>
    <row r="325" spans="12:142" x14ac:dyDescent="0.2">
      <c r="L325" s="152" t="s">
        <v>280</v>
      </c>
      <c r="M325" s="803" t="s">
        <v>721</v>
      </c>
      <c r="N325" s="99" t="s">
        <v>1968</v>
      </c>
      <c r="O325" s="804" t="s">
        <v>692</v>
      </c>
      <c r="P325" s="96"/>
      <c r="Q325" s="154" t="s">
        <v>6982</v>
      </c>
      <c r="R325" s="151" t="s">
        <v>153</v>
      </c>
      <c r="S325" s="159" t="s">
        <v>983</v>
      </c>
      <c r="AU325" s="142" t="s">
        <v>526</v>
      </c>
      <c r="AV325" s="539" t="s">
        <v>1126</v>
      </c>
      <c r="AW325" s="137" t="str">
        <f t="shared" si="267"/>
        <v>ФР Verto-FIT.B+</v>
      </c>
      <c r="AY325" s="248" t="s">
        <v>2418</v>
      </c>
      <c r="AZ325" s="61" t="s">
        <v>1599</v>
      </c>
      <c r="BA325" s="138" t="str">
        <f t="shared" si="268"/>
        <v>ДП Ліса.2/0.купе.</v>
      </c>
      <c r="BK325" s="746" t="s">
        <v>5565</v>
      </c>
      <c r="BL325" s="136" t="s">
        <v>4720</v>
      </c>
      <c r="BM325" s="137" t="str">
        <f t="shared" si="260"/>
        <v>Лиштва пряма 80мм.Е-шпон</v>
      </c>
      <c r="BS325" s="132" t="s">
        <v>567</v>
      </c>
      <c r="BT325" s="100" t="s">
        <v>3831</v>
      </c>
      <c r="BU325" s="134" t="str">
        <f t="shared" ref="BU325:BU338" si="270">CONCATENATE(BS325,".",BT325)</f>
        <v>ДП ЛАЙН.1.Сотове</v>
      </c>
      <c r="BW325" s="249" t="s">
        <v>2348</v>
      </c>
      <c r="BX325" s="764" t="s">
        <v>3617</v>
      </c>
      <c r="BY325" s="137" t="str">
        <f t="shared" si="239"/>
        <v>ДП Ніка.2/4.Графіт</v>
      </c>
      <c r="CA325" s="736" t="s">
        <v>6121</v>
      </c>
      <c r="CB325" s="136" t="s">
        <v>6270</v>
      </c>
      <c r="CC325" s="137" t="str">
        <f>CONCATENATE(CA325,".",CB325)</f>
        <v>ДП ІДЕЯ-ЛОФТ.фальц.робоча.Soft цл (чор.) +2завіс</v>
      </c>
      <c r="CE325" s="85" t="s">
        <v>3096</v>
      </c>
      <c r="CF325" s="55"/>
      <c r="CG325" s="69" t="str">
        <f>CONCATENATE(CE325,".",CF325)</f>
        <v>ДП ЛАЙН.фальц,.робоча..</v>
      </c>
      <c r="DD325" s="249" t="s">
        <v>1817</v>
      </c>
      <c r="DE325" s="165">
        <v>7740</v>
      </c>
      <c r="DF325" s="525">
        <f t="shared" si="255"/>
        <v>7740</v>
      </c>
      <c r="DG325" s="526"/>
      <c r="DH325" s="527">
        <f t="shared" si="256"/>
        <v>7740</v>
      </c>
      <c r="DP325" s="107" t="s">
        <v>1517</v>
      </c>
      <c r="DQ325" s="163">
        <v>550</v>
      </c>
      <c r="DR325" s="528">
        <f t="shared" si="257"/>
        <v>550</v>
      </c>
      <c r="DS325" s="523"/>
      <c r="DT325" s="524">
        <f t="shared" si="258"/>
        <v>550</v>
      </c>
      <c r="DU325" s="165"/>
      <c r="DV325" s="732" t="s">
        <v>6326</v>
      </c>
      <c r="DW325" s="165">
        <v>80</v>
      </c>
      <c r="DX325" s="519">
        <f t="shared" si="263"/>
        <v>80</v>
      </c>
      <c r="DY325" s="520"/>
      <c r="DZ325" s="521">
        <f t="shared" si="264"/>
        <v>80</v>
      </c>
      <c r="EG325" s="164"/>
      <c r="EH325" s="733" t="s">
        <v>3367</v>
      </c>
      <c r="EI325" s="163">
        <v>1560</v>
      </c>
      <c r="EJ325" s="528">
        <f t="shared" si="269"/>
        <v>1560</v>
      </c>
      <c r="EK325" s="523"/>
      <c r="EL325" s="524">
        <f t="shared" si="253"/>
        <v>1560</v>
      </c>
    </row>
    <row r="326" spans="12:142" x14ac:dyDescent="0.2">
      <c r="L326" s="153" t="s">
        <v>281</v>
      </c>
      <c r="M326" s="21" t="s">
        <v>722</v>
      </c>
      <c r="N326" s="158" t="s">
        <v>1969</v>
      </c>
      <c r="O326" s="805" t="s">
        <v>692</v>
      </c>
      <c r="P326" s="96"/>
      <c r="Q326" s="152" t="s">
        <v>280</v>
      </c>
      <c r="R326" s="100" t="s">
        <v>441</v>
      </c>
      <c r="S326" s="99" t="s">
        <v>69</v>
      </c>
      <c r="AU326" s="142" t="s">
        <v>526</v>
      </c>
      <c r="AV326" s="156" t="s">
        <v>443</v>
      </c>
      <c r="AW326" s="137" t="str">
        <f t="shared" si="267"/>
        <v>ФР Verto-FIT.C</v>
      </c>
      <c r="AY326" s="249" t="s">
        <v>2419</v>
      </c>
      <c r="AZ326" s="136" t="s">
        <v>1597</v>
      </c>
      <c r="BA326" s="137" t="str">
        <f t="shared" si="268"/>
        <v>ДП Ліса.2/1.фальц.</v>
      </c>
      <c r="BK326" s="744" t="s">
        <v>5565</v>
      </c>
      <c r="BL326" s="61" t="s">
        <v>1710</v>
      </c>
      <c r="BM326" s="138" t="str">
        <f t="shared" si="260"/>
        <v>Лиштва пряма 80мм.Лофт</v>
      </c>
      <c r="BS326" s="43" t="s">
        <v>567</v>
      </c>
      <c r="BT326" s="253" t="s">
        <v>300</v>
      </c>
      <c r="BU326" s="138" t="str">
        <f t="shared" si="270"/>
        <v>ДП ЛАЙН.1.ДСП тр.</v>
      </c>
      <c r="BW326" s="248" t="s">
        <v>2348</v>
      </c>
      <c r="BX326" s="247" t="s">
        <v>790</v>
      </c>
      <c r="BY326" s="138" t="str">
        <f t="shared" si="239"/>
        <v>ДП Ніка.2/4.Бронза</v>
      </c>
      <c r="CA326" s="736" t="s">
        <v>6121</v>
      </c>
      <c r="CB326" s="136" t="s">
        <v>6202</v>
      </c>
      <c r="CC326" s="137" t="str">
        <f>CONCATENATE(CA326,".",CB326)</f>
        <v>ДП ІДЕЯ-ЛОФТ.фальц.робоча.Soft ст (чор.) +2завіс</v>
      </c>
      <c r="CE326" s="85" t="s">
        <v>3097</v>
      </c>
      <c r="CF326" s="55"/>
      <c r="CG326" s="69" t="str">
        <f>CONCATENATE(CE326,".",CF326)</f>
        <v>ДП ЛАЙН.фальц,.неробоча,.</v>
      </c>
      <c r="DD326" s="249" t="s">
        <v>1818</v>
      </c>
      <c r="DE326" s="165">
        <v>7740</v>
      </c>
      <c r="DF326" s="525">
        <f t="shared" si="255"/>
        <v>7740</v>
      </c>
      <c r="DG326" s="526"/>
      <c r="DH326" s="527">
        <f t="shared" si="256"/>
        <v>7740</v>
      </c>
      <c r="DP326" s="164" t="s">
        <v>1505</v>
      </c>
      <c r="DQ326" s="165">
        <v>0</v>
      </c>
      <c r="DR326" s="519">
        <f t="shared" si="257"/>
        <v>0</v>
      </c>
      <c r="DS326" s="520"/>
      <c r="DT326" s="521">
        <f t="shared" si="258"/>
        <v>0</v>
      </c>
      <c r="DU326" s="165"/>
      <c r="DV326" s="732" t="s">
        <v>6327</v>
      </c>
      <c r="DW326" s="165">
        <v>80</v>
      </c>
      <c r="DX326" s="519">
        <f t="shared" si="263"/>
        <v>80</v>
      </c>
      <c r="DY326" s="520"/>
      <c r="DZ326" s="521">
        <f t="shared" si="264"/>
        <v>80</v>
      </c>
      <c r="EG326" s="164"/>
      <c r="EH326" s="732" t="s">
        <v>3368</v>
      </c>
      <c r="EI326" s="165">
        <v>0</v>
      </c>
      <c r="EJ326" s="519">
        <f>ROUND(((EI326-(EI326/6))/$DD$3)*$DE$3,2)</f>
        <v>0</v>
      </c>
      <c r="EK326" s="520"/>
      <c r="EL326" s="521">
        <f>IF(EK326="",EJ326,
IF(AND($EI$10&gt;=VLOOKUP(EK326,$EH$5:$EL$9,2,0),$EI$10&lt;=VLOOKUP(EK326,$EH$5:$EL$9,3,0)),
(EJ326*(1-VLOOKUP(EK326,$EH$5:$EL$9,4,0))),
EJ326))</f>
        <v>0</v>
      </c>
    </row>
    <row r="327" spans="12:142" x14ac:dyDescent="0.2">
      <c r="L327" s="249" t="s">
        <v>1122</v>
      </c>
      <c r="M327" s="21" t="s">
        <v>1125</v>
      </c>
      <c r="N327" s="158" t="s">
        <v>1970</v>
      </c>
      <c r="O327" s="805" t="s">
        <v>692</v>
      </c>
      <c r="P327" s="96"/>
      <c r="Q327" s="153" t="s">
        <v>281</v>
      </c>
      <c r="R327" s="150" t="s">
        <v>442</v>
      </c>
      <c r="S327" s="158" t="s">
        <v>70</v>
      </c>
      <c r="AU327" s="142" t="s">
        <v>526</v>
      </c>
      <c r="AV327" s="156" t="s">
        <v>444</v>
      </c>
      <c r="AW327" s="137" t="str">
        <f t="shared" si="267"/>
        <v>ФР Verto-FIT.D</v>
      </c>
      <c r="AY327" s="249" t="s">
        <v>2419</v>
      </c>
      <c r="AZ327" s="136" t="s">
        <v>1598</v>
      </c>
      <c r="BA327" s="137" t="str">
        <f t="shared" si="268"/>
        <v>ДП Ліса.2/1.б/з фальц.</v>
      </c>
      <c r="BK327" s="141" t="s">
        <v>2002</v>
      </c>
      <c r="BL327" s="133" t="s">
        <v>4553</v>
      </c>
      <c r="BM327" s="134" t="str">
        <f t="shared" si="260"/>
        <v>Планка добірна 60мм.Сімплекс</v>
      </c>
      <c r="BS327" s="132" t="s">
        <v>568</v>
      </c>
      <c r="BT327" s="100" t="s">
        <v>3831</v>
      </c>
      <c r="BU327" s="134" t="str">
        <f t="shared" si="270"/>
        <v>ДП ЛАЙН.2.Сотове</v>
      </c>
      <c r="BW327" s="248" t="s">
        <v>2348</v>
      </c>
      <c r="BX327" s="247" t="s">
        <v>5676</v>
      </c>
      <c r="BY327" s="138" t="str">
        <f>CONCATENATE(BW327,".",BX327)</f>
        <v>ДП Ніка.2/4.Лакобель</v>
      </c>
      <c r="CA327" s="736" t="s">
        <v>6121</v>
      </c>
      <c r="CB327" s="136" t="s">
        <v>4054</v>
      </c>
      <c r="CC327" s="137" t="str">
        <f>CONCATENATE(CA327,".",CB327)</f>
        <v>ДП ІДЕЯ-ЛОФТ.фальц.робоча.Soft цл +2завіс</v>
      </c>
      <c r="CE327" s="476"/>
      <c r="CF327" s="426"/>
      <c r="CG327" s="427"/>
      <c r="DD327" s="249" t="s">
        <v>1819</v>
      </c>
      <c r="DE327" s="165">
        <v>7740</v>
      </c>
      <c r="DF327" s="525">
        <f t="shared" si="255"/>
        <v>7740</v>
      </c>
      <c r="DG327" s="526"/>
      <c r="DH327" s="527">
        <f t="shared" si="256"/>
        <v>7740</v>
      </c>
      <c r="DP327" s="732" t="s">
        <v>3693</v>
      </c>
      <c r="DQ327" s="165">
        <v>550</v>
      </c>
      <c r="DR327" s="519">
        <f t="shared" si="257"/>
        <v>550</v>
      </c>
      <c r="DS327" s="520"/>
      <c r="DT327" s="521">
        <f t="shared" si="258"/>
        <v>550</v>
      </c>
      <c r="DU327" s="165"/>
      <c r="DV327" s="733" t="s">
        <v>6328</v>
      </c>
      <c r="DW327" s="163">
        <v>80</v>
      </c>
      <c r="DX327" s="528">
        <f t="shared" si="263"/>
        <v>80</v>
      </c>
      <c r="DY327" s="523"/>
      <c r="DZ327" s="524">
        <f t="shared" si="264"/>
        <v>80</v>
      </c>
      <c r="EG327" s="164"/>
      <c r="EH327" s="733" t="s">
        <v>3369</v>
      </c>
      <c r="EI327" s="163">
        <v>1560</v>
      </c>
      <c r="EJ327" s="528">
        <f>ROUND(((EI327-(EI327/6))/$DD$3)*$DE$3,2)</f>
        <v>1560</v>
      </c>
      <c r="EK327" s="523"/>
      <c r="EL327" s="524">
        <f>IF(EK327="",EJ327,
IF(AND($EI$10&gt;=VLOOKUP(EK327,$EH$5:$EL$9,2,0),$EI$10&lt;=VLOOKUP(EK327,$EH$5:$EL$9,3,0)),
(EJ327*(1-VLOOKUP(EK327,$EH$5:$EL$9,4,0))),
EJ327))</f>
        <v>1560</v>
      </c>
    </row>
    <row r="328" spans="12:142" x14ac:dyDescent="0.2">
      <c r="L328" s="153" t="s">
        <v>282</v>
      </c>
      <c r="M328" s="21" t="s">
        <v>723</v>
      </c>
      <c r="N328" s="158" t="s">
        <v>1971</v>
      </c>
      <c r="O328" s="805" t="s">
        <v>692</v>
      </c>
      <c r="P328" s="96"/>
      <c r="Q328" s="249" t="s">
        <v>1122</v>
      </c>
      <c r="R328" s="150" t="s">
        <v>1126</v>
      </c>
      <c r="S328" s="158" t="s">
        <v>1127</v>
      </c>
      <c r="AU328" s="142" t="s">
        <v>526</v>
      </c>
      <c r="AV328" s="156" t="s">
        <v>445</v>
      </c>
      <c r="AW328" s="137" t="str">
        <f t="shared" si="267"/>
        <v>ФР Verto-FIT.E</v>
      </c>
      <c r="AY328" s="248" t="s">
        <v>2419</v>
      </c>
      <c r="AZ328" s="61" t="s">
        <v>1599</v>
      </c>
      <c r="BA328" s="138" t="str">
        <f t="shared" si="268"/>
        <v>ДП Ліса.2/1.купе.</v>
      </c>
      <c r="BK328" s="142" t="s">
        <v>2002</v>
      </c>
      <c r="BL328" s="136" t="s">
        <v>393</v>
      </c>
      <c r="BM328" s="137" t="str">
        <f t="shared" si="260"/>
        <v>Планка добірна 60мм.Verto-Cell</v>
      </c>
      <c r="BS328" s="43" t="s">
        <v>568</v>
      </c>
      <c r="BT328" s="253" t="s">
        <v>300</v>
      </c>
      <c r="BU328" s="138" t="str">
        <f t="shared" si="270"/>
        <v>ДП ЛАЙН.2.ДСП тр.</v>
      </c>
      <c r="BW328" s="431"/>
      <c r="BX328" s="431"/>
      <c r="BY328" s="431"/>
      <c r="CA328" s="736" t="s">
        <v>6121</v>
      </c>
      <c r="CB328" s="136" t="s">
        <v>4057</v>
      </c>
      <c r="CC328" s="137" t="str">
        <f>CONCATENATE(CA328,".",CB328)</f>
        <v>ДП ІДЕЯ-ЛОФТ.фальц.робоча.Soft ст +2завіс</v>
      </c>
      <c r="CE328" s="85" t="s">
        <v>3098</v>
      </c>
      <c r="CF328" s="55"/>
      <c r="CG328" s="69" t="str">
        <f>CONCATENATE(CE328,".",CF328)</f>
        <v>ДП Елегант.фальц.робоча.</v>
      </c>
      <c r="DD328" s="249" t="s">
        <v>1820</v>
      </c>
      <c r="DE328" s="165">
        <v>7740</v>
      </c>
      <c r="DF328" s="525">
        <f t="shared" si="255"/>
        <v>7740</v>
      </c>
      <c r="DG328" s="526"/>
      <c r="DH328" s="527">
        <f t="shared" si="256"/>
        <v>7740</v>
      </c>
      <c r="DP328" s="107" t="s">
        <v>1516</v>
      </c>
      <c r="DQ328" s="163">
        <v>550</v>
      </c>
      <c r="DR328" s="528">
        <f t="shared" si="257"/>
        <v>550</v>
      </c>
      <c r="DS328" s="523"/>
      <c r="DT328" s="524">
        <f t="shared" si="258"/>
        <v>550</v>
      </c>
      <c r="DU328" s="165"/>
      <c r="DV328" s="733" t="s">
        <v>6329</v>
      </c>
      <c r="DW328" s="163">
        <v>80</v>
      </c>
      <c r="DX328" s="528">
        <f t="shared" si="263"/>
        <v>80</v>
      </c>
      <c r="DY328" s="523"/>
      <c r="DZ328" s="524">
        <f t="shared" si="264"/>
        <v>80</v>
      </c>
      <c r="EG328" s="164"/>
      <c r="EH328" s="732" t="s">
        <v>3370</v>
      </c>
      <c r="EI328" s="165">
        <v>0</v>
      </c>
      <c r="EJ328" s="519">
        <f>ROUND(((EI328-(EI328/6))/$DD$3)*$DE$3,2)</f>
        <v>0</v>
      </c>
      <c r="EK328" s="520"/>
      <c r="EL328" s="521">
        <f>IF(EK328="",EJ328,
IF(AND($EI$10&gt;=VLOOKUP(EK328,$EH$5:$EL$9,2,0),$EI$10&lt;=VLOOKUP(EK328,$EH$5:$EL$9,3,0)),
(EJ328*(1-VLOOKUP(EK328,$EH$5:$EL$9,4,0))),
EJ328))</f>
        <v>0</v>
      </c>
    </row>
    <row r="329" spans="12:142" x14ac:dyDescent="0.2">
      <c r="L329" s="153" t="s">
        <v>283</v>
      </c>
      <c r="M329" s="21" t="s">
        <v>724</v>
      </c>
      <c r="N329" s="158" t="s">
        <v>1972</v>
      </c>
      <c r="O329" s="805" t="s">
        <v>692</v>
      </c>
      <c r="Q329" s="153" t="s">
        <v>282</v>
      </c>
      <c r="R329" s="150" t="s">
        <v>443</v>
      </c>
      <c r="S329" s="158" t="s">
        <v>71</v>
      </c>
      <c r="AU329" s="142" t="s">
        <v>526</v>
      </c>
      <c r="AV329" s="156" t="s">
        <v>446</v>
      </c>
      <c r="AW329" s="137" t="str">
        <f t="shared" si="267"/>
        <v>ФР Verto-FIT.F</v>
      </c>
      <c r="AY329" s="249" t="s">
        <v>2420</v>
      </c>
      <c r="AZ329" s="136" t="s">
        <v>1597</v>
      </c>
      <c r="BA329" s="137" t="str">
        <f t="shared" si="268"/>
        <v>ДП Ліса.2/2.фальц.</v>
      </c>
      <c r="BK329" s="142" t="s">
        <v>2002</v>
      </c>
      <c r="BL329" s="136"/>
      <c r="BM329" s="137" t="str">
        <f t="shared" si="260"/>
        <v>Планка добірна 60мм.</v>
      </c>
      <c r="BS329" s="132" t="s">
        <v>569</v>
      </c>
      <c r="BT329" s="100" t="s">
        <v>3831</v>
      </c>
      <c r="BU329" s="134" t="str">
        <f t="shared" si="270"/>
        <v>ДП ЛАЙН.3.Сотове</v>
      </c>
      <c r="BW329" s="250" t="s">
        <v>2418</v>
      </c>
      <c r="BX329" s="245" t="s">
        <v>430</v>
      </c>
      <c r="BY329" s="134" t="str">
        <f t="shared" ref="BY329:BY351" si="271">CONCATENATE(BW329,".",BX329)</f>
        <v>ДП Ліса.2/0.Сатин</v>
      </c>
      <c r="CA329" s="736" t="s">
        <v>6121</v>
      </c>
      <c r="CC329" s="21"/>
      <c r="CE329" s="85" t="s">
        <v>3099</v>
      </c>
      <c r="CF329" s="55"/>
      <c r="CG329" s="69" t="str">
        <f>CONCATENATE(CE329,".",CF329)</f>
        <v>ДП Елегант.фальц.неробоча.</v>
      </c>
      <c r="DD329" s="248" t="s">
        <v>1821</v>
      </c>
      <c r="DE329" s="163">
        <v>7740</v>
      </c>
      <c r="DF329" s="525">
        <f t="shared" si="255"/>
        <v>7740</v>
      </c>
      <c r="DG329" s="526"/>
      <c r="DH329" s="527">
        <f t="shared" si="256"/>
        <v>7740</v>
      </c>
      <c r="DP329" s="535"/>
      <c r="DQ329" s="536"/>
      <c r="DR329" s="647"/>
      <c r="DS329" s="648"/>
      <c r="DT329" s="649"/>
      <c r="DU329" s="165"/>
      <c r="DV329" s="732" t="s">
        <v>6330</v>
      </c>
      <c r="DW329" s="165">
        <v>800.00000000000011</v>
      </c>
      <c r="DX329" s="519">
        <f t="shared" si="263"/>
        <v>800</v>
      </c>
      <c r="DY329" s="520"/>
      <c r="DZ329" s="521">
        <f t="shared" si="264"/>
        <v>800</v>
      </c>
      <c r="EG329" s="164"/>
      <c r="EH329" s="733" t="s">
        <v>3371</v>
      </c>
      <c r="EI329" s="163">
        <v>1780</v>
      </c>
      <c r="EJ329" s="528">
        <f>ROUND(((EI329-(EI329/6))/$DD$3)*$DE$3,2)</f>
        <v>1780</v>
      </c>
      <c r="EK329" s="523"/>
      <c r="EL329" s="524">
        <f>IF(EK329="",EJ329,
IF(AND($EI$10&gt;=VLOOKUP(EK329,$EH$5:$EL$9,2,0),$EI$10&lt;=VLOOKUP(EK329,$EH$5:$EL$9,3,0)),
(EJ329*(1-VLOOKUP(EK329,$EH$5:$EL$9,4,0))),
EJ329))</f>
        <v>1780</v>
      </c>
    </row>
    <row r="330" spans="12:142" x14ac:dyDescent="0.2">
      <c r="L330" s="153" t="s">
        <v>284</v>
      </c>
      <c r="M330" s="21" t="s">
        <v>725</v>
      </c>
      <c r="N330" s="158" t="s">
        <v>1973</v>
      </c>
      <c r="O330" s="805" t="s">
        <v>692</v>
      </c>
      <c r="P330" s="811"/>
      <c r="Q330" s="153" t="s">
        <v>283</v>
      </c>
      <c r="R330" s="150" t="s">
        <v>444</v>
      </c>
      <c r="S330" s="158" t="s">
        <v>72</v>
      </c>
      <c r="AU330" s="142" t="s">
        <v>526</v>
      </c>
      <c r="AV330" s="156" t="s">
        <v>447</v>
      </c>
      <c r="AW330" s="137" t="str">
        <f t="shared" si="267"/>
        <v>ФР Verto-FIT.G</v>
      </c>
      <c r="AY330" s="249" t="s">
        <v>2420</v>
      </c>
      <c r="AZ330" s="136" t="s">
        <v>1598</v>
      </c>
      <c r="BA330" s="137" t="str">
        <f t="shared" si="268"/>
        <v>ДП Ліса.2/2.б/з фальц.</v>
      </c>
      <c r="BK330" s="142" t="s">
        <v>2002</v>
      </c>
      <c r="BL330" s="136" t="s">
        <v>1767</v>
      </c>
      <c r="BM330" s="137" t="str">
        <f t="shared" si="260"/>
        <v>Планка добірна 60мм.Uni-Mat</v>
      </c>
      <c r="BS330" s="43" t="s">
        <v>569</v>
      </c>
      <c r="BT330" s="253" t="s">
        <v>300</v>
      </c>
      <c r="BU330" s="138" t="str">
        <f t="shared" si="270"/>
        <v>ДП ЛАЙН.3.ДСП тр.</v>
      </c>
      <c r="BW330" s="249" t="s">
        <v>2418</v>
      </c>
      <c r="BX330" s="764" t="s">
        <v>3617</v>
      </c>
      <c r="BY330" s="137" t="str">
        <f t="shared" si="271"/>
        <v>ДП Ліса.2/0.Графіт</v>
      </c>
      <c r="CA330" s="736" t="s">
        <v>6121</v>
      </c>
      <c r="CB330" s="136" t="s">
        <v>6271</v>
      </c>
      <c r="CC330" s="137" t="str">
        <f>CONCATENATE(CA330,".",CB330)</f>
        <v>ДП ІДЕЯ-ЛОФТ.фальц.робоча.Soft цл (чор.) +3завіс</v>
      </c>
      <c r="CE330" s="476"/>
      <c r="CF330" s="426"/>
      <c r="CG330" s="427"/>
      <c r="DD330" s="249" t="s">
        <v>7225</v>
      </c>
      <c r="DE330" s="165">
        <v>8050</v>
      </c>
      <c r="DF330" s="525">
        <f t="shared" si="255"/>
        <v>8050</v>
      </c>
      <c r="DG330" s="526"/>
      <c r="DH330" s="527">
        <f t="shared" si="256"/>
        <v>8050</v>
      </c>
      <c r="DP330" s="737" t="s">
        <v>3918</v>
      </c>
      <c r="DQ330" s="104">
        <v>0</v>
      </c>
      <c r="DR330" s="402">
        <f t="shared" ref="DR330:DR377" si="272">ROUND(((DQ330-(DQ330/6))/$DD$3)*$DE$3,2)</f>
        <v>0</v>
      </c>
      <c r="DS330" s="511"/>
      <c r="DT330" s="508">
        <f t="shared" ref="DT330:DT377" si="273">IF(DS330="",DR330,
IF(AND($DQ$10&gt;=VLOOKUP(DS330,$DP$5:$DT$9,2,0),$DQ$10&lt;=VLOOKUP(DS330,$DP$5:$DT$9,3,0)),
(DR330*(1-VLOOKUP(DS330,$DP$5:$DT$9,4,0))),
DR330))</f>
        <v>0</v>
      </c>
      <c r="DU330" s="165"/>
      <c r="DV330" s="732" t="s">
        <v>6331</v>
      </c>
      <c r="DW330" s="165">
        <v>800.00000000000011</v>
      </c>
      <c r="DX330" s="519">
        <f t="shared" si="263"/>
        <v>800</v>
      </c>
      <c r="DY330" s="520"/>
      <c r="DZ330" s="521">
        <f t="shared" si="264"/>
        <v>800</v>
      </c>
      <c r="EG330" s="164"/>
      <c r="EH330" s="732" t="s">
        <v>3372</v>
      </c>
      <c r="EI330" s="165">
        <v>0</v>
      </c>
      <c r="EJ330" s="519">
        <f t="shared" si="269"/>
        <v>0</v>
      </c>
      <c r="EK330" s="520"/>
      <c r="EL330" s="521">
        <f t="shared" si="253"/>
        <v>0</v>
      </c>
    </row>
    <row r="331" spans="12:142" x14ac:dyDescent="0.2">
      <c r="L331" s="153" t="s">
        <v>285</v>
      </c>
      <c r="M331" s="21" t="s">
        <v>726</v>
      </c>
      <c r="N331" s="158" t="s">
        <v>1974</v>
      </c>
      <c r="O331" s="805" t="s">
        <v>692</v>
      </c>
      <c r="Q331" s="153" t="s">
        <v>284</v>
      </c>
      <c r="R331" s="150" t="s">
        <v>445</v>
      </c>
      <c r="S331" s="158" t="s">
        <v>73</v>
      </c>
      <c r="AU331" s="142" t="s">
        <v>526</v>
      </c>
      <c r="AV331" s="156" t="s">
        <v>448</v>
      </c>
      <c r="AW331" s="137" t="str">
        <f t="shared" si="267"/>
        <v>ФР Verto-FIT.H</v>
      </c>
      <c r="AY331" s="248" t="s">
        <v>2420</v>
      </c>
      <c r="AZ331" s="61" t="s">
        <v>1599</v>
      </c>
      <c r="BA331" s="138" t="str">
        <f t="shared" si="268"/>
        <v>ДП Ліса.2/2.купе.</v>
      </c>
      <c r="BK331" s="142" t="s">
        <v>2002</v>
      </c>
      <c r="BL331" s="136" t="s">
        <v>529</v>
      </c>
      <c r="BM331" s="137" t="str">
        <f t="shared" si="260"/>
        <v>Планка добірна 60мм.Резист</v>
      </c>
      <c r="BS331" s="132" t="s">
        <v>570</v>
      </c>
      <c r="BT331" s="100" t="s">
        <v>3831</v>
      </c>
      <c r="BU331" s="134" t="str">
        <f t="shared" si="270"/>
        <v>ДП ЛАЙН.4.Сотове</v>
      </c>
      <c r="BW331" s="248" t="s">
        <v>2418</v>
      </c>
      <c r="BX331" s="247" t="s">
        <v>790</v>
      </c>
      <c r="BY331" s="138" t="str">
        <f t="shared" si="271"/>
        <v>ДП Ліса.2/0.Бронза</v>
      </c>
      <c r="CA331" s="736" t="s">
        <v>6121</v>
      </c>
      <c r="CB331" s="136" t="s">
        <v>6206</v>
      </c>
      <c r="CC331" s="137" t="str">
        <f>CONCATENATE(CA331,".",CB331)</f>
        <v>ДП ІДЕЯ-ЛОФТ.фальц.робоча.Soft ст (чор.) +3завіс</v>
      </c>
      <c r="CE331" s="736" t="s">
        <v>3850</v>
      </c>
      <c r="CF331" s="61"/>
      <c r="CG331" s="137" t="str">
        <f>CONCATENATE(CE331,".",CF331)</f>
        <v>ДП ГЛАСФОРД.Скло.робоча..</v>
      </c>
      <c r="DD331" s="249" t="s">
        <v>7226</v>
      </c>
      <c r="DE331" s="165">
        <v>8050</v>
      </c>
      <c r="DF331" s="525">
        <f t="shared" si="255"/>
        <v>8050</v>
      </c>
      <c r="DG331" s="526"/>
      <c r="DH331" s="527">
        <f t="shared" si="256"/>
        <v>8050</v>
      </c>
      <c r="DP331" s="250" t="s">
        <v>2349</v>
      </c>
      <c r="DQ331" s="162">
        <v>0</v>
      </c>
      <c r="DR331" s="525">
        <f t="shared" si="272"/>
        <v>0</v>
      </c>
      <c r="DS331" s="526"/>
      <c r="DT331" s="527">
        <f t="shared" si="273"/>
        <v>0</v>
      </c>
      <c r="DU331" s="165"/>
      <c r="DV331" s="732" t="s">
        <v>6332</v>
      </c>
      <c r="DW331" s="165">
        <v>1000</v>
      </c>
      <c r="DX331" s="519">
        <f t="shared" si="263"/>
        <v>1000</v>
      </c>
      <c r="DY331" s="520"/>
      <c r="DZ331" s="521">
        <f t="shared" si="264"/>
        <v>1000</v>
      </c>
      <c r="EG331" s="164"/>
      <c r="EH331" s="733" t="s">
        <v>3373</v>
      </c>
      <c r="EI331" s="163">
        <v>1980</v>
      </c>
      <c r="EJ331" s="528">
        <f t="shared" si="269"/>
        <v>1980</v>
      </c>
      <c r="EK331" s="523"/>
      <c r="EL331" s="524">
        <f t="shared" si="253"/>
        <v>1980</v>
      </c>
    </row>
    <row r="332" spans="12:142" x14ac:dyDescent="0.2">
      <c r="L332" s="153" t="s">
        <v>286</v>
      </c>
      <c r="M332" s="21" t="s">
        <v>727</v>
      </c>
      <c r="N332" s="158" t="s">
        <v>1975</v>
      </c>
      <c r="O332" s="805" t="s">
        <v>692</v>
      </c>
      <c r="P332" s="96"/>
      <c r="Q332" s="153" t="s">
        <v>285</v>
      </c>
      <c r="R332" s="150" t="s">
        <v>446</v>
      </c>
      <c r="S332" s="158" t="s">
        <v>74</v>
      </c>
      <c r="AU332" s="143" t="s">
        <v>526</v>
      </c>
      <c r="AV332" s="157" t="s">
        <v>449</v>
      </c>
      <c r="AW332" s="138" t="str">
        <f t="shared" si="267"/>
        <v>ФР Verto-FIT.I</v>
      </c>
      <c r="AY332" s="249" t="s">
        <v>2421</v>
      </c>
      <c r="AZ332" s="136" t="s">
        <v>1597</v>
      </c>
      <c r="BA332" s="137" t="str">
        <f t="shared" si="268"/>
        <v>ДП Ліса.3/0.фальц.</v>
      </c>
      <c r="BK332" s="142" t="s">
        <v>2002</v>
      </c>
      <c r="BL332" s="136" t="s">
        <v>7178</v>
      </c>
      <c r="BM332" s="137" t="str">
        <f>CONCATENATE(BK332,".",BL332)</f>
        <v>Планка добірна 60мм.Резист.</v>
      </c>
      <c r="BS332" s="43" t="s">
        <v>570</v>
      </c>
      <c r="BT332" s="253" t="s">
        <v>300</v>
      </c>
      <c r="BU332" s="138" t="str">
        <f t="shared" si="270"/>
        <v>ДП ЛАЙН.4.ДСП тр.</v>
      </c>
      <c r="BW332" s="248" t="s">
        <v>2418</v>
      </c>
      <c r="BX332" s="247" t="s">
        <v>5676</v>
      </c>
      <c r="BY332" s="138" t="str">
        <f>CONCATENATE(BW332,".",BX332)</f>
        <v>ДП Ліса.2/0.Лакобель</v>
      </c>
      <c r="CA332" s="736" t="s">
        <v>6121</v>
      </c>
      <c r="CB332" s="136" t="s">
        <v>4064</v>
      </c>
      <c r="CC332" s="137" t="str">
        <f>CONCATENATE(CA332,".",CB332)</f>
        <v>ДП ІДЕЯ-ЛОФТ.фальц.робоча.Soft цл +3завіс</v>
      </c>
      <c r="CE332" s="227"/>
      <c r="CF332" s="221"/>
      <c r="CG332" s="222"/>
      <c r="DD332" s="249" t="s">
        <v>7227</v>
      </c>
      <c r="DE332" s="165">
        <v>8050</v>
      </c>
      <c r="DF332" s="525">
        <f t="shared" si="255"/>
        <v>8050</v>
      </c>
      <c r="DG332" s="526"/>
      <c r="DH332" s="527">
        <f t="shared" si="256"/>
        <v>8050</v>
      </c>
      <c r="DP332" s="734" t="s">
        <v>3694</v>
      </c>
      <c r="DQ332" s="165">
        <v>550</v>
      </c>
      <c r="DR332" s="519">
        <f t="shared" si="272"/>
        <v>550</v>
      </c>
      <c r="DS332" s="520"/>
      <c r="DT332" s="521">
        <f t="shared" si="273"/>
        <v>550</v>
      </c>
      <c r="DU332" s="165"/>
      <c r="DV332" s="732" t="s">
        <v>6333</v>
      </c>
      <c r="DW332" s="165">
        <v>1000</v>
      </c>
      <c r="DX332" s="519">
        <f t="shared" si="263"/>
        <v>1000</v>
      </c>
      <c r="DY332" s="520"/>
      <c r="DZ332" s="521">
        <f t="shared" si="264"/>
        <v>1000</v>
      </c>
      <c r="EG332" s="164"/>
      <c r="EH332" s="732" t="s">
        <v>7407</v>
      </c>
      <c r="EI332" s="165">
        <v>0</v>
      </c>
      <c r="EJ332" s="519">
        <f>ROUND(((EI332-(EI332/6))/$DD$3)*$DE$3,2)</f>
        <v>0</v>
      </c>
      <c r="EK332" s="520"/>
      <c r="EL332" s="521">
        <f>IF(EK332="",EJ332,
IF(AND($EI$10&gt;=VLOOKUP(EK332,$EH$5:$EL$9,2,0),$EI$10&lt;=VLOOKUP(EK332,$EH$5:$EL$9,3,0)),
(EJ332*(1-VLOOKUP(EK332,$EH$5:$EL$9,4,0))),
EJ332))</f>
        <v>0</v>
      </c>
    </row>
    <row r="333" spans="12:142" x14ac:dyDescent="0.2">
      <c r="L333" s="153" t="s">
        <v>287</v>
      </c>
      <c r="M333" s="21" t="s">
        <v>728</v>
      </c>
      <c r="N333" s="158" t="s">
        <v>1976</v>
      </c>
      <c r="O333" s="805" t="s">
        <v>692</v>
      </c>
      <c r="P333" s="96"/>
      <c r="Q333" s="153" t="s">
        <v>286</v>
      </c>
      <c r="R333" s="150" t="s">
        <v>447</v>
      </c>
      <c r="S333" s="158" t="s">
        <v>75</v>
      </c>
      <c r="AU333" s="44"/>
      <c r="AV333" s="45"/>
      <c r="AW333" s="69"/>
      <c r="AY333" s="249" t="s">
        <v>2421</v>
      </c>
      <c r="AZ333" s="136" t="s">
        <v>1598</v>
      </c>
      <c r="BA333" s="137" t="str">
        <f t="shared" si="268"/>
        <v>ДП Ліса.3/0.б/з фальц.</v>
      </c>
      <c r="BK333" s="142" t="s">
        <v>2002</v>
      </c>
      <c r="BL333" s="136" t="s">
        <v>55</v>
      </c>
      <c r="BM333" s="137" t="str">
        <f t="shared" si="260"/>
        <v>Планка добірна 60мм.LINE-3D</v>
      </c>
      <c r="BS333" s="132" t="s">
        <v>571</v>
      </c>
      <c r="BT333" s="100" t="s">
        <v>3831</v>
      </c>
      <c r="BU333" s="134" t="str">
        <f t="shared" si="270"/>
        <v>ДП ЛАЙН.5.Сотове</v>
      </c>
      <c r="BW333" s="250" t="s">
        <v>2419</v>
      </c>
      <c r="BX333" s="245" t="s">
        <v>430</v>
      </c>
      <c r="BY333" s="134" t="str">
        <f t="shared" si="271"/>
        <v>ДП Ліса.2/1.Сатин</v>
      </c>
      <c r="CA333" s="736" t="s">
        <v>6121</v>
      </c>
      <c r="CB333" s="136" t="s">
        <v>4067</v>
      </c>
      <c r="CC333" s="137" t="str">
        <f>CONCATENATE(CA333,".",CB333)</f>
        <v>ДП ІДЕЯ-ЛОФТ.фальц.робоча.Soft ст +3завіс</v>
      </c>
      <c r="CE333" s="736" t="s">
        <v>3100</v>
      </c>
      <c r="CF333" s="61"/>
      <c r="CG333" s="137" t="str">
        <f>CONCATENATE(CE333,".",CF333)</f>
        <v>ДП Добір.фальц...неробоча...</v>
      </c>
      <c r="DD333" s="249" t="s">
        <v>7228</v>
      </c>
      <c r="DE333" s="165">
        <v>8050</v>
      </c>
      <c r="DF333" s="525">
        <f t="shared" si="255"/>
        <v>8050</v>
      </c>
      <c r="DG333" s="526"/>
      <c r="DH333" s="527">
        <f t="shared" si="256"/>
        <v>8050</v>
      </c>
      <c r="DP333" s="248" t="s">
        <v>2350</v>
      </c>
      <c r="DQ333" s="163">
        <v>550</v>
      </c>
      <c r="DR333" s="528">
        <f t="shared" si="272"/>
        <v>550</v>
      </c>
      <c r="DS333" s="523"/>
      <c r="DT333" s="524">
        <f t="shared" si="273"/>
        <v>550</v>
      </c>
      <c r="DU333" s="165"/>
      <c r="DV333" s="732" t="s">
        <v>6334</v>
      </c>
      <c r="DW333" s="165">
        <v>800.00000000000011</v>
      </c>
      <c r="DX333" s="519">
        <f t="shared" si="263"/>
        <v>800</v>
      </c>
      <c r="DY333" s="520"/>
      <c r="DZ333" s="521">
        <f t="shared" si="264"/>
        <v>800</v>
      </c>
      <c r="EG333" s="164"/>
      <c r="EH333" s="733" t="s">
        <v>7408</v>
      </c>
      <c r="EI333" s="163">
        <v>1980</v>
      </c>
      <c r="EJ333" s="528">
        <f>ROUND(((EI333-(EI333/6))/$DD$3)*$DE$3,2)</f>
        <v>1980</v>
      </c>
      <c r="EK333" s="523"/>
      <c r="EL333" s="524">
        <f>IF(EK333="",EJ333,
IF(AND($EI$10&gt;=VLOOKUP(EK333,$EH$5:$EL$9,2,0),$EI$10&lt;=VLOOKUP(EK333,$EH$5:$EL$9,3,0)),
(EJ333*(1-VLOOKUP(EK333,$EH$5:$EL$9,4,0))),
EJ333))</f>
        <v>1980</v>
      </c>
    </row>
    <row r="334" spans="12:142" x14ac:dyDescent="0.2">
      <c r="L334" s="154" t="s">
        <v>288</v>
      </c>
      <c r="M334" s="253" t="s">
        <v>729</v>
      </c>
      <c r="N334" s="159" t="s">
        <v>1977</v>
      </c>
      <c r="O334" s="421" t="s">
        <v>692</v>
      </c>
      <c r="P334" s="96"/>
      <c r="Q334" s="153" t="s">
        <v>287</v>
      </c>
      <c r="R334" s="150" t="s">
        <v>448</v>
      </c>
      <c r="S334" s="158" t="s">
        <v>76</v>
      </c>
      <c r="AU334" s="44"/>
      <c r="AV334" s="45"/>
      <c r="AW334" s="69"/>
      <c r="AY334" s="248" t="s">
        <v>2421</v>
      </c>
      <c r="AZ334" s="61" t="s">
        <v>1599</v>
      </c>
      <c r="BA334" s="138" t="str">
        <f t="shared" si="268"/>
        <v>ДП Ліса.3/0.купе.</v>
      </c>
      <c r="BK334" s="142" t="s">
        <v>2002</v>
      </c>
      <c r="BL334" s="136" t="s">
        <v>4720</v>
      </c>
      <c r="BM334" s="137" t="str">
        <f t="shared" si="260"/>
        <v>Планка добірна 60мм.Е-шпон</v>
      </c>
      <c r="BS334" s="43" t="s">
        <v>571</v>
      </c>
      <c r="BT334" s="253" t="s">
        <v>300</v>
      </c>
      <c r="BU334" s="138" t="str">
        <f t="shared" si="270"/>
        <v>ДП ЛАЙН.5.ДСП тр.</v>
      </c>
      <c r="BW334" s="249" t="s">
        <v>2419</v>
      </c>
      <c r="BX334" s="764" t="s">
        <v>3617</v>
      </c>
      <c r="BY334" s="137" t="str">
        <f t="shared" si="271"/>
        <v>ДП Ліса.2/1.Графіт</v>
      </c>
      <c r="CA334" s="736" t="s">
        <v>6121</v>
      </c>
      <c r="CB334" s="136"/>
      <c r="CC334" s="137"/>
      <c r="CE334" s="227"/>
      <c r="CF334" s="221"/>
      <c r="CG334" s="222"/>
      <c r="DD334" s="249" t="s">
        <v>7229</v>
      </c>
      <c r="DE334" s="165">
        <v>8050</v>
      </c>
      <c r="DF334" s="525">
        <f t="shared" si="255"/>
        <v>8050</v>
      </c>
      <c r="DG334" s="526"/>
      <c r="DH334" s="527">
        <f t="shared" si="256"/>
        <v>8050</v>
      </c>
      <c r="DP334" s="248" t="s">
        <v>5707</v>
      </c>
      <c r="DQ334" s="163">
        <v>551</v>
      </c>
      <c r="DR334" s="528">
        <f>ROUND(((DQ334-(DQ334/6))/$DD$3)*$DE$3,2)</f>
        <v>551</v>
      </c>
      <c r="DS334" s="523"/>
      <c r="DT334" s="524">
        <f>IF(DS334="",DR334,
IF(AND($DQ$10&gt;=VLOOKUP(DS334,$DP$5:$DT$9,2,0),$DQ$10&lt;=VLOOKUP(DS334,$DP$5:$DT$9,3,0)),
(DR334*(1-VLOOKUP(DS334,$DP$5:$DT$9,4,0))),
DR334))</f>
        <v>551</v>
      </c>
      <c r="DU334" s="165"/>
      <c r="DV334" s="732" t="s">
        <v>6335</v>
      </c>
      <c r="DW334" s="165">
        <v>800.00000000000011</v>
      </c>
      <c r="DX334" s="519">
        <f t="shared" si="263"/>
        <v>800</v>
      </c>
      <c r="DY334" s="520"/>
      <c r="DZ334" s="521">
        <f t="shared" si="264"/>
        <v>800</v>
      </c>
      <c r="EG334" s="164"/>
      <c r="EH334" s="732" t="s">
        <v>3374</v>
      </c>
      <c r="EI334" s="165">
        <v>0</v>
      </c>
      <c r="EJ334" s="519">
        <f t="shared" si="269"/>
        <v>0</v>
      </c>
      <c r="EK334" s="520"/>
      <c r="EL334" s="521">
        <f t="shared" si="253"/>
        <v>0</v>
      </c>
    </row>
    <row r="335" spans="12:142" x14ac:dyDescent="0.2">
      <c r="L335" s="152" t="s">
        <v>337</v>
      </c>
      <c r="M335" s="803" t="s">
        <v>346</v>
      </c>
      <c r="N335" s="99" t="s">
        <v>1978</v>
      </c>
      <c r="O335" s="804" t="s">
        <v>692</v>
      </c>
      <c r="P335" s="96"/>
      <c r="Q335" s="154" t="s">
        <v>288</v>
      </c>
      <c r="R335" s="151" t="s">
        <v>449</v>
      </c>
      <c r="S335" s="159" t="s">
        <v>77</v>
      </c>
      <c r="AU335" s="44"/>
      <c r="AV335" s="45"/>
      <c r="AW335" s="69"/>
      <c r="AY335" s="249" t="s">
        <v>2422</v>
      </c>
      <c r="AZ335" s="136" t="s">
        <v>1597</v>
      </c>
      <c r="BA335" s="137" t="str">
        <f t="shared" si="268"/>
        <v>ДП Ліса.3/1.фальц.</v>
      </c>
      <c r="BK335" s="143" t="s">
        <v>2002</v>
      </c>
      <c r="BL335" s="61" t="s">
        <v>1710</v>
      </c>
      <c r="BM335" s="138" t="str">
        <f t="shared" si="260"/>
        <v>Планка добірна 60мм.Лофт</v>
      </c>
      <c r="BS335" s="132" t="s">
        <v>572</v>
      </c>
      <c r="BT335" s="100" t="s">
        <v>3831</v>
      </c>
      <c r="BU335" s="134" t="str">
        <f t="shared" si="270"/>
        <v>ДП ЛАЙН.6.Сотове</v>
      </c>
      <c r="BW335" s="248" t="s">
        <v>2419</v>
      </c>
      <c r="BX335" s="247" t="s">
        <v>790</v>
      </c>
      <c r="BY335" s="138" t="str">
        <f t="shared" si="271"/>
        <v>ДП Ліса.2/1.Бронза</v>
      </c>
      <c r="CA335" s="736" t="s">
        <v>6121</v>
      </c>
      <c r="CB335" s="136" t="s">
        <v>4060</v>
      </c>
      <c r="CC335" s="137" t="str">
        <f>CONCATENATE(CA335,".",CB335)</f>
        <v>ДП ІДЕЯ-ЛОФТ.фальц.робоча.Magnet цл +2завіс</v>
      </c>
      <c r="CE335" s="736" t="s">
        <v>3101</v>
      </c>
      <c r="CF335" s="61"/>
      <c r="CG335" s="137" t="str">
        <f>CONCATENATE(CE335,".",CF335)</f>
        <v>ДП Добір-ЛАДА.фальц...неробоча...</v>
      </c>
      <c r="DD335" s="249" t="s">
        <v>7230</v>
      </c>
      <c r="DE335" s="165">
        <v>8050</v>
      </c>
      <c r="DF335" s="525">
        <f t="shared" si="255"/>
        <v>8050</v>
      </c>
      <c r="DG335" s="526"/>
      <c r="DH335" s="527">
        <f t="shared" si="256"/>
        <v>8050</v>
      </c>
      <c r="DP335" s="249" t="s">
        <v>2351</v>
      </c>
      <c r="DQ335" s="165">
        <v>0</v>
      </c>
      <c r="DR335" s="519">
        <f t="shared" si="272"/>
        <v>0</v>
      </c>
      <c r="DS335" s="520"/>
      <c r="DT335" s="521">
        <f t="shared" si="273"/>
        <v>0</v>
      </c>
      <c r="DU335" s="165"/>
      <c r="DV335" s="732" t="s">
        <v>6336</v>
      </c>
      <c r="DW335" s="165">
        <v>800.00000000000011</v>
      </c>
      <c r="DX335" s="519">
        <f t="shared" si="263"/>
        <v>800</v>
      </c>
      <c r="DY335" s="520"/>
      <c r="DZ335" s="521">
        <f t="shared" si="264"/>
        <v>800</v>
      </c>
      <c r="EG335" s="164"/>
      <c r="EH335" s="733" t="s">
        <v>3375</v>
      </c>
      <c r="EI335" s="163">
        <v>2010</v>
      </c>
      <c r="EJ335" s="528">
        <f t="shared" si="269"/>
        <v>2010</v>
      </c>
      <c r="EK335" s="523"/>
      <c r="EL335" s="524">
        <f t="shared" si="253"/>
        <v>2010</v>
      </c>
    </row>
    <row r="336" spans="12:142" x14ac:dyDescent="0.2">
      <c r="L336" s="153" t="s">
        <v>338</v>
      </c>
      <c r="M336" s="21" t="s">
        <v>347</v>
      </c>
      <c r="N336" s="158" t="s">
        <v>1979</v>
      </c>
      <c r="O336" s="805" t="s">
        <v>692</v>
      </c>
      <c r="P336" s="96"/>
      <c r="Q336" s="152" t="s">
        <v>337</v>
      </c>
      <c r="R336" s="100" t="s">
        <v>441</v>
      </c>
      <c r="S336" s="99" t="s">
        <v>69</v>
      </c>
      <c r="AU336" s="44"/>
      <c r="AV336" s="45"/>
      <c r="AW336" s="69"/>
      <c r="AY336" s="249" t="s">
        <v>2422</v>
      </c>
      <c r="AZ336" s="136" t="s">
        <v>1598</v>
      </c>
      <c r="BA336" s="137" t="str">
        <f t="shared" si="268"/>
        <v>ДП Ліса.3/1.б/з фальц.</v>
      </c>
      <c r="BK336" s="141" t="s">
        <v>2003</v>
      </c>
      <c r="BL336" s="133" t="s">
        <v>4553</v>
      </c>
      <c r="BM336" s="134" t="str">
        <f t="shared" si="260"/>
        <v>Планка добірна 110мм.Сімплекс</v>
      </c>
      <c r="BS336" s="43" t="s">
        <v>572</v>
      </c>
      <c r="BT336" s="253" t="s">
        <v>300</v>
      </c>
      <c r="BU336" s="138" t="str">
        <f t="shared" si="270"/>
        <v>ДП ЛАЙН.6.ДСП тр.</v>
      </c>
      <c r="BW336" s="250" t="s">
        <v>2420</v>
      </c>
      <c r="BX336" s="245" t="s">
        <v>430</v>
      </c>
      <c r="BY336" s="134" t="str">
        <f t="shared" si="271"/>
        <v>ДП Ліса.2/2.Сатин</v>
      </c>
      <c r="CA336" s="736" t="s">
        <v>6121</v>
      </c>
      <c r="CB336" s="136" t="s">
        <v>4065</v>
      </c>
      <c r="CC336" s="137" t="str">
        <f>CONCATENATE(CA336,".",CB336)</f>
        <v>ДП ІДЕЯ-ЛОФТ.фальц.робоча.Magnet ст +2завіс</v>
      </c>
      <c r="CE336" s="227"/>
      <c r="CF336" s="221"/>
      <c r="CG336" s="222"/>
      <c r="DD336" s="249" t="s">
        <v>7231</v>
      </c>
      <c r="DE336" s="165">
        <v>8050</v>
      </c>
      <c r="DF336" s="525">
        <f t="shared" si="255"/>
        <v>8050</v>
      </c>
      <c r="DG336" s="526"/>
      <c r="DH336" s="527">
        <f t="shared" si="256"/>
        <v>8050</v>
      </c>
      <c r="DP336" s="734" t="s">
        <v>3695</v>
      </c>
      <c r="DQ336" s="165">
        <v>550</v>
      </c>
      <c r="DR336" s="519">
        <f t="shared" si="272"/>
        <v>550</v>
      </c>
      <c r="DS336" s="520"/>
      <c r="DT336" s="521">
        <f t="shared" si="273"/>
        <v>550</v>
      </c>
      <c r="DU336" s="165"/>
      <c r="DV336" s="733" t="s">
        <v>6337</v>
      </c>
      <c r="DW336" s="163">
        <v>800.00000000000011</v>
      </c>
      <c r="DX336" s="522">
        <f t="shared" si="263"/>
        <v>800</v>
      </c>
      <c r="DY336" s="523"/>
      <c r="DZ336" s="524">
        <f t="shared" si="264"/>
        <v>800</v>
      </c>
      <c r="EG336" s="164"/>
      <c r="EH336" s="732" t="s">
        <v>4781</v>
      </c>
      <c r="EI336" s="165">
        <v>0</v>
      </c>
      <c r="EJ336" s="519">
        <f>ROUND(((EI336-(EI336/6))/$DD$3)*$DE$3,2)</f>
        <v>0</v>
      </c>
      <c r="EK336" s="520"/>
      <c r="EL336" s="521">
        <f t="shared" si="253"/>
        <v>0</v>
      </c>
    </row>
    <row r="337" spans="12:142" x14ac:dyDescent="0.2">
      <c r="L337" s="249" t="s">
        <v>1123</v>
      </c>
      <c r="M337" s="21" t="s">
        <v>1124</v>
      </c>
      <c r="N337" s="158" t="s">
        <v>1980</v>
      </c>
      <c r="O337" s="805" t="s">
        <v>692</v>
      </c>
      <c r="P337" s="96"/>
      <c r="Q337" s="153" t="s">
        <v>338</v>
      </c>
      <c r="R337" s="150" t="s">
        <v>442</v>
      </c>
      <c r="S337" s="158" t="s">
        <v>70</v>
      </c>
      <c r="AU337" s="47"/>
      <c r="AV337" s="47"/>
      <c r="AW337" s="47"/>
      <c r="AY337" s="248" t="s">
        <v>2422</v>
      </c>
      <c r="AZ337" s="61" t="s">
        <v>1599</v>
      </c>
      <c r="BA337" s="138" t="str">
        <f t="shared" si="268"/>
        <v>ДП Ліса.3/1.купе.</v>
      </c>
      <c r="BK337" s="142" t="s">
        <v>2003</v>
      </c>
      <c r="BL337" s="136" t="s">
        <v>393</v>
      </c>
      <c r="BM337" s="137" t="str">
        <f t="shared" si="260"/>
        <v>Планка добірна 110мм.Verto-Cell</v>
      </c>
      <c r="BS337" s="132" t="s">
        <v>623</v>
      </c>
      <c r="BT337" s="100" t="s">
        <v>3831</v>
      </c>
      <c r="BU337" s="134" t="str">
        <f t="shared" si="270"/>
        <v>ДП ЛАЙН.7.Сотове</v>
      </c>
      <c r="BW337" s="249" t="s">
        <v>2420</v>
      </c>
      <c r="BX337" s="764" t="s">
        <v>3617</v>
      </c>
      <c r="BY337" s="137" t="str">
        <f t="shared" si="271"/>
        <v>ДП Ліса.2/2.Графіт</v>
      </c>
      <c r="CA337" s="736" t="s">
        <v>6121</v>
      </c>
      <c r="CB337" s="762" t="s">
        <v>5831</v>
      </c>
      <c r="CC337" s="137" t="str">
        <f>CONCATENATE(CA337,".",CB337)</f>
        <v>ДП ІДЕЯ-ЛОФТ.фальц.робоча.Magnet цл (чор.) +2завіс</v>
      </c>
      <c r="CE337" s="47"/>
      <c r="CF337" s="47"/>
      <c r="CG337" s="69"/>
      <c r="DD337" s="249" t="s">
        <v>7232</v>
      </c>
      <c r="DE337" s="165">
        <v>8050</v>
      </c>
      <c r="DF337" s="525">
        <f t="shared" si="255"/>
        <v>8050</v>
      </c>
      <c r="DG337" s="526"/>
      <c r="DH337" s="527">
        <f t="shared" si="256"/>
        <v>8050</v>
      </c>
      <c r="DP337" s="248" t="s">
        <v>2352</v>
      </c>
      <c r="DQ337" s="163">
        <v>550</v>
      </c>
      <c r="DR337" s="528">
        <f t="shared" si="272"/>
        <v>550</v>
      </c>
      <c r="DS337" s="523"/>
      <c r="DT337" s="524">
        <f t="shared" si="273"/>
        <v>550</v>
      </c>
      <c r="DU337" s="165"/>
      <c r="DV337" s="732" t="s">
        <v>6338</v>
      </c>
      <c r="DW337" s="165">
        <v>1000</v>
      </c>
      <c r="DX337" s="519">
        <f t="shared" si="263"/>
        <v>1000</v>
      </c>
      <c r="DY337" s="520"/>
      <c r="DZ337" s="521">
        <f t="shared" si="264"/>
        <v>1000</v>
      </c>
      <c r="EG337" s="164"/>
      <c r="EH337" s="733" t="s">
        <v>4782</v>
      </c>
      <c r="EI337" s="163">
        <v>2160</v>
      </c>
      <c r="EJ337" s="528">
        <f>ROUND(((EI337-(EI337/6))/$DD$3)*$DE$3,2)</f>
        <v>2160</v>
      </c>
      <c r="EK337" s="523"/>
      <c r="EL337" s="524">
        <f t="shared" si="253"/>
        <v>2160</v>
      </c>
    </row>
    <row r="338" spans="12:142" x14ac:dyDescent="0.2">
      <c r="L338" s="153" t="s">
        <v>339</v>
      </c>
      <c r="M338" s="21" t="s">
        <v>348</v>
      </c>
      <c r="N338" s="158" t="s">
        <v>1981</v>
      </c>
      <c r="O338" s="805" t="s">
        <v>692</v>
      </c>
      <c r="P338" s="96"/>
      <c r="Q338" s="249" t="s">
        <v>1123</v>
      </c>
      <c r="R338" s="150" t="s">
        <v>1126</v>
      </c>
      <c r="S338" s="158" t="s">
        <v>1127</v>
      </c>
      <c r="AU338" s="47"/>
      <c r="AV338" s="47"/>
      <c r="AW338" s="47"/>
      <c r="AY338" s="249" t="s">
        <v>2423</v>
      </c>
      <c r="AZ338" s="136" t="s">
        <v>1597</v>
      </c>
      <c r="BA338" s="137" t="str">
        <f t="shared" si="268"/>
        <v>ДП Ліса.3/2.фальц.</v>
      </c>
      <c r="BK338" s="142" t="s">
        <v>2003</v>
      </c>
      <c r="BL338" s="136"/>
      <c r="BM338" s="137" t="str">
        <f t="shared" si="260"/>
        <v>Планка добірна 110мм.</v>
      </c>
      <c r="BS338" s="43" t="s">
        <v>623</v>
      </c>
      <c r="BT338" s="253" t="s">
        <v>300</v>
      </c>
      <c r="BU338" s="138" t="str">
        <f t="shared" si="270"/>
        <v>ДП ЛАЙН.7.ДСП тр.</v>
      </c>
      <c r="BW338" s="248" t="s">
        <v>2420</v>
      </c>
      <c r="BX338" s="247" t="s">
        <v>790</v>
      </c>
      <c r="BY338" s="138" t="str">
        <f t="shared" si="271"/>
        <v>ДП Ліса.2/2.Бронза</v>
      </c>
      <c r="CA338" s="736" t="s">
        <v>6121</v>
      </c>
      <c r="CB338" s="762" t="s">
        <v>5832</v>
      </c>
      <c r="CC338" s="137" t="str">
        <f>CONCATENATE(CA338,".",CB338)</f>
        <v>ДП ІДЕЯ-ЛОФТ.фальц.робоча.Magnet ст (чор.) +2завіс</v>
      </c>
      <c r="CE338" s="47"/>
      <c r="CF338" s="47"/>
      <c r="CG338" s="69"/>
      <c r="DD338" s="249" t="s">
        <v>7233</v>
      </c>
      <c r="DE338" s="165">
        <v>8050</v>
      </c>
      <c r="DF338" s="525">
        <f t="shared" si="255"/>
        <v>8050</v>
      </c>
      <c r="DG338" s="526"/>
      <c r="DH338" s="527">
        <f t="shared" si="256"/>
        <v>8050</v>
      </c>
      <c r="DP338" s="248" t="s">
        <v>5708</v>
      </c>
      <c r="DQ338" s="163">
        <v>550</v>
      </c>
      <c r="DR338" s="528">
        <f>ROUND(((DQ338-(DQ338/6))/$DD$3)*$DE$3,2)</f>
        <v>550</v>
      </c>
      <c r="DS338" s="523"/>
      <c r="DT338" s="524">
        <f>IF(DS338="",DR338,
IF(AND($DQ$10&gt;=VLOOKUP(DS338,$DP$5:$DT$9,2,0),$DQ$10&lt;=VLOOKUP(DS338,$DP$5:$DT$9,3,0)),
(DR338*(1-VLOOKUP(DS338,$DP$5:$DT$9,4,0))),
DR338))</f>
        <v>550</v>
      </c>
      <c r="DU338" s="165"/>
      <c r="DV338" s="732" t="s">
        <v>6339</v>
      </c>
      <c r="DW338" s="165">
        <v>1000</v>
      </c>
      <c r="DX338" s="519">
        <f t="shared" si="263"/>
        <v>1000</v>
      </c>
      <c r="DY338" s="520"/>
      <c r="DZ338" s="521">
        <f t="shared" si="264"/>
        <v>1000</v>
      </c>
      <c r="EG338" s="164"/>
      <c r="EH338" s="732" t="s">
        <v>3376</v>
      </c>
      <c r="EI338" s="165">
        <v>0</v>
      </c>
      <c r="EJ338" s="519">
        <f t="shared" si="269"/>
        <v>0</v>
      </c>
      <c r="EK338" s="520"/>
      <c r="EL338" s="521">
        <f t="shared" ref="EL338:EL369" si="274">IF(EK338="",EJ338,
IF(AND($EI$10&gt;=VLOOKUP(EK338,$EH$5:$EL$9,2,0),$EI$10&lt;=VLOOKUP(EK338,$EH$5:$EL$9,3,0)),
(EJ338*(1-VLOOKUP(EK338,$EH$5:$EL$9,4,0))),
EJ338))</f>
        <v>0</v>
      </c>
    </row>
    <row r="339" spans="12:142" x14ac:dyDescent="0.2">
      <c r="L339" s="153" t="s">
        <v>340</v>
      </c>
      <c r="M339" s="21" t="s">
        <v>349</v>
      </c>
      <c r="N339" s="158" t="s">
        <v>1982</v>
      </c>
      <c r="O339" s="805" t="s">
        <v>692</v>
      </c>
      <c r="P339" s="96"/>
      <c r="Q339" s="153" t="s">
        <v>339</v>
      </c>
      <c r="R339" s="150" t="s">
        <v>443</v>
      </c>
      <c r="S339" s="158" t="s">
        <v>71</v>
      </c>
      <c r="AU339" s="47"/>
      <c r="AV339" s="47"/>
      <c r="AW339" s="47"/>
      <c r="AY339" s="249" t="s">
        <v>2423</v>
      </c>
      <c r="AZ339" s="136" t="s">
        <v>1598</v>
      </c>
      <c r="BA339" s="137" t="str">
        <f t="shared" si="268"/>
        <v>ДП Ліса.3/2.б/з фальц.</v>
      </c>
      <c r="BK339" s="142" t="s">
        <v>2003</v>
      </c>
      <c r="BL339" s="136" t="s">
        <v>1767</v>
      </c>
      <c r="BM339" s="137" t="str">
        <f t="shared" si="260"/>
        <v>Планка добірна 110мм.Uni-Mat</v>
      </c>
      <c r="BS339" s="425"/>
      <c r="BT339" s="426"/>
      <c r="BU339" s="427"/>
      <c r="BW339" s="57" t="s">
        <v>2421</v>
      </c>
      <c r="BX339" s="764" t="s">
        <v>3871</v>
      </c>
      <c r="BY339" s="137" t="str">
        <f t="shared" si="271"/>
        <v>ДП Ліса.3/0.(ні)</v>
      </c>
      <c r="CA339" s="736" t="s">
        <v>6121</v>
      </c>
      <c r="CB339" s="136"/>
      <c r="CC339" s="137"/>
      <c r="CE339" s="47"/>
      <c r="CF339" s="47"/>
      <c r="CG339" s="69"/>
      <c r="DD339" s="249" t="s">
        <v>7234</v>
      </c>
      <c r="DE339" s="165">
        <v>8050</v>
      </c>
      <c r="DF339" s="525">
        <f t="shared" si="255"/>
        <v>8050</v>
      </c>
      <c r="DG339" s="526"/>
      <c r="DH339" s="527">
        <f t="shared" si="256"/>
        <v>8050</v>
      </c>
      <c r="DP339" s="249" t="s">
        <v>2353</v>
      </c>
      <c r="DQ339" s="165">
        <v>0</v>
      </c>
      <c r="DR339" s="519">
        <f t="shared" si="272"/>
        <v>0</v>
      </c>
      <c r="DS339" s="520"/>
      <c r="DT339" s="521">
        <f t="shared" si="273"/>
        <v>0</v>
      </c>
      <c r="DU339" s="165"/>
      <c r="DV339" s="732" t="s">
        <v>6340</v>
      </c>
      <c r="DW339" s="165">
        <v>1000</v>
      </c>
      <c r="DX339" s="519">
        <f t="shared" si="263"/>
        <v>1000</v>
      </c>
      <c r="DY339" s="520"/>
      <c r="DZ339" s="521">
        <f t="shared" si="264"/>
        <v>1000</v>
      </c>
      <c r="EG339" s="164"/>
      <c r="EH339" s="733" t="s">
        <v>3377</v>
      </c>
      <c r="EI339" s="163">
        <v>2160</v>
      </c>
      <c r="EJ339" s="528">
        <f t="shared" si="269"/>
        <v>2160</v>
      </c>
      <c r="EK339" s="523"/>
      <c r="EL339" s="524">
        <f t="shared" si="274"/>
        <v>2160</v>
      </c>
    </row>
    <row r="340" spans="12:142" x14ac:dyDescent="0.2">
      <c r="L340" s="153" t="s">
        <v>341</v>
      </c>
      <c r="M340" s="21" t="s">
        <v>350</v>
      </c>
      <c r="N340" s="158" t="s">
        <v>1983</v>
      </c>
      <c r="O340" s="805" t="s">
        <v>692</v>
      </c>
      <c r="P340" s="96"/>
      <c r="Q340" s="153" t="s">
        <v>340</v>
      </c>
      <c r="R340" s="150" t="s">
        <v>444</v>
      </c>
      <c r="S340" s="158" t="s">
        <v>72</v>
      </c>
      <c r="AU340" s="47"/>
      <c r="AV340" s="47"/>
      <c r="AW340" s="47"/>
      <c r="AY340" s="248" t="s">
        <v>2423</v>
      </c>
      <c r="AZ340" s="61" t="s">
        <v>1599</v>
      </c>
      <c r="BA340" s="138" t="str">
        <f t="shared" si="268"/>
        <v>ДП Ліса.3/2.купе.</v>
      </c>
      <c r="BK340" s="142" t="s">
        <v>2003</v>
      </c>
      <c r="BL340" s="136" t="s">
        <v>529</v>
      </c>
      <c r="BM340" s="137" t="str">
        <f t="shared" si="260"/>
        <v>Планка добірна 110мм.Резист</v>
      </c>
      <c r="BS340" s="56" t="s">
        <v>2737</v>
      </c>
      <c r="BT340" s="55" t="s">
        <v>3851</v>
      </c>
      <c r="BU340" s="69" t="str">
        <f t="shared" ref="BU340:BU346" si="275">CONCATENATE(BS340,".",BT340)</f>
        <v>ДП Елегант.1.Масив</v>
      </c>
      <c r="BW340" s="250" t="s">
        <v>2422</v>
      </c>
      <c r="BX340" s="245" t="s">
        <v>430</v>
      </c>
      <c r="BY340" s="134" t="str">
        <f t="shared" si="271"/>
        <v>ДП Ліса.3/1.Сатин</v>
      </c>
      <c r="CA340" s="736" t="s">
        <v>6121</v>
      </c>
      <c r="CB340" s="136" t="s">
        <v>4076</v>
      </c>
      <c r="CC340" s="137" t="str">
        <f>CONCATENATE(CA340,".",CB340)</f>
        <v>ДП ІДЕЯ-ЛОФТ.фальц.робоча.Magnet цл +3завіс</v>
      </c>
      <c r="CE340" s="551"/>
      <c r="CF340" s="551"/>
      <c r="CG340" s="559"/>
      <c r="DD340" s="249" t="s">
        <v>7235</v>
      </c>
      <c r="DE340" s="165">
        <v>8050</v>
      </c>
      <c r="DF340" s="525">
        <f t="shared" si="255"/>
        <v>8050</v>
      </c>
      <c r="DG340" s="526"/>
      <c r="DH340" s="527">
        <f t="shared" si="256"/>
        <v>8050</v>
      </c>
      <c r="DP340" s="734" t="s">
        <v>3696</v>
      </c>
      <c r="DQ340" s="165">
        <v>550</v>
      </c>
      <c r="DR340" s="519">
        <f t="shared" si="272"/>
        <v>550</v>
      </c>
      <c r="DS340" s="520"/>
      <c r="DT340" s="521">
        <f t="shared" si="273"/>
        <v>550</v>
      </c>
      <c r="DU340" s="165"/>
      <c r="DV340" s="733" t="s">
        <v>6341</v>
      </c>
      <c r="DW340" s="163">
        <v>1000</v>
      </c>
      <c r="DX340" s="522">
        <f t="shared" si="263"/>
        <v>1000</v>
      </c>
      <c r="DY340" s="523"/>
      <c r="DZ340" s="524">
        <f t="shared" si="264"/>
        <v>1000</v>
      </c>
      <c r="EG340" s="164"/>
      <c r="EH340" s="255"/>
      <c r="EI340" s="256"/>
      <c r="EJ340" s="514"/>
      <c r="EK340" s="529"/>
      <c r="EL340" s="258"/>
    </row>
    <row r="341" spans="12:142" x14ac:dyDescent="0.2">
      <c r="L341" s="153" t="s">
        <v>342</v>
      </c>
      <c r="M341" s="21" t="s">
        <v>351</v>
      </c>
      <c r="N341" s="158" t="s">
        <v>1984</v>
      </c>
      <c r="O341" s="805" t="s">
        <v>692</v>
      </c>
      <c r="P341" s="96"/>
      <c r="Q341" s="153" t="s">
        <v>341</v>
      </c>
      <c r="R341" s="150" t="s">
        <v>445</v>
      </c>
      <c r="S341" s="158" t="s">
        <v>73</v>
      </c>
      <c r="AU341" s="47"/>
      <c r="AV341" s="47"/>
      <c r="AW341" s="47"/>
      <c r="AY341" s="249" t="s">
        <v>2424</v>
      </c>
      <c r="AZ341" s="136" t="s">
        <v>1597</v>
      </c>
      <c r="BA341" s="137" t="str">
        <f t="shared" si="268"/>
        <v>ДП Ліса.3/3.фальц.</v>
      </c>
      <c r="BK341" s="142" t="s">
        <v>2003</v>
      </c>
      <c r="BL341" s="136" t="s">
        <v>7178</v>
      </c>
      <c r="BM341" s="137" t="str">
        <f>CONCATENATE(BK341,".",BL341)</f>
        <v>Планка добірна 110мм.Резист.</v>
      </c>
      <c r="BS341" s="56" t="s">
        <v>2738</v>
      </c>
      <c r="BT341" s="55" t="s">
        <v>3851</v>
      </c>
      <c r="BU341" s="69" t="str">
        <f t="shared" si="275"/>
        <v>ДП Елегант.2.Масив</v>
      </c>
      <c r="BW341" s="249" t="s">
        <v>2422</v>
      </c>
      <c r="BX341" s="764" t="s">
        <v>3617</v>
      </c>
      <c r="BY341" s="137" t="str">
        <f t="shared" si="271"/>
        <v>ДП Ліса.3/1.Графіт</v>
      </c>
      <c r="CA341" s="423" t="s">
        <v>6121</v>
      </c>
      <c r="CB341" s="61" t="s">
        <v>4079</v>
      </c>
      <c r="CC341" s="138" t="str">
        <f>CONCATENATE(CA341,".",CB341)</f>
        <v>ДП ІДЕЯ-ЛОФТ.фальц.робоча.Magnet ст +3завіс</v>
      </c>
      <c r="DD341" s="249" t="s">
        <v>7236</v>
      </c>
      <c r="DE341" s="165">
        <v>8050</v>
      </c>
      <c r="DF341" s="525">
        <f t="shared" si="255"/>
        <v>8050</v>
      </c>
      <c r="DG341" s="526"/>
      <c r="DH341" s="527">
        <f t="shared" si="256"/>
        <v>8050</v>
      </c>
      <c r="DP341" s="248" t="s">
        <v>2354</v>
      </c>
      <c r="DQ341" s="163">
        <v>550</v>
      </c>
      <c r="DR341" s="528">
        <f t="shared" si="272"/>
        <v>550</v>
      </c>
      <c r="DS341" s="523"/>
      <c r="DT341" s="524">
        <f t="shared" si="273"/>
        <v>550</v>
      </c>
      <c r="DU341" s="165"/>
      <c r="DV341" s="164" t="s">
        <v>6342</v>
      </c>
      <c r="DW341" s="165">
        <v>0</v>
      </c>
      <c r="DX341" s="519">
        <f t="shared" si="263"/>
        <v>0</v>
      </c>
      <c r="DY341" s="520"/>
      <c r="DZ341" s="521">
        <f t="shared" si="264"/>
        <v>0</v>
      </c>
      <c r="EG341" s="164"/>
      <c r="EH341" s="731" t="s">
        <v>4627</v>
      </c>
      <c r="EI341" s="162">
        <v>0</v>
      </c>
      <c r="EJ341" s="534">
        <f t="shared" si="269"/>
        <v>0</v>
      </c>
      <c r="EK341" s="526"/>
      <c r="EL341" s="527">
        <f t="shared" si="274"/>
        <v>0</v>
      </c>
    </row>
    <row r="342" spans="12:142" x14ac:dyDescent="0.2">
      <c r="L342" s="153" t="s">
        <v>343</v>
      </c>
      <c r="M342" s="21" t="s">
        <v>352</v>
      </c>
      <c r="N342" s="158" t="s">
        <v>1985</v>
      </c>
      <c r="O342" s="805" t="s">
        <v>692</v>
      </c>
      <c r="P342" s="96"/>
      <c r="Q342" s="153" t="s">
        <v>342</v>
      </c>
      <c r="R342" s="150" t="s">
        <v>446</v>
      </c>
      <c r="S342" s="158" t="s">
        <v>74</v>
      </c>
      <c r="AU342" s="47"/>
      <c r="AV342" s="47"/>
      <c r="AW342" s="47"/>
      <c r="AY342" s="249" t="s">
        <v>2424</v>
      </c>
      <c r="AZ342" s="136" t="s">
        <v>1598</v>
      </c>
      <c r="BA342" s="137" t="str">
        <f t="shared" si="268"/>
        <v>ДП Ліса.3/3.б/з фальц.</v>
      </c>
      <c r="BK342" s="142" t="s">
        <v>2003</v>
      </c>
      <c r="BL342" s="136" t="s">
        <v>55</v>
      </c>
      <c r="BM342" s="137" t="str">
        <f t="shared" si="260"/>
        <v>Планка добірна 110мм.LINE-3D</v>
      </c>
      <c r="BS342" s="56" t="s">
        <v>2739</v>
      </c>
      <c r="BT342" s="55" t="s">
        <v>3851</v>
      </c>
      <c r="BU342" s="69" t="str">
        <f t="shared" si="275"/>
        <v>ДП Елегант.3.Масив</v>
      </c>
      <c r="BW342" s="248" t="s">
        <v>2422</v>
      </c>
      <c r="BX342" s="247" t="s">
        <v>790</v>
      </c>
      <c r="BY342" s="138" t="str">
        <f t="shared" si="271"/>
        <v>ДП Ліса.3/1.Бронза</v>
      </c>
      <c r="CA342" s="736" t="s">
        <v>6121</v>
      </c>
      <c r="CB342" s="762" t="s">
        <v>5833</v>
      </c>
      <c r="CC342" s="137" t="str">
        <f>CONCATENATE(CA342,".",CB342)</f>
        <v>ДП ІДЕЯ-ЛОФТ.фальц.робоча.Magnet цл (чор.) +3завіс</v>
      </c>
      <c r="DD342" s="249" t="s">
        <v>7237</v>
      </c>
      <c r="DE342" s="165">
        <v>8050</v>
      </c>
      <c r="DF342" s="525">
        <f t="shared" si="255"/>
        <v>8050</v>
      </c>
      <c r="DG342" s="526"/>
      <c r="DH342" s="527">
        <f t="shared" si="256"/>
        <v>8050</v>
      </c>
      <c r="DP342" s="248" t="s">
        <v>5709</v>
      </c>
      <c r="DQ342" s="163">
        <v>550</v>
      </c>
      <c r="DR342" s="528">
        <f>ROUND(((DQ342-(DQ342/6))/$DD$3)*$DE$3,2)</f>
        <v>550</v>
      </c>
      <c r="DS342" s="523"/>
      <c r="DT342" s="524">
        <f>IF(DS342="",DR342,
IF(AND($DQ$10&gt;=VLOOKUP(DS342,$DP$5:$DT$9,2,0),$DQ$10&lt;=VLOOKUP(DS342,$DP$5:$DT$9,3,0)),
(DR342*(1-VLOOKUP(DS342,$DP$5:$DT$9,4,0))),
DR342))</f>
        <v>550</v>
      </c>
      <c r="DU342" s="165"/>
      <c r="DV342" s="107" t="s">
        <v>6343</v>
      </c>
      <c r="DW342" s="163">
        <v>560</v>
      </c>
      <c r="DX342" s="522">
        <f t="shared" si="263"/>
        <v>560</v>
      </c>
      <c r="DY342" s="523"/>
      <c r="DZ342" s="524">
        <f t="shared" si="264"/>
        <v>560</v>
      </c>
      <c r="EG342" s="164"/>
      <c r="EH342" s="733" t="s">
        <v>4628</v>
      </c>
      <c r="EI342" s="163">
        <v>1610</v>
      </c>
      <c r="EJ342" s="528">
        <f t="shared" si="269"/>
        <v>1610</v>
      </c>
      <c r="EK342" s="523"/>
      <c r="EL342" s="524">
        <f t="shared" si="274"/>
        <v>1610</v>
      </c>
    </row>
    <row r="343" spans="12:142" x14ac:dyDescent="0.2">
      <c r="L343" s="153" t="s">
        <v>344</v>
      </c>
      <c r="M343" s="21" t="s">
        <v>353</v>
      </c>
      <c r="N343" s="158" t="s">
        <v>1986</v>
      </c>
      <c r="O343" s="805" t="s">
        <v>692</v>
      </c>
      <c r="P343" s="96"/>
      <c r="Q343" s="153" t="s">
        <v>343</v>
      </c>
      <c r="R343" s="150" t="s">
        <v>447</v>
      </c>
      <c r="S343" s="158" t="s">
        <v>75</v>
      </c>
      <c r="AU343" s="47"/>
      <c r="AV343" s="47"/>
      <c r="AW343" s="47"/>
      <c r="AY343" s="248" t="s">
        <v>2424</v>
      </c>
      <c r="AZ343" s="61" t="s">
        <v>1599</v>
      </c>
      <c r="BA343" s="138" t="str">
        <f t="shared" si="268"/>
        <v>ДП Ліса.3/3.купе.</v>
      </c>
      <c r="BK343" s="142" t="s">
        <v>2003</v>
      </c>
      <c r="BL343" s="136" t="s">
        <v>4720</v>
      </c>
      <c r="BM343" s="137" t="str">
        <f t="shared" si="260"/>
        <v>Планка добірна 110мм.Е-шпон</v>
      </c>
      <c r="BS343" s="85" t="s">
        <v>2740</v>
      </c>
      <c r="BT343" s="40" t="s">
        <v>3851</v>
      </c>
      <c r="BU343" s="69" t="str">
        <f t="shared" si="275"/>
        <v>ДП Елегант.4.Масив</v>
      </c>
      <c r="BW343" s="250" t="s">
        <v>2423</v>
      </c>
      <c r="BX343" s="245" t="s">
        <v>430</v>
      </c>
      <c r="BY343" s="134" t="str">
        <f t="shared" si="271"/>
        <v>ДП Ліса.3/2.Сатин</v>
      </c>
      <c r="CA343" s="423" t="s">
        <v>6121</v>
      </c>
      <c r="CB343" s="762" t="s">
        <v>5834</v>
      </c>
      <c r="CC343" s="138" t="str">
        <f>CONCATENATE(CA343,".",CB343)</f>
        <v>ДП ІДЕЯ-ЛОФТ.фальц.робоча.Magnet ст (чор.) +3завіс</v>
      </c>
      <c r="DD343" s="249" t="s">
        <v>7238</v>
      </c>
      <c r="DE343" s="165">
        <v>8050</v>
      </c>
      <c r="DF343" s="525">
        <f t="shared" si="255"/>
        <v>8050</v>
      </c>
      <c r="DG343" s="526"/>
      <c r="DH343" s="527">
        <f t="shared" si="256"/>
        <v>8050</v>
      </c>
      <c r="DP343" s="249" t="s">
        <v>2355</v>
      </c>
      <c r="DQ343" s="165">
        <v>0</v>
      </c>
      <c r="DR343" s="519">
        <f t="shared" si="272"/>
        <v>0</v>
      </c>
      <c r="DS343" s="520"/>
      <c r="DT343" s="521">
        <f t="shared" si="273"/>
        <v>0</v>
      </c>
      <c r="DU343" s="165"/>
      <c r="DV343" s="107"/>
      <c r="DW343" s="163"/>
      <c r="DX343" s="519"/>
      <c r="DY343" s="523"/>
      <c r="DZ343" s="524"/>
      <c r="EG343" s="164"/>
      <c r="EH343" s="732" t="s">
        <v>3378</v>
      </c>
      <c r="EI343" s="165">
        <v>0</v>
      </c>
      <c r="EJ343" s="519">
        <f t="shared" si="269"/>
        <v>0</v>
      </c>
      <c r="EK343" s="520"/>
      <c r="EL343" s="521">
        <f t="shared" si="274"/>
        <v>0</v>
      </c>
    </row>
    <row r="344" spans="12:142" x14ac:dyDescent="0.2">
      <c r="L344" s="154" t="s">
        <v>345</v>
      </c>
      <c r="M344" s="253" t="s">
        <v>354</v>
      </c>
      <c r="N344" s="159" t="s">
        <v>1987</v>
      </c>
      <c r="O344" s="421" t="s">
        <v>692</v>
      </c>
      <c r="P344" s="96"/>
      <c r="Q344" s="153" t="s">
        <v>344</v>
      </c>
      <c r="R344" s="150" t="s">
        <v>448</v>
      </c>
      <c r="S344" s="158" t="s">
        <v>76</v>
      </c>
      <c r="AU344" s="47"/>
      <c r="AV344" s="47"/>
      <c r="AW344" s="47"/>
      <c r="AY344" s="249" t="s">
        <v>2425</v>
      </c>
      <c r="AZ344" s="136" t="s">
        <v>1597</v>
      </c>
      <c r="BA344" s="137" t="str">
        <f t="shared" si="268"/>
        <v>ДП Ліса.3/4.фальц.</v>
      </c>
      <c r="BK344" s="143" t="s">
        <v>2003</v>
      </c>
      <c r="BL344" s="61" t="s">
        <v>1710</v>
      </c>
      <c r="BM344" s="138" t="str">
        <f t="shared" si="260"/>
        <v>Планка добірна 110мм.Лофт</v>
      </c>
      <c r="BS344" s="85" t="s">
        <v>2741</v>
      </c>
      <c r="BT344" s="40" t="s">
        <v>3851</v>
      </c>
      <c r="BU344" s="69" t="str">
        <f t="shared" si="275"/>
        <v>ДП Елегант.5.Масив</v>
      </c>
      <c r="BW344" s="249" t="s">
        <v>2423</v>
      </c>
      <c r="BX344" s="764" t="s">
        <v>3617</v>
      </c>
      <c r="BY344" s="137" t="str">
        <f t="shared" si="271"/>
        <v>ДП Ліса.3/2.Графіт</v>
      </c>
      <c r="CA344" s="736" t="s">
        <v>6122</v>
      </c>
      <c r="CB344" s="136" t="s">
        <v>3871</v>
      </c>
      <c r="CC344" s="137" t="str">
        <f>CONCATENATE(CA344,".",CB344)</f>
        <v>ДП ІДЕЯ-ЛОФТ.фальц.неробоча.(ні)</v>
      </c>
      <c r="DD344" s="249" t="s">
        <v>7239</v>
      </c>
      <c r="DE344" s="165">
        <v>8050</v>
      </c>
      <c r="DF344" s="525">
        <f t="shared" si="255"/>
        <v>8050</v>
      </c>
      <c r="DG344" s="526"/>
      <c r="DH344" s="527">
        <f t="shared" si="256"/>
        <v>8050</v>
      </c>
      <c r="DP344" s="734" t="s">
        <v>3697</v>
      </c>
      <c r="DQ344" s="165">
        <v>550</v>
      </c>
      <c r="DR344" s="519">
        <f t="shared" si="272"/>
        <v>550</v>
      </c>
      <c r="DS344" s="520"/>
      <c r="DT344" s="521">
        <f t="shared" si="273"/>
        <v>550</v>
      </c>
      <c r="DU344" s="165"/>
      <c r="DV344" s="644"/>
      <c r="DW344" s="645"/>
      <c r="DX344" s="651"/>
      <c r="DY344" s="652"/>
      <c r="DZ344" s="653"/>
      <c r="EG344" s="164"/>
      <c r="EH344" s="733" t="s">
        <v>3379</v>
      </c>
      <c r="EI344" s="163">
        <v>1610</v>
      </c>
      <c r="EJ344" s="528">
        <f t="shared" si="269"/>
        <v>1610</v>
      </c>
      <c r="EK344" s="523"/>
      <c r="EL344" s="524">
        <f t="shared" si="274"/>
        <v>1610</v>
      </c>
    </row>
    <row r="345" spans="12:142" x14ac:dyDescent="0.2">
      <c r="L345" s="152" t="s">
        <v>997</v>
      </c>
      <c r="M345" s="803" t="s">
        <v>1006</v>
      </c>
      <c r="N345" s="99" t="s">
        <v>1988</v>
      </c>
      <c r="O345" s="804" t="s">
        <v>692</v>
      </c>
      <c r="P345" s="96"/>
      <c r="Q345" s="154" t="s">
        <v>345</v>
      </c>
      <c r="R345" s="151" t="s">
        <v>449</v>
      </c>
      <c r="S345" s="159" t="s">
        <v>77</v>
      </c>
      <c r="AU345" s="47"/>
      <c r="AV345" s="47"/>
      <c r="AW345" s="47"/>
      <c r="AY345" s="249" t="s">
        <v>2425</v>
      </c>
      <c r="AZ345" s="136" t="s">
        <v>1598</v>
      </c>
      <c r="BA345" s="137" t="str">
        <f t="shared" si="268"/>
        <v>ДП Ліса.3/4.б/з фальц.</v>
      </c>
      <c r="BK345" s="141" t="s">
        <v>2004</v>
      </c>
      <c r="BL345" s="133" t="s">
        <v>4553</v>
      </c>
      <c r="BM345" s="134" t="str">
        <f t="shared" ref="BM345:BM353" si="276">CONCATENATE(BK345,".",BL345)</f>
        <v>Планка добірна 200мм.Сімплекс</v>
      </c>
      <c r="BS345" s="85" t="s">
        <v>2742</v>
      </c>
      <c r="BT345" s="40" t="s">
        <v>3851</v>
      </c>
      <c r="BU345" s="69" t="str">
        <f t="shared" si="275"/>
        <v>ДП Елегант.6.Масив</v>
      </c>
      <c r="BW345" s="248" t="s">
        <v>2423</v>
      </c>
      <c r="BX345" s="247" t="s">
        <v>790</v>
      </c>
      <c r="BY345" s="138" t="str">
        <f t="shared" si="271"/>
        <v>ДП Ліса.3/2.Бронза</v>
      </c>
      <c r="CA345" s="736" t="s">
        <v>6122</v>
      </c>
      <c r="CB345" s="136"/>
      <c r="CC345" s="21"/>
      <c r="DD345" s="248" t="s">
        <v>7240</v>
      </c>
      <c r="DE345" s="163">
        <v>8050</v>
      </c>
      <c r="DF345" s="525">
        <f t="shared" si="255"/>
        <v>8050</v>
      </c>
      <c r="DG345" s="526"/>
      <c r="DH345" s="527">
        <f t="shared" si="256"/>
        <v>8050</v>
      </c>
      <c r="DP345" s="248" t="s">
        <v>2356</v>
      </c>
      <c r="DQ345" s="163">
        <v>550</v>
      </c>
      <c r="DR345" s="528">
        <f t="shared" si="272"/>
        <v>550</v>
      </c>
      <c r="DS345" s="523"/>
      <c r="DT345" s="524">
        <f t="shared" si="273"/>
        <v>550</v>
      </c>
      <c r="DU345" s="165"/>
      <c r="DV345" s="730" t="s">
        <v>3912</v>
      </c>
      <c r="DW345" s="104">
        <v>0</v>
      </c>
      <c r="DX345" s="402">
        <f t="shared" ref="DX345:DX378" si="277">ROUND(((DW345-(DW345/6))/$DD$3)*$DE$3,2)</f>
        <v>0</v>
      </c>
      <c r="DY345" s="511"/>
      <c r="DZ345" s="508">
        <f t="shared" ref="DZ345:DZ378" si="278">IF(DY345="",DX345,
IF(AND($DW$10&gt;=VLOOKUP(DY345,$DV$5:$DZ$9,2,0),$DW$10&lt;=VLOOKUP(DY345,$DV$5:$DZ$9,3,0)),
(DX345*(1-VLOOKUP(DY345,$DV$5:$DZ$9,4,0))),
DX345))</f>
        <v>0</v>
      </c>
      <c r="EG345" s="164"/>
      <c r="EH345" s="732" t="s">
        <v>3380</v>
      </c>
      <c r="EI345" s="165">
        <v>0</v>
      </c>
      <c r="EJ345" s="519">
        <f>ROUND(((EI345-(EI345/6))/$DD$3)*$DE$3,2)</f>
        <v>0</v>
      </c>
      <c r="EK345" s="520"/>
      <c r="EL345" s="521">
        <f>IF(EK345="",EJ345,
IF(AND($EI$10&gt;=VLOOKUP(EK345,$EH$5:$EL$9,2,0),$EI$10&lt;=VLOOKUP(EK345,$EH$5:$EL$9,3,0)),
(EJ345*(1-VLOOKUP(EK345,$EH$5:$EL$9,4,0))),
EJ345))</f>
        <v>0</v>
      </c>
    </row>
    <row r="346" spans="12:142" x14ac:dyDescent="0.2">
      <c r="L346" s="153" t="s">
        <v>998</v>
      </c>
      <c r="M346" s="21" t="s">
        <v>1007</v>
      </c>
      <c r="N346" s="158" t="s">
        <v>1989</v>
      </c>
      <c r="O346" s="805" t="s">
        <v>692</v>
      </c>
      <c r="P346" s="96"/>
      <c r="Q346" s="152" t="s">
        <v>997</v>
      </c>
      <c r="R346" s="100" t="s">
        <v>441</v>
      </c>
      <c r="S346" s="99" t="s">
        <v>69</v>
      </c>
      <c r="AU346" s="47"/>
      <c r="AV346" s="47"/>
      <c r="AW346" s="47"/>
      <c r="AY346" s="248" t="s">
        <v>2425</v>
      </c>
      <c r="AZ346" s="61" t="s">
        <v>1599</v>
      </c>
      <c r="BA346" s="138" t="str">
        <f t="shared" si="268"/>
        <v>ДП Ліса.3/4.купе.</v>
      </c>
      <c r="BK346" s="142" t="s">
        <v>2004</v>
      </c>
      <c r="BL346" s="136" t="s">
        <v>393</v>
      </c>
      <c r="BM346" s="137" t="str">
        <f t="shared" si="276"/>
        <v>Планка добірна 200мм.Verto-Cell</v>
      </c>
      <c r="BS346" s="85" t="s">
        <v>2743</v>
      </c>
      <c r="BT346" s="40" t="s">
        <v>3851</v>
      </c>
      <c r="BU346" s="69" t="str">
        <f t="shared" si="275"/>
        <v>ДП Елегант.7.Масив</v>
      </c>
      <c r="BW346" s="250" t="s">
        <v>2424</v>
      </c>
      <c r="BX346" s="245" t="s">
        <v>430</v>
      </c>
      <c r="BY346" s="134" t="str">
        <f t="shared" si="271"/>
        <v>ДП Ліса.3/3.Сатин</v>
      </c>
      <c r="CA346" s="736" t="s">
        <v>6122</v>
      </c>
      <c r="CB346" s="136" t="s">
        <v>4083</v>
      </c>
      <c r="CC346" s="137" t="str">
        <f>CONCATENATE(CA346,".",CB346)</f>
        <v>ДП ІДЕЯ-ЛОФТ.фальц.неробоча.Пл Stand +2завіс</v>
      </c>
      <c r="DD346" s="249" t="s">
        <v>1423</v>
      </c>
      <c r="DE346" s="165">
        <v>8770</v>
      </c>
      <c r="DF346" s="525">
        <f t="shared" si="255"/>
        <v>8770</v>
      </c>
      <c r="DG346" s="526"/>
      <c r="DH346" s="527">
        <f t="shared" si="256"/>
        <v>8770</v>
      </c>
      <c r="DP346" s="248" t="s">
        <v>5710</v>
      </c>
      <c r="DQ346" s="163">
        <v>550</v>
      </c>
      <c r="DR346" s="528">
        <f>ROUND(((DQ346-(DQ346/6))/$DD$3)*$DE$3,2)</f>
        <v>550</v>
      </c>
      <c r="DS346" s="523"/>
      <c r="DT346" s="524">
        <f>IF(DS346="",DR346,
IF(AND($DQ$10&gt;=VLOOKUP(DS346,$DP$5:$DT$9,2,0),$DQ$10&lt;=VLOOKUP(DS346,$DP$5:$DT$9,3,0)),
(DR346*(1-VLOOKUP(DS346,$DP$5:$DT$9,4,0))),
DR346))</f>
        <v>550</v>
      </c>
      <c r="DU346" s="165"/>
      <c r="DV346" s="731" t="s">
        <v>5456</v>
      </c>
      <c r="DW346" s="162">
        <v>0</v>
      </c>
      <c r="DX346" s="525">
        <f t="shared" si="277"/>
        <v>0</v>
      </c>
      <c r="DY346" s="526"/>
      <c r="DZ346" s="527">
        <f t="shared" si="278"/>
        <v>0</v>
      </c>
      <c r="EG346" s="164"/>
      <c r="EH346" s="733" t="s">
        <v>3381</v>
      </c>
      <c r="EI346" s="163">
        <v>1610</v>
      </c>
      <c r="EJ346" s="528">
        <f>ROUND(((EI346-(EI346/6))/$DD$3)*$DE$3,2)</f>
        <v>1610</v>
      </c>
      <c r="EK346" s="523"/>
      <c r="EL346" s="524">
        <f>IF(EK346="",EJ346,
IF(AND($EI$10&gt;=VLOOKUP(EK346,$EH$5:$EL$9,2,0),$EI$10&lt;=VLOOKUP(EK346,$EH$5:$EL$9,3,0)),
(EJ346*(1-VLOOKUP(EK346,$EH$5:$EL$9,4,0))),
EJ346))</f>
        <v>1610</v>
      </c>
    </row>
    <row r="347" spans="12:142" x14ac:dyDescent="0.2">
      <c r="L347" s="249" t="s">
        <v>1202</v>
      </c>
      <c r="M347" s="21" t="s">
        <v>1203</v>
      </c>
      <c r="N347" s="158" t="s">
        <v>1990</v>
      </c>
      <c r="O347" s="805" t="s">
        <v>692</v>
      </c>
      <c r="Q347" s="153" t="s">
        <v>998</v>
      </c>
      <c r="R347" s="150" t="s">
        <v>442</v>
      </c>
      <c r="S347" s="158" t="s">
        <v>70</v>
      </c>
      <c r="AU347" s="47"/>
      <c r="AV347" s="47"/>
      <c r="AW347" s="47"/>
      <c r="AY347" s="431"/>
      <c r="AZ347" s="221"/>
      <c r="BA347" s="222"/>
      <c r="BK347" s="142" t="s">
        <v>2004</v>
      </c>
      <c r="BL347" s="136"/>
      <c r="BM347" s="137" t="str">
        <f>CONCATENATE(BK347,".",BL347)</f>
        <v>Планка добірна 200мм.</v>
      </c>
      <c r="BS347" s="425"/>
      <c r="BT347" s="426"/>
      <c r="BU347" s="427"/>
      <c r="BW347" s="249" t="s">
        <v>2424</v>
      </c>
      <c r="BX347" s="764" t="s">
        <v>3617</v>
      </c>
      <c r="BY347" s="137" t="str">
        <f t="shared" si="271"/>
        <v>ДП Ліса.3/3.Графіт</v>
      </c>
      <c r="CA347" s="736" t="s">
        <v>6122</v>
      </c>
      <c r="CB347" s="136" t="s">
        <v>4085</v>
      </c>
      <c r="CC347" s="137" t="str">
        <f>CONCATENATE(CA347,".",CB347)</f>
        <v>ДП ІДЕЯ-ЛОФТ.фальц.неробоча.Пл Stand +3завіс</v>
      </c>
      <c r="DD347" s="249" t="s">
        <v>1424</v>
      </c>
      <c r="DE347" s="165">
        <v>8770</v>
      </c>
      <c r="DF347" s="525">
        <f t="shared" si="255"/>
        <v>8770</v>
      </c>
      <c r="DG347" s="526"/>
      <c r="DH347" s="527">
        <f t="shared" si="256"/>
        <v>8770</v>
      </c>
      <c r="DP347" s="249" t="s">
        <v>2357</v>
      </c>
      <c r="DQ347" s="165">
        <v>0</v>
      </c>
      <c r="DR347" s="519">
        <f t="shared" si="272"/>
        <v>0</v>
      </c>
      <c r="DS347" s="520"/>
      <c r="DT347" s="521">
        <f t="shared" si="273"/>
        <v>0</v>
      </c>
      <c r="DU347" s="165"/>
      <c r="DV347" s="731" t="s">
        <v>5459</v>
      </c>
      <c r="DW347" s="162">
        <v>0</v>
      </c>
      <c r="DX347" s="525">
        <f>ROUND(((DW347-(DW347/6))/$DD$3)*$DE$3,2)</f>
        <v>0</v>
      </c>
      <c r="DY347" s="526"/>
      <c r="DZ347" s="527">
        <f>IF(DY347="",DX347,
IF(AND($DW$10&gt;=VLOOKUP(DY347,$DV$5:$DZ$9,2,0),$DW$10&lt;=VLOOKUP(DY347,$DV$5:$DZ$9,3,0)),
(DX347*(1-VLOOKUP(DY347,$DV$5:$DZ$9,4,0))),
DX347))</f>
        <v>0</v>
      </c>
      <c r="EG347" s="164"/>
      <c r="EH347" s="732" t="s">
        <v>3382</v>
      </c>
      <c r="EI347" s="165">
        <v>0</v>
      </c>
      <c r="EJ347" s="519">
        <f>ROUND(((EI347-(EI347/6))/$DD$3)*$DE$3,2)</f>
        <v>0</v>
      </c>
      <c r="EK347" s="520"/>
      <c r="EL347" s="521">
        <f>IF(EK347="",EJ347,
IF(AND($EI$10&gt;=VLOOKUP(EK347,$EH$5:$EL$9,2,0),$EI$10&lt;=VLOOKUP(EK347,$EH$5:$EL$9,3,0)),
(EJ347*(1-VLOOKUP(EK347,$EH$5:$EL$9,4,0))),
EJ347))</f>
        <v>0</v>
      </c>
    </row>
    <row r="348" spans="12:142" x14ac:dyDescent="0.2">
      <c r="L348" s="153" t="s">
        <v>999</v>
      </c>
      <c r="M348" s="21" t="s">
        <v>1008</v>
      </c>
      <c r="N348" s="158" t="s">
        <v>1991</v>
      </c>
      <c r="O348" s="805" t="s">
        <v>692</v>
      </c>
      <c r="P348" s="811"/>
      <c r="Q348" s="249" t="s">
        <v>1202</v>
      </c>
      <c r="R348" s="150" t="s">
        <v>1126</v>
      </c>
      <c r="S348" s="158" t="s">
        <v>1127</v>
      </c>
      <c r="AU348" s="47"/>
      <c r="AV348" s="47"/>
      <c r="AW348" s="47"/>
      <c r="AY348" s="233" t="s">
        <v>117</v>
      </c>
      <c r="AZ348" s="136" t="s">
        <v>1597</v>
      </c>
      <c r="BA348" s="137" t="str">
        <f t="shared" ref="BA348:BA374" si="279">CONCATENATE(AY348,".",AZ348)</f>
        <v>ДП ЛАДА-КОНЦЕПТ.2/0.фальц.</v>
      </c>
      <c r="BK348" s="142" t="s">
        <v>2004</v>
      </c>
      <c r="BL348" s="136" t="s">
        <v>1767</v>
      </c>
      <c r="BM348" s="137" t="str">
        <f>CONCATENATE(BK348,".",BL348)</f>
        <v>Планка добірна 200мм.Uni-Mat</v>
      </c>
      <c r="BS348" s="39" t="s">
        <v>573</v>
      </c>
      <c r="BT348" s="97" t="s">
        <v>3843</v>
      </c>
      <c r="BU348" s="69" t="str">
        <f>CONCATENATE(BS348,".",BT348)</f>
        <v>ДП ГЛАСФОРД.1.Скло</v>
      </c>
      <c r="BW348" s="248" t="s">
        <v>2424</v>
      </c>
      <c r="BX348" s="247" t="s">
        <v>790</v>
      </c>
      <c r="BY348" s="138" t="str">
        <f t="shared" si="271"/>
        <v>ДП Ліса.3/3.Бронза</v>
      </c>
      <c r="CA348" s="736" t="s">
        <v>6122</v>
      </c>
      <c r="CB348" s="136"/>
      <c r="CC348" s="137"/>
      <c r="DD348" s="249" t="s">
        <v>1425</v>
      </c>
      <c r="DE348" s="165">
        <v>8770</v>
      </c>
      <c r="DF348" s="525">
        <f t="shared" si="255"/>
        <v>8770</v>
      </c>
      <c r="DG348" s="526"/>
      <c r="DH348" s="527">
        <f t="shared" si="256"/>
        <v>8770</v>
      </c>
      <c r="DP348" s="734" t="s">
        <v>3698</v>
      </c>
      <c r="DQ348" s="165">
        <v>550</v>
      </c>
      <c r="DR348" s="519">
        <f t="shared" si="272"/>
        <v>550</v>
      </c>
      <c r="DS348" s="520"/>
      <c r="DT348" s="521">
        <f t="shared" si="273"/>
        <v>550</v>
      </c>
      <c r="DU348" s="165"/>
      <c r="DV348" s="732" t="s">
        <v>5457</v>
      </c>
      <c r="DW348" s="165">
        <v>0</v>
      </c>
      <c r="DX348" s="519">
        <f t="shared" si="277"/>
        <v>0</v>
      </c>
      <c r="DY348" s="520"/>
      <c r="DZ348" s="521">
        <f t="shared" si="278"/>
        <v>0</v>
      </c>
      <c r="EG348" s="164"/>
      <c r="EH348" s="733" t="s">
        <v>3383</v>
      </c>
      <c r="EI348" s="163">
        <v>1860</v>
      </c>
      <c r="EJ348" s="528">
        <f>ROUND(((EI348-(EI348/6))/$DD$3)*$DE$3,2)</f>
        <v>1860</v>
      </c>
      <c r="EK348" s="523"/>
      <c r="EL348" s="524">
        <f>IF(EK348="",EJ348,
IF(AND($EI$10&gt;=VLOOKUP(EK348,$EH$5:$EL$9,2,0),$EI$10&lt;=VLOOKUP(EK348,$EH$5:$EL$9,3,0)),
(EJ348*(1-VLOOKUP(EK348,$EH$5:$EL$9,4,0))),
EJ348))</f>
        <v>1860</v>
      </c>
    </row>
    <row r="349" spans="12:142" x14ac:dyDescent="0.2">
      <c r="L349" s="153" t="s">
        <v>1000</v>
      </c>
      <c r="M349" s="21" t="s">
        <v>1009</v>
      </c>
      <c r="N349" s="158" t="s">
        <v>1992</v>
      </c>
      <c r="O349" s="805" t="s">
        <v>692</v>
      </c>
      <c r="Q349" s="153" t="s">
        <v>999</v>
      </c>
      <c r="R349" s="150" t="s">
        <v>443</v>
      </c>
      <c r="S349" s="158" t="s">
        <v>71</v>
      </c>
      <c r="AU349" s="47"/>
      <c r="AV349" s="47"/>
      <c r="AW349" s="47"/>
      <c r="AY349" s="233" t="s">
        <v>117</v>
      </c>
      <c r="AZ349" s="136" t="s">
        <v>1598</v>
      </c>
      <c r="BA349" s="137" t="str">
        <f t="shared" si="279"/>
        <v>ДП ЛАДА-КОНЦЕПТ.2/0.б/з фальц.</v>
      </c>
      <c r="BK349" s="142" t="s">
        <v>2004</v>
      </c>
      <c r="BL349" s="136" t="s">
        <v>529</v>
      </c>
      <c r="BM349" s="137" t="str">
        <f t="shared" si="276"/>
        <v>Планка добірна 200мм.Резист</v>
      </c>
      <c r="BS349" s="39" t="s">
        <v>574</v>
      </c>
      <c r="BT349" s="97" t="s">
        <v>3843</v>
      </c>
      <c r="BU349" s="69" t="str">
        <f>CONCATENATE(BS349,".",BT349)</f>
        <v>ДП ГЛАСФОРД.2.Скло</v>
      </c>
      <c r="BW349" s="250" t="s">
        <v>2425</v>
      </c>
      <c r="BX349" s="245" t="s">
        <v>430</v>
      </c>
      <c r="BY349" s="134" t="str">
        <f t="shared" si="271"/>
        <v>ДП Ліса.3/4.Сатин</v>
      </c>
      <c r="CA349" s="736" t="s">
        <v>6122</v>
      </c>
      <c r="CB349" s="136" t="s">
        <v>6272</v>
      </c>
      <c r="CC349" s="137" t="str">
        <f>CONCATENATE(CA349,".",CB349)</f>
        <v>ДП ІДЕЯ-ЛОФТ.фальц.неробоча.Пл Soft (чор.) +2завіс</v>
      </c>
      <c r="DD349" s="249" t="s">
        <v>1426</v>
      </c>
      <c r="DE349" s="165">
        <v>8770</v>
      </c>
      <c r="DF349" s="525">
        <f t="shared" si="255"/>
        <v>8770</v>
      </c>
      <c r="DG349" s="526"/>
      <c r="DH349" s="527">
        <f t="shared" si="256"/>
        <v>8770</v>
      </c>
      <c r="DP349" s="248" t="s">
        <v>2358</v>
      </c>
      <c r="DQ349" s="163">
        <v>550</v>
      </c>
      <c r="DR349" s="528">
        <f t="shared" si="272"/>
        <v>550</v>
      </c>
      <c r="DS349" s="523"/>
      <c r="DT349" s="524">
        <f t="shared" si="273"/>
        <v>550</v>
      </c>
      <c r="DU349" s="165"/>
      <c r="DV349" s="732" t="s">
        <v>5460</v>
      </c>
      <c r="DW349" s="162">
        <v>0</v>
      </c>
      <c r="DX349" s="525">
        <f>ROUND(((DW349-(DW349/6))/$DD$3)*$DE$3,2)</f>
        <v>0</v>
      </c>
      <c r="DY349" s="526"/>
      <c r="DZ349" s="527">
        <f>IF(DY349="",DX349,
IF(AND($DW$10&gt;=VLOOKUP(DY349,$DV$5:$DZ$9,2,0),$DW$10&lt;=VLOOKUP(DY349,$DV$5:$DZ$9,3,0)),
(DX349*(1-VLOOKUP(DY349,$DV$5:$DZ$9,4,0))),
DX349))</f>
        <v>0</v>
      </c>
      <c r="EG349" s="164"/>
      <c r="EH349" s="732" t="s">
        <v>3384</v>
      </c>
      <c r="EI349" s="165">
        <v>0</v>
      </c>
      <c r="EJ349" s="519">
        <f t="shared" si="269"/>
        <v>0</v>
      </c>
      <c r="EK349" s="520"/>
      <c r="EL349" s="521">
        <f t="shared" si="274"/>
        <v>0</v>
      </c>
    </row>
    <row r="350" spans="12:142" x14ac:dyDescent="0.2">
      <c r="L350" s="153" t="s">
        <v>1001</v>
      </c>
      <c r="M350" s="21" t="s">
        <v>1010</v>
      </c>
      <c r="N350" s="158" t="s">
        <v>1993</v>
      </c>
      <c r="O350" s="805" t="s">
        <v>692</v>
      </c>
      <c r="P350" s="96"/>
      <c r="Q350" s="153" t="s">
        <v>1000</v>
      </c>
      <c r="R350" s="150" t="s">
        <v>444</v>
      </c>
      <c r="S350" s="158" t="s">
        <v>72</v>
      </c>
      <c r="AU350" s="47"/>
      <c r="AV350" s="47"/>
      <c r="AW350" s="47"/>
      <c r="AY350" s="223" t="s">
        <v>117</v>
      </c>
      <c r="AZ350" s="61" t="s">
        <v>1599</v>
      </c>
      <c r="BA350" s="138" t="str">
        <f t="shared" si="279"/>
        <v>ДП ЛАДА-КОНЦЕПТ.2/0.купе.</v>
      </c>
      <c r="BK350" s="142" t="s">
        <v>2004</v>
      </c>
      <c r="BL350" s="136" t="s">
        <v>7178</v>
      </c>
      <c r="BM350" s="137" t="str">
        <f>CONCATENATE(BK350,".",BL350)</f>
        <v>Планка добірна 200мм.Резист.</v>
      </c>
      <c r="BS350" s="39" t="s">
        <v>575</v>
      </c>
      <c r="BT350" s="97" t="s">
        <v>3843</v>
      </c>
      <c r="BU350" s="69" t="str">
        <f>CONCATENATE(BS350,".",BT350)</f>
        <v>ДП ГЛАСФОРД.3.Скло</v>
      </c>
      <c r="BW350" s="249" t="s">
        <v>2425</v>
      </c>
      <c r="BX350" s="764" t="s">
        <v>3617</v>
      </c>
      <c r="BY350" s="137" t="str">
        <f t="shared" si="271"/>
        <v>ДП Ліса.3/4.Графіт</v>
      </c>
      <c r="CA350" s="736" t="s">
        <v>6122</v>
      </c>
      <c r="CB350" s="136" t="s">
        <v>6273</v>
      </c>
      <c r="CC350" s="137" t="str">
        <f>CONCATENATE(CA350,".",CB350)</f>
        <v>ДП ІДЕЯ-ЛОФТ.фальц.неробоча.Пл Soft (чор.) +3завіс</v>
      </c>
      <c r="DD350" s="249" t="s">
        <v>1427</v>
      </c>
      <c r="DE350" s="165">
        <v>8770</v>
      </c>
      <c r="DF350" s="525">
        <f t="shared" si="255"/>
        <v>8770</v>
      </c>
      <c r="DG350" s="526"/>
      <c r="DH350" s="527">
        <f t="shared" si="256"/>
        <v>8770</v>
      </c>
      <c r="DP350" s="248" t="s">
        <v>5711</v>
      </c>
      <c r="DQ350" s="163">
        <v>550</v>
      </c>
      <c r="DR350" s="528">
        <f>ROUND(((DQ350-(DQ350/6))/$DD$3)*$DE$3,2)</f>
        <v>550</v>
      </c>
      <c r="DS350" s="523"/>
      <c r="DT350" s="524">
        <f>IF(DS350="",DR350,
IF(AND($DQ$10&gt;=VLOOKUP(DS350,$DP$5:$DT$9,2,0),$DQ$10&lt;=VLOOKUP(DS350,$DP$5:$DT$9,3,0)),
(DR350*(1-VLOOKUP(DS350,$DP$5:$DT$9,4,0))),
DR350))</f>
        <v>550</v>
      </c>
      <c r="DU350" s="165"/>
      <c r="DV350" s="732" t="s">
        <v>5458</v>
      </c>
      <c r="DW350" s="165">
        <v>0</v>
      </c>
      <c r="DX350" s="519">
        <f t="shared" si="277"/>
        <v>0</v>
      </c>
      <c r="DY350" s="520"/>
      <c r="DZ350" s="521">
        <f t="shared" si="278"/>
        <v>0</v>
      </c>
      <c r="EG350" s="164"/>
      <c r="EH350" s="733" t="s">
        <v>3385</v>
      </c>
      <c r="EI350" s="163">
        <v>1970</v>
      </c>
      <c r="EJ350" s="528">
        <f t="shared" si="269"/>
        <v>1970</v>
      </c>
      <c r="EK350" s="523"/>
      <c r="EL350" s="524">
        <f t="shared" si="274"/>
        <v>1970</v>
      </c>
    </row>
    <row r="351" spans="12:142" x14ac:dyDescent="0.2">
      <c r="L351" s="153" t="s">
        <v>1002</v>
      </c>
      <c r="M351" s="21" t="s">
        <v>1011</v>
      </c>
      <c r="N351" s="158" t="s">
        <v>1994</v>
      </c>
      <c r="O351" s="805" t="s">
        <v>692</v>
      </c>
      <c r="P351" s="96"/>
      <c r="Q351" s="153" t="s">
        <v>1001</v>
      </c>
      <c r="R351" s="150" t="s">
        <v>445</v>
      </c>
      <c r="S351" s="158" t="s">
        <v>73</v>
      </c>
      <c r="AU351" s="47"/>
      <c r="AV351" s="47"/>
      <c r="AW351" s="47"/>
      <c r="AY351" s="233" t="s">
        <v>118</v>
      </c>
      <c r="AZ351" s="136" t="s">
        <v>1597</v>
      </c>
      <c r="BA351" s="137" t="str">
        <f t="shared" si="279"/>
        <v>ДП ЛАДА-КОНЦЕПТ.2/2.фальц.</v>
      </c>
      <c r="BK351" s="142" t="s">
        <v>2004</v>
      </c>
      <c r="BL351" s="136" t="s">
        <v>55</v>
      </c>
      <c r="BM351" s="137" t="str">
        <f t="shared" si="276"/>
        <v>Планка добірна 200мм.LINE-3D</v>
      </c>
      <c r="BS351" s="39" t="s">
        <v>576</v>
      </c>
      <c r="BT351" s="97" t="s">
        <v>3843</v>
      </c>
      <c r="BU351" s="69" t="str">
        <f>CONCATENATE(BS351,".",BT351)</f>
        <v>ДП ГЛАСФОРД.4.Скло</v>
      </c>
      <c r="BW351" s="248" t="s">
        <v>2425</v>
      </c>
      <c r="BX351" s="247" t="s">
        <v>790</v>
      </c>
      <c r="BY351" s="138" t="str">
        <f t="shared" si="271"/>
        <v>ДП Ліса.3/4.Бронза</v>
      </c>
      <c r="CA351" s="736" t="s">
        <v>6122</v>
      </c>
      <c r="CB351" s="136" t="s">
        <v>4090</v>
      </c>
      <c r="CC351" s="137" t="str">
        <f>CONCATENATE(CA351,".",CB351)</f>
        <v>ДП ІДЕЯ-ЛОФТ.фальц.неробоча.Пл Soft +2завіс</v>
      </c>
      <c r="DD351" s="249" t="s">
        <v>1428</v>
      </c>
      <c r="DE351" s="165">
        <v>8770</v>
      </c>
      <c r="DF351" s="525">
        <f t="shared" si="255"/>
        <v>8770</v>
      </c>
      <c r="DG351" s="526"/>
      <c r="DH351" s="527">
        <f t="shared" si="256"/>
        <v>8770</v>
      </c>
      <c r="DP351" s="249" t="s">
        <v>2359</v>
      </c>
      <c r="DQ351" s="165">
        <v>0</v>
      </c>
      <c r="DR351" s="519">
        <f t="shared" si="272"/>
        <v>0</v>
      </c>
      <c r="DS351" s="520"/>
      <c r="DT351" s="521">
        <f t="shared" si="273"/>
        <v>0</v>
      </c>
      <c r="DU351" s="165"/>
      <c r="DV351" s="732" t="s">
        <v>5461</v>
      </c>
      <c r="DW351" s="162">
        <v>0</v>
      </c>
      <c r="DX351" s="525">
        <f>ROUND(((DW351-(DW351/6))/$DD$3)*$DE$3,2)</f>
        <v>0</v>
      </c>
      <c r="DY351" s="526"/>
      <c r="DZ351" s="527">
        <f>IF(DY351="",DX351,
IF(AND($DW$10&gt;=VLOOKUP(DY351,$DV$5:$DZ$9,2,0),$DW$10&lt;=VLOOKUP(DY351,$DV$5:$DZ$9,3,0)),
(DX351*(1-VLOOKUP(DY351,$DV$5:$DZ$9,4,0))),
DX351))</f>
        <v>0</v>
      </c>
      <c r="EG351" s="164"/>
      <c r="EH351" s="732" t="s">
        <v>7409</v>
      </c>
      <c r="EI351" s="165">
        <v>0</v>
      </c>
      <c r="EJ351" s="519">
        <f>ROUND(((EI351-(EI351/6))/$DD$3)*$DE$3,2)</f>
        <v>0</v>
      </c>
      <c r="EK351" s="520"/>
      <c r="EL351" s="521">
        <f>IF(EK351="",EJ351,
IF(AND($EI$10&gt;=VLOOKUP(EK351,$EH$5:$EL$9,2,0),$EI$10&lt;=VLOOKUP(EK351,$EH$5:$EL$9,3,0)),
(EJ351*(1-VLOOKUP(EK351,$EH$5:$EL$9,4,0))),
EJ351))</f>
        <v>0</v>
      </c>
    </row>
    <row r="352" spans="12:142" x14ac:dyDescent="0.2">
      <c r="L352" s="153" t="s">
        <v>1003</v>
      </c>
      <c r="M352" s="21" t="s">
        <v>1012</v>
      </c>
      <c r="N352" s="158" t="s">
        <v>1995</v>
      </c>
      <c r="O352" s="805" t="s">
        <v>692</v>
      </c>
      <c r="P352" s="96"/>
      <c r="Q352" s="153" t="s">
        <v>1002</v>
      </c>
      <c r="R352" s="150" t="s">
        <v>446</v>
      </c>
      <c r="S352" s="158" t="s">
        <v>74</v>
      </c>
      <c r="AU352" s="47"/>
      <c r="AV352" s="47"/>
      <c r="AW352" s="47"/>
      <c r="AY352" s="233" t="s">
        <v>118</v>
      </c>
      <c r="AZ352" s="136" t="s">
        <v>1598</v>
      </c>
      <c r="BA352" s="137" t="str">
        <f t="shared" si="279"/>
        <v>ДП ЛАДА-КОНЦЕПТ.2/2.б/з фальц.</v>
      </c>
      <c r="BK352" s="142" t="s">
        <v>2004</v>
      </c>
      <c r="BL352" s="136" t="s">
        <v>4720</v>
      </c>
      <c r="BM352" s="137" t="str">
        <f>CONCATENATE(BK352,".",BL352)</f>
        <v>Планка добірна 200мм.Е-шпон</v>
      </c>
      <c r="BS352" s="39" t="s">
        <v>577</v>
      </c>
      <c r="BT352" s="97" t="s">
        <v>3843</v>
      </c>
      <c r="BU352" s="69" t="str">
        <f>CONCATENATE(BS352,".",BT352)</f>
        <v>ДП ГЛАСФОРД.5.Скло</v>
      </c>
      <c r="BW352" s="431"/>
      <c r="BX352" s="431"/>
      <c r="BY352" s="431"/>
      <c r="CA352" s="736" t="s">
        <v>6122</v>
      </c>
      <c r="CB352" s="136" t="s">
        <v>4093</v>
      </c>
      <c r="CC352" s="137" t="str">
        <f>CONCATENATE(CA352,".",CB352)</f>
        <v>ДП ІДЕЯ-ЛОФТ.фальц.неробоча.Пл Soft +3завіс</v>
      </c>
      <c r="DD352" s="249" t="s">
        <v>1429</v>
      </c>
      <c r="DE352" s="165">
        <v>8770</v>
      </c>
      <c r="DF352" s="525">
        <f t="shared" si="255"/>
        <v>8770</v>
      </c>
      <c r="DG352" s="526"/>
      <c r="DH352" s="527">
        <f t="shared" si="256"/>
        <v>8770</v>
      </c>
      <c r="DP352" s="734" t="s">
        <v>3699</v>
      </c>
      <c r="DQ352" s="165">
        <v>550</v>
      </c>
      <c r="DR352" s="519">
        <f t="shared" si="272"/>
        <v>550</v>
      </c>
      <c r="DS352" s="520"/>
      <c r="DT352" s="521">
        <f t="shared" si="273"/>
        <v>550</v>
      </c>
      <c r="DU352" s="165"/>
      <c r="DV352" s="732" t="s">
        <v>6344</v>
      </c>
      <c r="DW352" s="165">
        <v>680</v>
      </c>
      <c r="DX352" s="519">
        <f>ROUND(((DW352-(DW352/6))/$DD$3)*$DE$3,2)</f>
        <v>680</v>
      </c>
      <c r="DY352" s="520"/>
      <c r="DZ352" s="521">
        <f>IF(DY352="",DX352,
IF(AND($DW$10&gt;=VLOOKUP(DY352,$DV$5:$DZ$9,2,0),$DW$10&lt;=VLOOKUP(DY352,$DV$5:$DZ$9,3,0)),
(DX352*(1-VLOOKUP(DY352,$DV$5:$DZ$9,4,0))),
DX352))</f>
        <v>680</v>
      </c>
      <c r="EG352" s="164"/>
      <c r="EH352" s="733" t="s">
        <v>7410</v>
      </c>
      <c r="EI352" s="163">
        <v>1970</v>
      </c>
      <c r="EJ352" s="528">
        <f>ROUND(((EI352-(EI352/6))/$DD$3)*$DE$3,2)</f>
        <v>1970</v>
      </c>
      <c r="EK352" s="523"/>
      <c r="EL352" s="524">
        <f>IF(EK352="",EJ352,
IF(AND($EI$10&gt;=VLOOKUP(EK352,$EH$5:$EL$9,2,0),$EI$10&lt;=VLOOKUP(EK352,$EH$5:$EL$9,3,0)),
(EJ352*(1-VLOOKUP(EK352,$EH$5:$EL$9,4,0))),
EJ352))</f>
        <v>1970</v>
      </c>
    </row>
    <row r="353" spans="12:142" x14ac:dyDescent="0.2">
      <c r="L353" s="153" t="s">
        <v>1004</v>
      </c>
      <c r="M353" s="21" t="s">
        <v>1013</v>
      </c>
      <c r="N353" s="158" t="s">
        <v>1996</v>
      </c>
      <c r="O353" s="805" t="s">
        <v>692</v>
      </c>
      <c r="P353" s="96"/>
      <c r="Q353" s="153" t="s">
        <v>1003</v>
      </c>
      <c r="R353" s="150" t="s">
        <v>447</v>
      </c>
      <c r="S353" s="158" t="s">
        <v>75</v>
      </c>
      <c r="AU353" s="47"/>
      <c r="AV353" s="47"/>
      <c r="AW353" s="47"/>
      <c r="AY353" s="223" t="s">
        <v>118</v>
      </c>
      <c r="AZ353" s="61" t="s">
        <v>1599</v>
      </c>
      <c r="BA353" s="138" t="str">
        <f t="shared" si="279"/>
        <v>ДП ЛАДА-КОНЦЕПТ.2/2.купе.</v>
      </c>
      <c r="BK353" s="143" t="s">
        <v>2004</v>
      </c>
      <c r="BL353" s="61" t="s">
        <v>1710</v>
      </c>
      <c r="BM353" s="138" t="str">
        <f t="shared" si="276"/>
        <v>Планка добірна 200мм.Лофт</v>
      </c>
      <c r="BS353" s="425"/>
      <c r="BT353" s="426"/>
      <c r="BU353" s="427"/>
      <c r="BW353" s="250" t="s">
        <v>117</v>
      </c>
      <c r="BX353" s="245" t="s">
        <v>430</v>
      </c>
      <c r="BY353" s="134" t="str">
        <f t="shared" ref="BY353:BY412" si="280">CONCATENATE(BW353,".",BX353)</f>
        <v>ДП ЛАДА-КОНЦЕПТ.2/0.Сатин</v>
      </c>
      <c r="CA353" s="736" t="s">
        <v>6122</v>
      </c>
      <c r="CB353" s="136"/>
      <c r="CC353" s="137"/>
      <c r="DD353" s="249" t="s">
        <v>1430</v>
      </c>
      <c r="DE353" s="165">
        <v>8770</v>
      </c>
      <c r="DF353" s="525">
        <f t="shared" si="255"/>
        <v>8770</v>
      </c>
      <c r="DG353" s="526"/>
      <c r="DH353" s="527">
        <f t="shared" si="256"/>
        <v>8770</v>
      </c>
      <c r="DP353" s="248" t="s">
        <v>2360</v>
      </c>
      <c r="DQ353" s="163">
        <v>550</v>
      </c>
      <c r="DR353" s="528">
        <f t="shared" si="272"/>
        <v>550</v>
      </c>
      <c r="DS353" s="523"/>
      <c r="DT353" s="524">
        <f t="shared" si="273"/>
        <v>550</v>
      </c>
      <c r="DU353" s="165"/>
      <c r="DV353" s="732" t="s">
        <v>6221</v>
      </c>
      <c r="DW353" s="165">
        <v>680</v>
      </c>
      <c r="DX353" s="519">
        <f>ROUND(((DW353-(DW353/6))/$DD$3)*$DE$3,2)</f>
        <v>680</v>
      </c>
      <c r="DY353" s="520"/>
      <c r="DZ353" s="521">
        <f>IF(DY353="",DX353,
IF(AND($DW$10&gt;=VLOOKUP(DY353,$DV$5:$DZ$9,2,0),$DW$10&lt;=VLOOKUP(DY353,$DV$5:$DZ$9,3,0)),
(DX353*(1-VLOOKUP(DY353,$DV$5:$DZ$9,4,0))),
DX353))</f>
        <v>680</v>
      </c>
      <c r="EG353" s="164"/>
      <c r="EH353" s="732" t="s">
        <v>3386</v>
      </c>
      <c r="EI353" s="165">
        <v>0</v>
      </c>
      <c r="EJ353" s="519">
        <f t="shared" si="269"/>
        <v>0</v>
      </c>
      <c r="EK353" s="520"/>
      <c r="EL353" s="521">
        <f t="shared" si="274"/>
        <v>0</v>
      </c>
    </row>
    <row r="354" spans="12:142" x14ac:dyDescent="0.2">
      <c r="L354" s="154" t="s">
        <v>1005</v>
      </c>
      <c r="M354" s="253" t="s">
        <v>1014</v>
      </c>
      <c r="N354" s="159" t="s">
        <v>1997</v>
      </c>
      <c r="O354" s="421" t="s">
        <v>692</v>
      </c>
      <c r="P354" s="96"/>
      <c r="Q354" s="153" t="s">
        <v>1004</v>
      </c>
      <c r="R354" s="150" t="s">
        <v>448</v>
      </c>
      <c r="S354" s="158" t="s">
        <v>76</v>
      </c>
      <c r="AU354" s="47"/>
      <c r="AV354" s="47"/>
      <c r="AW354" s="47"/>
      <c r="AY354" s="233" t="s">
        <v>119</v>
      </c>
      <c r="AZ354" s="136" t="s">
        <v>1597</v>
      </c>
      <c r="BA354" s="137" t="str">
        <f t="shared" si="279"/>
        <v>ДП ЛАДА-КОНЦЕПТ.3/0.фальц.</v>
      </c>
      <c r="BK354" s="738" t="s">
        <v>6075</v>
      </c>
      <c r="BL354" s="133" t="s">
        <v>4553</v>
      </c>
      <c r="BM354" s="134" t="str">
        <f t="shared" ref="BM354:BM371" si="281">CONCATENATE(BK354,".",BL354)</f>
        <v>Плінтус 60мм (від 8 шт).Сімплекс</v>
      </c>
      <c r="BS354" s="740" t="s">
        <v>2792</v>
      </c>
      <c r="BT354" s="100" t="s">
        <v>3831</v>
      </c>
      <c r="BU354" s="134" t="str">
        <f>CONCATENATE(BS354,".",BT354)</f>
        <v>ДП Добір.А.Сотове</v>
      </c>
      <c r="BW354" s="249" t="s">
        <v>117</v>
      </c>
      <c r="BX354" s="764" t="s">
        <v>3617</v>
      </c>
      <c r="BY354" s="137" t="str">
        <f t="shared" si="280"/>
        <v>ДП ЛАДА-КОНЦЕПТ.2/0.Графіт</v>
      </c>
      <c r="CA354" s="736" t="s">
        <v>6122</v>
      </c>
      <c r="CB354" s="136" t="s">
        <v>4095</v>
      </c>
      <c r="CC354" s="137" t="str">
        <f>CONCATENATE(CA354,".",CB354)</f>
        <v>ДП ІДЕЯ-ЛОФТ.фальц.неробоча.Пл Magnet +2завіс</v>
      </c>
      <c r="DD354" s="249" t="s">
        <v>1431</v>
      </c>
      <c r="DE354" s="165">
        <v>8770</v>
      </c>
      <c r="DF354" s="525">
        <f t="shared" si="255"/>
        <v>8770</v>
      </c>
      <c r="DG354" s="526"/>
      <c r="DH354" s="527">
        <f t="shared" si="256"/>
        <v>8770</v>
      </c>
      <c r="DP354" s="248" t="s">
        <v>5712</v>
      </c>
      <c r="DQ354" s="163">
        <v>550</v>
      </c>
      <c r="DR354" s="528">
        <f>ROUND(((DQ354-(DQ354/6))/$DD$3)*$DE$3,2)</f>
        <v>550</v>
      </c>
      <c r="DS354" s="523"/>
      <c r="DT354" s="524">
        <f>IF(DS354="",DR354,
IF(AND($DQ$10&gt;=VLOOKUP(DS354,$DP$5:$DT$9,2,0),$DQ$10&lt;=VLOOKUP(DS354,$DP$5:$DT$9,3,0)),
(DR354*(1-VLOOKUP(DS354,$DP$5:$DT$9,4,0))),
DR354))</f>
        <v>550</v>
      </c>
      <c r="DU354" s="165"/>
      <c r="DV354" s="732" t="s">
        <v>4221</v>
      </c>
      <c r="DW354" s="165">
        <v>550</v>
      </c>
      <c r="DX354" s="519">
        <f t="shared" si="277"/>
        <v>550</v>
      </c>
      <c r="DY354" s="520"/>
      <c r="DZ354" s="521">
        <f t="shared" si="278"/>
        <v>550</v>
      </c>
      <c r="EG354" s="164"/>
      <c r="EH354" s="733" t="s">
        <v>3387</v>
      </c>
      <c r="EI354" s="163">
        <v>2090</v>
      </c>
      <c r="EJ354" s="528">
        <f t="shared" si="269"/>
        <v>2090</v>
      </c>
      <c r="EK354" s="523"/>
      <c r="EL354" s="524">
        <f t="shared" si="274"/>
        <v>2090</v>
      </c>
    </row>
    <row r="355" spans="12:142" x14ac:dyDescent="0.2">
      <c r="L355" s="152" t="s">
        <v>6545</v>
      </c>
      <c r="M355" s="803" t="s">
        <v>6554</v>
      </c>
      <c r="N355" s="99" t="s">
        <v>6844</v>
      </c>
      <c r="O355" s="422" t="s">
        <v>692</v>
      </c>
      <c r="P355" s="96"/>
      <c r="Q355" s="154" t="s">
        <v>1005</v>
      </c>
      <c r="R355" s="151" t="s">
        <v>449</v>
      </c>
      <c r="S355" s="159" t="s">
        <v>77</v>
      </c>
      <c r="AU355" s="47"/>
      <c r="AV355" s="47"/>
      <c r="AW355" s="47"/>
      <c r="AY355" s="233" t="s">
        <v>119</v>
      </c>
      <c r="AZ355" s="136" t="s">
        <v>1598</v>
      </c>
      <c r="BA355" s="137" t="str">
        <f t="shared" si="279"/>
        <v>ДП ЛАДА-КОНЦЕПТ.3/0.б/з фальц.</v>
      </c>
      <c r="BK355" s="734" t="s">
        <v>6075</v>
      </c>
      <c r="BL355" s="136" t="s">
        <v>393</v>
      </c>
      <c r="BM355" s="137" t="str">
        <f t="shared" si="281"/>
        <v>Плінтус 60мм (від 8 шт).Verto-Cell</v>
      </c>
      <c r="BS355" s="423" t="s">
        <v>2792</v>
      </c>
      <c r="BT355" s="253" t="s">
        <v>300</v>
      </c>
      <c r="BU355" s="138" t="str">
        <f>CONCATENATE(BS355,".",BT355)</f>
        <v>ДП Добір.А.ДСП тр.</v>
      </c>
      <c r="BW355" s="248" t="s">
        <v>117</v>
      </c>
      <c r="BX355" s="247" t="s">
        <v>790</v>
      </c>
      <c r="BY355" s="138" t="str">
        <f t="shared" si="280"/>
        <v>ДП ЛАДА-КОНЦЕПТ.2/0.Бронза</v>
      </c>
      <c r="CA355" s="423" t="s">
        <v>6122</v>
      </c>
      <c r="CB355" s="61" t="s">
        <v>4096</v>
      </c>
      <c r="CC355" s="138" t="str">
        <f>CONCATENATE(CA355,".",CB355)</f>
        <v>ДП ІДЕЯ-ЛОФТ.фальц.неробоча.Пл Magnet +3завіс</v>
      </c>
      <c r="DD355" s="249" t="s">
        <v>1432</v>
      </c>
      <c r="DE355" s="165">
        <v>8770</v>
      </c>
      <c r="DF355" s="525">
        <f t="shared" si="255"/>
        <v>8770</v>
      </c>
      <c r="DG355" s="526"/>
      <c r="DH355" s="527">
        <f t="shared" si="256"/>
        <v>8770</v>
      </c>
      <c r="DP355" s="249" t="s">
        <v>2361</v>
      </c>
      <c r="DQ355" s="165">
        <v>0</v>
      </c>
      <c r="DR355" s="519">
        <f t="shared" si="272"/>
        <v>0</v>
      </c>
      <c r="DS355" s="520"/>
      <c r="DT355" s="521">
        <f t="shared" si="273"/>
        <v>0</v>
      </c>
      <c r="DU355" s="165"/>
      <c r="DV355" s="732" t="s">
        <v>4222</v>
      </c>
      <c r="DW355" s="165">
        <v>550</v>
      </c>
      <c r="DX355" s="519">
        <f t="shared" si="277"/>
        <v>550</v>
      </c>
      <c r="DY355" s="520"/>
      <c r="DZ355" s="521">
        <f t="shared" si="278"/>
        <v>550</v>
      </c>
      <c r="EG355" s="164"/>
      <c r="EH355" s="732" t="s">
        <v>4783</v>
      </c>
      <c r="EI355" s="165">
        <v>0</v>
      </c>
      <c r="EJ355" s="519">
        <f>ROUND(((EI355-(EI355/6))/$DD$3)*$DE$3,2)</f>
        <v>0</v>
      </c>
      <c r="EK355" s="520"/>
      <c r="EL355" s="521">
        <f>IF(EK355="",EJ355,
IF(AND($EI$10&gt;=VLOOKUP(EK355,$EH$5:$EL$9,2,0),$EI$10&lt;=VLOOKUP(EK355,$EH$5:$EL$9,3,0)),
(EJ355*(1-VLOOKUP(EK355,$EH$5:$EL$9,4,0))),
EJ355))</f>
        <v>0</v>
      </c>
    </row>
    <row r="356" spans="12:142" x14ac:dyDescent="0.2">
      <c r="L356" s="153" t="s">
        <v>6546</v>
      </c>
      <c r="M356" s="21" t="s">
        <v>6555</v>
      </c>
      <c r="N356" s="158" t="s">
        <v>6845</v>
      </c>
      <c r="O356" s="422" t="s">
        <v>692</v>
      </c>
      <c r="P356" s="96"/>
      <c r="Q356" s="152" t="s">
        <v>6545</v>
      </c>
      <c r="R356" s="100" t="s">
        <v>441</v>
      </c>
      <c r="S356" s="99" t="s">
        <v>69</v>
      </c>
      <c r="AU356" s="551"/>
      <c r="AV356" s="551"/>
      <c r="AW356" s="551"/>
      <c r="AY356" s="223" t="s">
        <v>119</v>
      </c>
      <c r="AZ356" s="61" t="s">
        <v>1599</v>
      </c>
      <c r="BA356" s="138" t="str">
        <f t="shared" si="279"/>
        <v>ДП ЛАДА-КОНЦЕПТ.3/0.купе.</v>
      </c>
      <c r="BK356" s="734" t="s">
        <v>6075</v>
      </c>
      <c r="BL356" s="136"/>
      <c r="BM356" s="137" t="str">
        <f>CONCATENATE(BK356,".",BL356)</f>
        <v>Плінтус 60мм (від 8 шт).</v>
      </c>
      <c r="BS356" s="740" t="s">
        <v>2794</v>
      </c>
      <c r="BT356" s="100" t="s">
        <v>3831</v>
      </c>
      <c r="BU356" s="134" t="str">
        <f>CONCATENATE(BS356,".",BT356)</f>
        <v>ДП Добір.Б.Сотове</v>
      </c>
      <c r="BW356" s="248" t="s">
        <v>117</v>
      </c>
      <c r="BX356" s="247" t="s">
        <v>5676</v>
      </c>
      <c r="BY356" s="138" t="str">
        <f>CONCATENATE(BW356,".",BX356)</f>
        <v>ДП ЛАДА-КОНЦЕПТ.2/0.Лакобель</v>
      </c>
      <c r="CA356" s="736" t="s">
        <v>6122</v>
      </c>
      <c r="CB356" s="136" t="s">
        <v>5790</v>
      </c>
      <c r="CC356" s="137" t="str">
        <f>CONCATENATE(CA356,".",CB356)</f>
        <v>ДП ІДЕЯ-ЛОФТ.фальц.неробоча.Пл Magnet (чор.) +2завіс</v>
      </c>
      <c r="DD356" s="249" t="s">
        <v>1433</v>
      </c>
      <c r="DE356" s="165">
        <v>8770</v>
      </c>
      <c r="DF356" s="525">
        <f t="shared" si="255"/>
        <v>8770</v>
      </c>
      <c r="DG356" s="526"/>
      <c r="DH356" s="527">
        <f t="shared" si="256"/>
        <v>8770</v>
      </c>
      <c r="DP356" s="734" t="s">
        <v>3700</v>
      </c>
      <c r="DQ356" s="165">
        <v>550</v>
      </c>
      <c r="DR356" s="519">
        <f t="shared" si="272"/>
        <v>550</v>
      </c>
      <c r="DS356" s="520"/>
      <c r="DT356" s="521">
        <f t="shared" si="273"/>
        <v>550</v>
      </c>
      <c r="DU356" s="165"/>
      <c r="DV356" s="732" t="s">
        <v>4223</v>
      </c>
      <c r="DW356" s="165">
        <v>800</v>
      </c>
      <c r="DX356" s="519">
        <f>ROUND(((DW356-(DW356/6))/$DD$3)*$DE$3,2)</f>
        <v>800</v>
      </c>
      <c r="DY356" s="520"/>
      <c r="DZ356" s="521">
        <f>IF(DY356="",DX356,
IF(AND($DW$10&gt;=VLOOKUP(DY356,$DV$5:$DZ$9,2,0),$DW$10&lt;=VLOOKUP(DY356,$DV$5:$DZ$9,3,0)),
(DX356*(1-VLOOKUP(DY356,$DV$5:$DZ$9,4,0))),
DX356))</f>
        <v>800</v>
      </c>
      <c r="EG356" s="164"/>
      <c r="EH356" s="733" t="s">
        <v>4784</v>
      </c>
      <c r="EI356" s="163">
        <v>2261</v>
      </c>
      <c r="EJ356" s="528">
        <f>ROUND(((EI356-(EI356/6))/$DD$3)*$DE$3,2)</f>
        <v>2261</v>
      </c>
      <c r="EK356" s="523"/>
      <c r="EL356" s="524">
        <f>IF(EK356="",EJ356,
IF(AND($EI$10&gt;=VLOOKUP(EK356,$EH$5:$EL$9,2,0),$EI$10&lt;=VLOOKUP(EK356,$EH$5:$EL$9,3,0)),
(EJ356*(1-VLOOKUP(EK356,$EH$5:$EL$9,4,0))),
EJ356))</f>
        <v>2261</v>
      </c>
    </row>
    <row r="357" spans="12:142" x14ac:dyDescent="0.2">
      <c r="L357" s="249" t="s">
        <v>6547</v>
      </c>
      <c r="M357" s="21" t="s">
        <v>6853</v>
      </c>
      <c r="N357" s="158" t="s">
        <v>6846</v>
      </c>
      <c r="O357" s="804" t="s">
        <v>692</v>
      </c>
      <c r="P357" s="96"/>
      <c r="Q357" s="153" t="s">
        <v>6546</v>
      </c>
      <c r="R357" s="150" t="s">
        <v>442</v>
      </c>
      <c r="S357" s="158" t="s">
        <v>70</v>
      </c>
      <c r="AY357" s="233" t="s">
        <v>120</v>
      </c>
      <c r="AZ357" s="136" t="s">
        <v>1597</v>
      </c>
      <c r="BA357" s="137" t="str">
        <f t="shared" si="279"/>
        <v>ДП ЛАДА-КОНЦЕПТ.3/3.фальц.</v>
      </c>
      <c r="BK357" s="734" t="s">
        <v>6075</v>
      </c>
      <c r="BL357" s="136" t="s">
        <v>1767</v>
      </c>
      <c r="BM357" s="137" t="str">
        <f>CONCATENATE(BK357,".",BL357)</f>
        <v>Плінтус 60мм (від 8 шт).Uni-Mat</v>
      </c>
      <c r="BS357" s="423" t="s">
        <v>2794</v>
      </c>
      <c r="BT357" s="253" t="s">
        <v>300</v>
      </c>
      <c r="BU357" s="138" t="str">
        <f>CONCATENATE(BS357,".",BT357)</f>
        <v>ДП Добір.Б.ДСП тр.</v>
      </c>
      <c r="BW357" s="250" t="s">
        <v>118</v>
      </c>
      <c r="BX357" s="245" t="s">
        <v>430</v>
      </c>
      <c r="BY357" s="134" t="str">
        <f t="shared" si="280"/>
        <v>ДП ЛАДА-КОНЦЕПТ.2/2.Сатин</v>
      </c>
      <c r="CA357" s="423" t="s">
        <v>6122</v>
      </c>
      <c r="CB357" s="136" t="s">
        <v>5792</v>
      </c>
      <c r="CC357" s="138" t="str">
        <f>CONCATENATE(CA357,".",CB357)</f>
        <v>ДП ІДЕЯ-ЛОФТ.фальц.неробоча.Пл Magnet (чор.) +3завіс</v>
      </c>
      <c r="DD357" s="249" t="s">
        <v>1434</v>
      </c>
      <c r="DE357" s="165">
        <v>8770</v>
      </c>
      <c r="DF357" s="525">
        <f t="shared" si="255"/>
        <v>8770</v>
      </c>
      <c r="DG357" s="526"/>
      <c r="DH357" s="527">
        <f t="shared" si="256"/>
        <v>8770</v>
      </c>
      <c r="DP357" s="248" t="s">
        <v>2362</v>
      </c>
      <c r="DQ357" s="163">
        <v>550</v>
      </c>
      <c r="DR357" s="528">
        <f t="shared" si="272"/>
        <v>550</v>
      </c>
      <c r="DS357" s="523"/>
      <c r="DT357" s="524">
        <f t="shared" si="273"/>
        <v>550</v>
      </c>
      <c r="DU357" s="165"/>
      <c r="DV357" s="733" t="s">
        <v>4224</v>
      </c>
      <c r="DW357" s="163">
        <v>800</v>
      </c>
      <c r="DX357" s="522">
        <f>ROUND(((DW357-(DW357/6))/$DD$3)*$DE$3,2)</f>
        <v>800</v>
      </c>
      <c r="DY357" s="523"/>
      <c r="DZ357" s="524">
        <f>IF(DY357="",DX357,
IF(AND($DW$10&gt;=VLOOKUP(DY357,$DV$5:$DZ$9,2,0),$DW$10&lt;=VLOOKUP(DY357,$DV$5:$DZ$9,3,0)),
(DX357*(1-VLOOKUP(DY357,$DV$5:$DZ$9,4,0))),
DX357))</f>
        <v>800</v>
      </c>
      <c r="EG357" s="164"/>
      <c r="EH357" s="732" t="s">
        <v>3388</v>
      </c>
      <c r="EI357" s="165">
        <v>0</v>
      </c>
      <c r="EJ357" s="519">
        <f t="shared" si="269"/>
        <v>0</v>
      </c>
      <c r="EK357" s="520"/>
      <c r="EL357" s="521">
        <f t="shared" si="274"/>
        <v>0</v>
      </c>
    </row>
    <row r="358" spans="12:142" x14ac:dyDescent="0.2">
      <c r="L358" s="153" t="s">
        <v>6548</v>
      </c>
      <c r="M358" s="21" t="s">
        <v>6556</v>
      </c>
      <c r="N358" s="158" t="s">
        <v>6847</v>
      </c>
      <c r="O358" s="805" t="s">
        <v>692</v>
      </c>
      <c r="P358" s="96"/>
      <c r="Q358" s="249" t="s">
        <v>6547</v>
      </c>
      <c r="R358" s="150" t="s">
        <v>1126</v>
      </c>
      <c r="S358" s="158" t="s">
        <v>1127</v>
      </c>
      <c r="AY358" s="233" t="s">
        <v>120</v>
      </c>
      <c r="AZ358" s="136" t="s">
        <v>1598</v>
      </c>
      <c r="BA358" s="137" t="str">
        <f t="shared" si="279"/>
        <v>ДП ЛАДА-КОНЦЕПТ.3/3.б/з фальц.</v>
      </c>
      <c r="BK358" s="734" t="s">
        <v>6075</v>
      </c>
      <c r="BL358" s="136" t="s">
        <v>529</v>
      </c>
      <c r="BM358" s="137" t="str">
        <f t="shared" si="281"/>
        <v>Плінтус 60мм (від 8 шт).Резист</v>
      </c>
      <c r="BS358" s="425"/>
      <c r="BT358" s="426"/>
      <c r="BU358" s="427"/>
      <c r="BW358" s="249" t="s">
        <v>118</v>
      </c>
      <c r="BX358" s="764" t="s">
        <v>3617</v>
      </c>
      <c r="BY358" s="137" t="str">
        <f t="shared" si="280"/>
        <v>ДП ЛАДА-КОНЦЕПТ.2/2.Графіт</v>
      </c>
      <c r="CA358" s="145" t="s">
        <v>6123</v>
      </c>
      <c r="CB358" s="136" t="s">
        <v>3871</v>
      </c>
      <c r="CC358" s="238" t="str">
        <f>CONCATENATE(CA358,".",CB358)</f>
        <v>ДП ІДЕЯ-ЛОФТ.б/з фальц.робоча.(ні)</v>
      </c>
      <c r="DD358" s="249" t="s">
        <v>1435</v>
      </c>
      <c r="DE358" s="165">
        <v>8770</v>
      </c>
      <c r="DF358" s="525">
        <f t="shared" si="255"/>
        <v>8770</v>
      </c>
      <c r="DG358" s="526"/>
      <c r="DH358" s="527">
        <f t="shared" si="256"/>
        <v>8770</v>
      </c>
      <c r="DP358" s="248" t="s">
        <v>5713</v>
      </c>
      <c r="DQ358" s="163">
        <v>550</v>
      </c>
      <c r="DR358" s="528">
        <f>ROUND(((DQ358-(DQ358/6))/$DD$3)*$DE$3,2)</f>
        <v>550</v>
      </c>
      <c r="DS358" s="523"/>
      <c r="DT358" s="524">
        <f>IF(DS358="",DR358,
IF(AND($DQ$10&gt;=VLOOKUP(DS358,$DP$5:$DT$9,2,0),$DQ$10&lt;=VLOOKUP(DS358,$DP$5:$DT$9,3,0)),
(DR358*(1-VLOOKUP(DS358,$DP$5:$DT$9,4,0))),
DR358))</f>
        <v>550</v>
      </c>
      <c r="DU358" s="165"/>
      <c r="DV358" s="732" t="s">
        <v>5894</v>
      </c>
      <c r="DW358" s="165">
        <v>1000</v>
      </c>
      <c r="DX358" s="519">
        <f t="shared" si="277"/>
        <v>1000</v>
      </c>
      <c r="DY358" s="520"/>
      <c r="DZ358" s="521">
        <f t="shared" si="278"/>
        <v>1000</v>
      </c>
      <c r="EG358" s="164"/>
      <c r="EH358" s="733" t="s">
        <v>3389</v>
      </c>
      <c r="EI358" s="163">
        <v>2261</v>
      </c>
      <c r="EJ358" s="528">
        <f t="shared" si="269"/>
        <v>2261</v>
      </c>
      <c r="EK358" s="523"/>
      <c r="EL358" s="524">
        <f t="shared" si="274"/>
        <v>2261</v>
      </c>
    </row>
    <row r="359" spans="12:142" x14ac:dyDescent="0.2">
      <c r="L359" s="153" t="s">
        <v>6549</v>
      </c>
      <c r="M359" s="21" t="s">
        <v>6557</v>
      </c>
      <c r="N359" s="158" t="s">
        <v>6848</v>
      </c>
      <c r="O359" s="805" t="s">
        <v>692</v>
      </c>
      <c r="P359" s="96"/>
      <c r="Q359" s="153" t="s">
        <v>6548</v>
      </c>
      <c r="R359" s="150" t="s">
        <v>443</v>
      </c>
      <c r="S359" s="158" t="s">
        <v>71</v>
      </c>
      <c r="AY359" s="223" t="s">
        <v>120</v>
      </c>
      <c r="AZ359" s="61" t="s">
        <v>1599</v>
      </c>
      <c r="BA359" s="138" t="str">
        <f t="shared" si="279"/>
        <v>ДП ЛАДА-КОНЦЕПТ.3/3.купе.</v>
      </c>
      <c r="BK359" s="734" t="s">
        <v>6075</v>
      </c>
      <c r="BL359" s="136" t="s">
        <v>7178</v>
      </c>
      <c r="BM359" s="137" t="str">
        <f>CONCATENATE(BK359,".",BL359)</f>
        <v>Плінтус 60мм (від 8 шт).Резист.</v>
      </c>
      <c r="BS359" s="744" t="s">
        <v>2795</v>
      </c>
      <c r="BT359" s="55" t="s">
        <v>3851</v>
      </c>
      <c r="BU359" s="69" t="str">
        <f t="shared" ref="BU359:BU369" si="282">CONCATENATE(BS359,".",BT359)</f>
        <v>ДП Добір-ЛАДА.Л1/0.Масив</v>
      </c>
      <c r="BW359" s="248" t="s">
        <v>118</v>
      </c>
      <c r="BX359" s="247" t="s">
        <v>790</v>
      </c>
      <c r="BY359" s="138" t="str">
        <f t="shared" si="280"/>
        <v>ДП ЛАДА-КОНЦЕПТ.2/2.Бронза</v>
      </c>
      <c r="CA359" s="145" t="s">
        <v>6123</v>
      </c>
      <c r="CB359" s="96"/>
      <c r="CC359" s="96"/>
      <c r="DD359" s="249" t="s">
        <v>1436</v>
      </c>
      <c r="DE359" s="165">
        <v>8770</v>
      </c>
      <c r="DF359" s="525">
        <f t="shared" si="255"/>
        <v>8770</v>
      </c>
      <c r="DG359" s="526"/>
      <c r="DH359" s="527">
        <f t="shared" si="256"/>
        <v>8770</v>
      </c>
      <c r="DP359" s="249" t="s">
        <v>2363</v>
      </c>
      <c r="DQ359" s="165">
        <v>0</v>
      </c>
      <c r="DR359" s="519">
        <f t="shared" si="272"/>
        <v>0</v>
      </c>
      <c r="DS359" s="520"/>
      <c r="DT359" s="521">
        <f t="shared" si="273"/>
        <v>0</v>
      </c>
      <c r="DU359" s="165"/>
      <c r="DV359" s="733" t="s">
        <v>5895</v>
      </c>
      <c r="DW359" s="163">
        <v>1000</v>
      </c>
      <c r="DX359" s="522">
        <f t="shared" si="277"/>
        <v>1000</v>
      </c>
      <c r="DY359" s="523"/>
      <c r="DZ359" s="524">
        <f t="shared" si="278"/>
        <v>1000</v>
      </c>
      <c r="EG359" s="164"/>
      <c r="EH359" s="255"/>
      <c r="EI359" s="256"/>
      <c r="EJ359" s="514"/>
      <c r="EK359" s="529"/>
      <c r="EL359" s="258"/>
    </row>
    <row r="360" spans="12:142" x14ac:dyDescent="0.2">
      <c r="L360" s="153" t="s">
        <v>6550</v>
      </c>
      <c r="M360" s="21" t="s">
        <v>6558</v>
      </c>
      <c r="N360" s="158" t="s">
        <v>6849</v>
      </c>
      <c r="O360" s="805" t="s">
        <v>692</v>
      </c>
      <c r="P360" s="96"/>
      <c r="Q360" s="153" t="s">
        <v>6549</v>
      </c>
      <c r="R360" s="150" t="s">
        <v>444</v>
      </c>
      <c r="S360" s="158" t="s">
        <v>72</v>
      </c>
      <c r="AY360" s="233" t="s">
        <v>613</v>
      </c>
      <c r="AZ360" s="136" t="s">
        <v>1597</v>
      </c>
      <c r="BA360" s="137" t="str">
        <f t="shared" si="279"/>
        <v>ДП ЛАДА-КОНЦЕПТ.4/0.фальц.</v>
      </c>
      <c r="BK360" s="734" t="s">
        <v>6075</v>
      </c>
      <c r="BL360" s="136" t="s">
        <v>55</v>
      </c>
      <c r="BM360" s="137" t="str">
        <f t="shared" si="281"/>
        <v>Плінтус 60мм (від 8 шт).LINE-3D</v>
      </c>
      <c r="BS360" s="744" t="s">
        <v>2798</v>
      </c>
      <c r="BT360" s="55" t="s">
        <v>3851</v>
      </c>
      <c r="BU360" s="69" t="str">
        <f t="shared" si="282"/>
        <v>ДП Добір-ЛАДА.Л1/1.Масив</v>
      </c>
      <c r="BW360" s="250" t="s">
        <v>119</v>
      </c>
      <c r="BX360" s="245" t="s">
        <v>430</v>
      </c>
      <c r="BY360" s="134" t="str">
        <f t="shared" si="280"/>
        <v>ДП ЛАДА-КОНЦЕПТ.3/0.Сатин</v>
      </c>
      <c r="CA360" s="145" t="s">
        <v>6123</v>
      </c>
      <c r="CB360" s="475" t="s">
        <v>4097</v>
      </c>
      <c r="CC360" s="238" t="str">
        <f>CONCATENATE(CA360,".",CB360)</f>
        <v>ДП ІДЕЯ-ЛОФТ.б/з фальц.робоча.Magnet цл б/з завіс.</v>
      </c>
      <c r="DD360" s="249" t="s">
        <v>1437</v>
      </c>
      <c r="DE360" s="165">
        <v>8770</v>
      </c>
      <c r="DF360" s="525">
        <f t="shared" si="255"/>
        <v>8770</v>
      </c>
      <c r="DG360" s="526"/>
      <c r="DH360" s="527">
        <f t="shared" si="256"/>
        <v>8770</v>
      </c>
      <c r="DP360" s="734" t="s">
        <v>3701</v>
      </c>
      <c r="DQ360" s="165">
        <v>550</v>
      </c>
      <c r="DR360" s="519">
        <f t="shared" si="272"/>
        <v>550</v>
      </c>
      <c r="DS360" s="520"/>
      <c r="DT360" s="521">
        <f t="shared" si="273"/>
        <v>550</v>
      </c>
      <c r="DU360" s="165"/>
      <c r="DV360" s="731" t="s">
        <v>4225</v>
      </c>
      <c r="DW360" s="162">
        <v>0</v>
      </c>
      <c r="DX360" s="525">
        <f t="shared" si="277"/>
        <v>0</v>
      </c>
      <c r="DY360" s="526"/>
      <c r="DZ360" s="527">
        <f t="shared" si="278"/>
        <v>0</v>
      </c>
      <c r="EG360" s="164"/>
      <c r="EH360" s="731" t="s">
        <v>4629</v>
      </c>
      <c r="EI360" s="162">
        <v>0</v>
      </c>
      <c r="EJ360" s="534">
        <f t="shared" si="269"/>
        <v>0</v>
      </c>
      <c r="EK360" s="526"/>
      <c r="EL360" s="527">
        <f t="shared" si="274"/>
        <v>0</v>
      </c>
    </row>
    <row r="361" spans="12:142" x14ac:dyDescent="0.2">
      <c r="L361" s="153" t="s">
        <v>6551</v>
      </c>
      <c r="M361" s="21" t="s">
        <v>6559</v>
      </c>
      <c r="N361" s="158" t="s">
        <v>6850</v>
      </c>
      <c r="O361" s="805" t="s">
        <v>692</v>
      </c>
      <c r="P361" s="96"/>
      <c r="Q361" s="153" t="s">
        <v>6550</v>
      </c>
      <c r="R361" s="150" t="s">
        <v>445</v>
      </c>
      <c r="S361" s="158" t="s">
        <v>73</v>
      </c>
      <c r="AY361" s="233" t="s">
        <v>613</v>
      </c>
      <c r="AZ361" s="136" t="s">
        <v>1598</v>
      </c>
      <c r="BA361" s="137" t="str">
        <f t="shared" si="279"/>
        <v>ДП ЛАДА-КОНЦЕПТ.4/0.б/з фальц.</v>
      </c>
      <c r="BK361" s="734" t="s">
        <v>6075</v>
      </c>
      <c r="BL361" s="136" t="s">
        <v>4720</v>
      </c>
      <c r="BM361" s="137" t="str">
        <f>CONCATENATE(BK361,".",BL361)</f>
        <v>Плінтус 60мм (від 8 шт).Е-шпон</v>
      </c>
      <c r="BS361" s="744" t="s">
        <v>2799</v>
      </c>
      <c r="BT361" s="55" t="s">
        <v>3851</v>
      </c>
      <c r="BU361" s="69" t="str">
        <f t="shared" si="282"/>
        <v>ДП Добір-ЛАДА.Л3/0.Масив</v>
      </c>
      <c r="BW361" s="249" t="s">
        <v>119</v>
      </c>
      <c r="BX361" s="764" t="s">
        <v>3617</v>
      </c>
      <c r="BY361" s="137" t="str">
        <f t="shared" si="280"/>
        <v>ДП ЛАДА-КОНЦЕПТ.3/0.Графіт</v>
      </c>
      <c r="CA361" s="145" t="s">
        <v>6123</v>
      </c>
      <c r="CB361" s="475" t="s">
        <v>4099</v>
      </c>
      <c r="CC361" s="238" t="str">
        <f>CONCATENATE(CA361,".",CB361)</f>
        <v>ДП ІДЕЯ-ЛОФТ.б/з фальц.робоча.Magnet ст б/з завіс.</v>
      </c>
      <c r="DD361" s="248" t="s">
        <v>1438</v>
      </c>
      <c r="DE361" s="163">
        <v>8770</v>
      </c>
      <c r="DF361" s="525">
        <f t="shared" si="255"/>
        <v>8770</v>
      </c>
      <c r="DG361" s="526"/>
      <c r="DH361" s="527">
        <f t="shared" si="256"/>
        <v>8770</v>
      </c>
      <c r="DP361" s="248" t="s">
        <v>2364</v>
      </c>
      <c r="DQ361" s="163">
        <v>550</v>
      </c>
      <c r="DR361" s="528">
        <f t="shared" si="272"/>
        <v>550</v>
      </c>
      <c r="DS361" s="523"/>
      <c r="DT361" s="524">
        <f t="shared" si="273"/>
        <v>550</v>
      </c>
      <c r="DU361" s="165"/>
      <c r="DV361" s="732" t="s">
        <v>6345</v>
      </c>
      <c r="DW361" s="165">
        <v>0</v>
      </c>
      <c r="DX361" s="519">
        <f>ROUND(((DW361-(DW361/6))/$DD$3)*$DE$3,2)</f>
        <v>0</v>
      </c>
      <c r="DY361" s="520"/>
      <c r="DZ361" s="521">
        <f>IF(DY361="",DX361,
IF(AND($DW$10&gt;=VLOOKUP(DY361,$DV$5:$DZ$9,2,0),$DW$10&lt;=VLOOKUP(DY361,$DV$5:$DZ$9,3,0)),
(DX361*(1-VLOOKUP(DY361,$DV$5:$DZ$9,4,0))),
DX361))</f>
        <v>0</v>
      </c>
      <c r="EG361" s="164"/>
      <c r="EH361" s="733" t="s">
        <v>4630</v>
      </c>
      <c r="EI361" s="163">
        <v>1690</v>
      </c>
      <c r="EJ361" s="528">
        <f t="shared" si="269"/>
        <v>1690</v>
      </c>
      <c r="EK361" s="523"/>
      <c r="EL361" s="524">
        <f t="shared" si="274"/>
        <v>1690</v>
      </c>
    </row>
    <row r="362" spans="12:142" x14ac:dyDescent="0.2">
      <c r="L362" s="153" t="s">
        <v>6552</v>
      </c>
      <c r="M362" s="21" t="s">
        <v>6560</v>
      </c>
      <c r="N362" s="158" t="s">
        <v>6851</v>
      </c>
      <c r="O362" s="805" t="s">
        <v>692</v>
      </c>
      <c r="P362" s="96"/>
      <c r="Q362" s="153" t="s">
        <v>6551</v>
      </c>
      <c r="R362" s="150" t="s">
        <v>446</v>
      </c>
      <c r="S362" s="158" t="s">
        <v>74</v>
      </c>
      <c r="AY362" s="223" t="s">
        <v>613</v>
      </c>
      <c r="AZ362" s="61" t="s">
        <v>1599</v>
      </c>
      <c r="BA362" s="138" t="str">
        <f t="shared" si="279"/>
        <v>ДП ЛАДА-КОНЦЕПТ.4/0.купе.</v>
      </c>
      <c r="BK362" s="735" t="s">
        <v>6075</v>
      </c>
      <c r="BL362" s="61" t="s">
        <v>1710</v>
      </c>
      <c r="BM362" s="138" t="str">
        <f t="shared" si="281"/>
        <v>Плінтус 60мм (від 8 шт).Лофт</v>
      </c>
      <c r="BS362" s="744" t="s">
        <v>2800</v>
      </c>
      <c r="BT362" s="55" t="s">
        <v>3851</v>
      </c>
      <c r="BU362" s="69" t="str">
        <f t="shared" si="282"/>
        <v>ДП Добір-ЛАДА.Л3/1.Масив</v>
      </c>
      <c r="BW362" s="248" t="s">
        <v>119</v>
      </c>
      <c r="BX362" s="247" t="s">
        <v>790</v>
      </c>
      <c r="BY362" s="138" t="str">
        <f t="shared" si="280"/>
        <v>ДП ЛАДА-КОНЦЕПТ.3/0.Бронза</v>
      </c>
      <c r="CA362" s="145" t="s">
        <v>6123</v>
      </c>
      <c r="CB362" s="475" t="s">
        <v>5838</v>
      </c>
      <c r="CC362" s="238" t="str">
        <f>CONCATENATE(CA362,".",CB362)</f>
        <v>ДП ІДЕЯ-ЛОФТ.б/з фальц.робоча.Magnet цл (чор.) б/з завіс.</v>
      </c>
      <c r="DD362" s="734" t="s">
        <v>4789</v>
      </c>
      <c r="DE362" s="165">
        <v>9200</v>
      </c>
      <c r="DF362" s="525">
        <f t="shared" si="255"/>
        <v>9200</v>
      </c>
      <c r="DG362" s="526"/>
      <c r="DH362" s="527">
        <f t="shared" si="256"/>
        <v>9200</v>
      </c>
      <c r="DP362" s="248" t="s">
        <v>5714</v>
      </c>
      <c r="DQ362" s="163">
        <v>550</v>
      </c>
      <c r="DR362" s="528">
        <f>ROUND(((DQ362-(DQ362/6))/$DD$3)*$DE$3,2)</f>
        <v>550</v>
      </c>
      <c r="DS362" s="523"/>
      <c r="DT362" s="524">
        <f>IF(DS362="",DR362,
IF(AND($DQ$10&gt;=VLOOKUP(DS362,$DP$5:$DT$9,2,0),$DQ$10&lt;=VLOOKUP(DS362,$DP$5:$DT$9,3,0)),
(DR362*(1-VLOOKUP(DS362,$DP$5:$DT$9,4,0))),
DR362))</f>
        <v>550</v>
      </c>
      <c r="DU362" s="165"/>
      <c r="DV362" s="732" t="s">
        <v>4226</v>
      </c>
      <c r="DW362" s="165">
        <v>0</v>
      </c>
      <c r="DX362" s="519">
        <f t="shared" si="277"/>
        <v>0</v>
      </c>
      <c r="DY362" s="520"/>
      <c r="DZ362" s="521">
        <f t="shared" si="278"/>
        <v>0</v>
      </c>
      <c r="EG362" s="164"/>
      <c r="EH362" s="732" t="s">
        <v>3390</v>
      </c>
      <c r="EI362" s="165">
        <v>0</v>
      </c>
      <c r="EJ362" s="519">
        <f t="shared" si="269"/>
        <v>0</v>
      </c>
      <c r="EK362" s="520"/>
      <c r="EL362" s="521">
        <f t="shared" si="274"/>
        <v>0</v>
      </c>
    </row>
    <row r="363" spans="12:142" x14ac:dyDescent="0.2">
      <c r="L363" s="153" t="s">
        <v>6553</v>
      </c>
      <c r="M363" s="21" t="s">
        <v>6561</v>
      </c>
      <c r="N363" s="158" t="s">
        <v>6852</v>
      </c>
      <c r="O363" s="805" t="s">
        <v>692</v>
      </c>
      <c r="P363" s="96"/>
      <c r="Q363" s="153" t="s">
        <v>6552</v>
      </c>
      <c r="R363" s="150" t="s">
        <v>447</v>
      </c>
      <c r="S363" s="158" t="s">
        <v>75</v>
      </c>
      <c r="AY363" s="233" t="s">
        <v>1015</v>
      </c>
      <c r="AZ363" s="136" t="s">
        <v>1597</v>
      </c>
      <c r="BA363" s="137" t="str">
        <f t="shared" si="279"/>
        <v>ДП ЛАДА-КОНЦЕПТ.4/4.фальц.</v>
      </c>
      <c r="BK363" s="738" t="s">
        <v>6093</v>
      </c>
      <c r="BL363" s="133" t="s">
        <v>4553</v>
      </c>
      <c r="BM363" s="134" t="str">
        <f t="shared" si="281"/>
        <v>Плінтус 80мм (від 8 шт).Сімплекс</v>
      </c>
      <c r="BS363" s="744" t="s">
        <v>2801</v>
      </c>
      <c r="BT363" s="55" t="s">
        <v>3851</v>
      </c>
      <c r="BU363" s="69" t="str">
        <f t="shared" si="282"/>
        <v>ДП Добір-ЛАДА.Л3/2.Масив</v>
      </c>
      <c r="BW363" s="248" t="s">
        <v>119</v>
      </c>
      <c r="BX363" s="247" t="s">
        <v>5676</v>
      </c>
      <c r="BY363" s="138" t="str">
        <f>CONCATENATE(BW363,".",BX363)</f>
        <v>ДП ЛАДА-КОНЦЕПТ.3/0.Лакобель</v>
      </c>
      <c r="CA363" s="145" t="s">
        <v>6123</v>
      </c>
      <c r="CB363" s="475" t="s">
        <v>5835</v>
      </c>
      <c r="CC363" s="238" t="str">
        <f>CONCATENATE(CA363,".",CB363)</f>
        <v>ДП ІДЕЯ-ЛОФТ.б/з фальц.робоча.Magnet ст (чор.) б/з завіс.</v>
      </c>
      <c r="DD363" s="734" t="s">
        <v>4790</v>
      </c>
      <c r="DE363" s="165">
        <v>9200</v>
      </c>
      <c r="DF363" s="525">
        <f t="shared" si="255"/>
        <v>9200</v>
      </c>
      <c r="DG363" s="526"/>
      <c r="DH363" s="527">
        <f t="shared" si="256"/>
        <v>9200</v>
      </c>
      <c r="DP363" s="249" t="s">
        <v>2365</v>
      </c>
      <c r="DQ363" s="165">
        <v>0</v>
      </c>
      <c r="DR363" s="519">
        <f t="shared" si="272"/>
        <v>0</v>
      </c>
      <c r="DS363" s="520"/>
      <c r="DT363" s="521">
        <f t="shared" si="273"/>
        <v>0</v>
      </c>
      <c r="DU363" s="165"/>
      <c r="DV363" s="733" t="s">
        <v>4227</v>
      </c>
      <c r="DW363" s="163">
        <v>0</v>
      </c>
      <c r="DX363" s="528">
        <f t="shared" ref="DX363:DX369" si="283">ROUND(((DW363-(DW363/6))/$DD$3)*$DE$3,2)</f>
        <v>0</v>
      </c>
      <c r="DY363" s="523"/>
      <c r="DZ363" s="524">
        <f t="shared" ref="DZ363:DZ369" si="284">IF(DY363="",DX363,
IF(AND($DW$10&gt;=VLOOKUP(DY363,$DV$5:$DZ$9,2,0),$DW$10&lt;=VLOOKUP(DY363,$DV$5:$DZ$9,3,0)),
(DX363*(1-VLOOKUP(DY363,$DV$5:$DZ$9,4,0))),
DX363))</f>
        <v>0</v>
      </c>
      <c r="EG363" s="164"/>
      <c r="EH363" s="733" t="s">
        <v>3391</v>
      </c>
      <c r="EI363" s="163">
        <v>1690</v>
      </c>
      <c r="EJ363" s="528">
        <f t="shared" si="269"/>
        <v>1690</v>
      </c>
      <c r="EK363" s="523"/>
      <c r="EL363" s="524">
        <f t="shared" si="274"/>
        <v>1690</v>
      </c>
    </row>
    <row r="364" spans="12:142" x14ac:dyDescent="0.2">
      <c r="L364" s="48" t="s">
        <v>289</v>
      </c>
      <c r="M364" s="47" t="s">
        <v>730</v>
      </c>
      <c r="N364" s="93" t="s">
        <v>1999</v>
      </c>
      <c r="O364" s="805" t="s">
        <v>692</v>
      </c>
      <c r="P364" s="96"/>
      <c r="Q364" s="153" t="s">
        <v>6553</v>
      </c>
      <c r="R364" s="150" t="s">
        <v>448</v>
      </c>
      <c r="S364" s="158" t="s">
        <v>76</v>
      </c>
      <c r="AY364" s="233" t="s">
        <v>1015</v>
      </c>
      <c r="AZ364" s="136" t="s">
        <v>1598</v>
      </c>
      <c r="BA364" s="137" t="str">
        <f t="shared" si="279"/>
        <v>ДП ЛАДА-КОНЦЕПТ.4/4.б/з фальц.</v>
      </c>
      <c r="BK364" s="734" t="s">
        <v>6093</v>
      </c>
      <c r="BL364" s="136" t="s">
        <v>393</v>
      </c>
      <c r="BM364" s="137" t="str">
        <f t="shared" si="281"/>
        <v>Плінтус 80мм (від 8 шт).Verto-Cell</v>
      </c>
      <c r="BS364" s="744" t="s">
        <v>2802</v>
      </c>
      <c r="BT364" s="55" t="s">
        <v>3851</v>
      </c>
      <c r="BU364" s="69" t="str">
        <f t="shared" si="282"/>
        <v>ДП Добір-ЛАДА.Л4/0.Масив</v>
      </c>
      <c r="BW364" s="250" t="s">
        <v>120</v>
      </c>
      <c r="BX364" s="245" t="s">
        <v>430</v>
      </c>
      <c r="BY364" s="134" t="str">
        <f t="shared" si="280"/>
        <v>ДП ЛАДА-КОНЦЕПТ.3/3.Сатин</v>
      </c>
      <c r="CA364" s="145" t="s">
        <v>6123</v>
      </c>
      <c r="CB364" s="96"/>
      <c r="CC364" s="96"/>
      <c r="DD364" s="734" t="s">
        <v>4791</v>
      </c>
      <c r="DE364" s="165">
        <v>9200</v>
      </c>
      <c r="DF364" s="525">
        <f t="shared" si="255"/>
        <v>9200</v>
      </c>
      <c r="DG364" s="526"/>
      <c r="DH364" s="527">
        <f t="shared" si="256"/>
        <v>9200</v>
      </c>
      <c r="DP364" s="734" t="s">
        <v>3702</v>
      </c>
      <c r="DQ364" s="165">
        <v>550</v>
      </c>
      <c r="DR364" s="519">
        <f t="shared" si="272"/>
        <v>550</v>
      </c>
      <c r="DS364" s="520"/>
      <c r="DT364" s="521">
        <f t="shared" si="273"/>
        <v>550</v>
      </c>
      <c r="DU364" s="165"/>
      <c r="DV364" s="732" t="s">
        <v>4228</v>
      </c>
      <c r="DW364" s="165">
        <v>800</v>
      </c>
      <c r="DX364" s="519">
        <f t="shared" si="283"/>
        <v>800</v>
      </c>
      <c r="DY364" s="520"/>
      <c r="DZ364" s="521">
        <f t="shared" si="284"/>
        <v>800</v>
      </c>
      <c r="EG364" s="164"/>
      <c r="EH364" s="732" t="s">
        <v>3392</v>
      </c>
      <c r="EI364" s="165">
        <v>0</v>
      </c>
      <c r="EJ364" s="519">
        <f>ROUND(((EI364-(EI364/6))/$DD$3)*$DE$3,2)</f>
        <v>0</v>
      </c>
      <c r="EK364" s="520"/>
      <c r="EL364" s="521">
        <f>IF(EK364="",EJ364,
IF(AND($EI$10&gt;=VLOOKUP(EK364,$EH$5:$EL$9,2,0),$EI$10&lt;=VLOOKUP(EK364,$EH$5:$EL$9,3,0)),
(EJ364*(1-VLOOKUP(EK364,$EH$5:$EL$9,4,0))),
EJ364))</f>
        <v>0</v>
      </c>
    </row>
    <row r="365" spans="12:142" x14ac:dyDescent="0.2">
      <c r="L365" s="48" t="s">
        <v>290</v>
      </c>
      <c r="M365" s="47" t="s">
        <v>731</v>
      </c>
      <c r="N365" s="93" t="s">
        <v>741</v>
      </c>
      <c r="O365" s="805" t="s">
        <v>692</v>
      </c>
      <c r="P365" s="96"/>
      <c r="Q365" s="48" t="s">
        <v>289</v>
      </c>
      <c r="R365" s="97" t="s">
        <v>152</v>
      </c>
      <c r="S365" s="93" t="s">
        <v>982</v>
      </c>
      <c r="AY365" s="223" t="s">
        <v>1015</v>
      </c>
      <c r="AZ365" s="61" t="s">
        <v>1599</v>
      </c>
      <c r="BA365" s="138" t="str">
        <f t="shared" si="279"/>
        <v>ДП ЛАДА-КОНЦЕПТ.4/4.купе.</v>
      </c>
      <c r="BK365" s="734" t="s">
        <v>6093</v>
      </c>
      <c r="BL365" s="136"/>
      <c r="BM365" s="137" t="str">
        <f>CONCATENATE(BK365,".",BL365)</f>
        <v>Плінтус 80мм (від 8 шт).</v>
      </c>
      <c r="BS365" s="744" t="s">
        <v>2803</v>
      </c>
      <c r="BT365" s="55" t="s">
        <v>3851</v>
      </c>
      <c r="BU365" s="69" t="str">
        <f t="shared" si="282"/>
        <v>ДП Добір-ЛАДА.Л4/1.Масив</v>
      </c>
      <c r="BW365" s="249" t="s">
        <v>120</v>
      </c>
      <c r="BX365" s="764" t="s">
        <v>3617</v>
      </c>
      <c r="BY365" s="137" t="str">
        <f t="shared" si="280"/>
        <v>ДП ЛАДА-КОНЦЕПТ.3/3.Графіт</v>
      </c>
      <c r="CA365" s="145" t="s">
        <v>6123</v>
      </c>
      <c r="CB365" s="475" t="s">
        <v>4103</v>
      </c>
      <c r="CC365" s="238" t="str">
        <f>CONCATENATE(CA365,".",CB365)</f>
        <v>ДП ІДЕЯ-ЛОФТ.б/з фальц.робоча.Magnet цл +2завіс 3D</v>
      </c>
      <c r="DD365" s="734" t="s">
        <v>4792</v>
      </c>
      <c r="DE365" s="165">
        <v>9200</v>
      </c>
      <c r="DF365" s="525">
        <f t="shared" si="255"/>
        <v>9200</v>
      </c>
      <c r="DG365" s="526"/>
      <c r="DH365" s="527">
        <f t="shared" si="256"/>
        <v>9200</v>
      </c>
      <c r="DP365" s="248" t="s">
        <v>2367</v>
      </c>
      <c r="DQ365" s="163">
        <v>550</v>
      </c>
      <c r="DR365" s="528">
        <f t="shared" si="272"/>
        <v>550</v>
      </c>
      <c r="DS365" s="523"/>
      <c r="DT365" s="524">
        <f t="shared" si="273"/>
        <v>550</v>
      </c>
      <c r="DU365" s="165"/>
      <c r="DV365" s="732" t="s">
        <v>4229</v>
      </c>
      <c r="DW365" s="165">
        <v>800</v>
      </c>
      <c r="DX365" s="519">
        <f t="shared" si="283"/>
        <v>800</v>
      </c>
      <c r="DY365" s="520"/>
      <c r="DZ365" s="521">
        <f t="shared" si="284"/>
        <v>800</v>
      </c>
      <c r="EG365" s="164"/>
      <c r="EH365" s="733" t="s">
        <v>3393</v>
      </c>
      <c r="EI365" s="163">
        <v>1690</v>
      </c>
      <c r="EJ365" s="528">
        <f>ROUND(((EI365-(EI365/6))/$DD$3)*$DE$3,2)</f>
        <v>1690</v>
      </c>
      <c r="EK365" s="523"/>
      <c r="EL365" s="524">
        <f>IF(EK365="",EJ365,
IF(AND($EI$10&gt;=VLOOKUP(EK365,$EH$5:$EL$9,2,0),$EI$10&lt;=VLOOKUP(EK365,$EH$5:$EL$9,3,0)),
(EJ365*(1-VLOOKUP(EK365,$EH$5:$EL$9,4,0))),
EJ365))</f>
        <v>1690</v>
      </c>
    </row>
    <row r="366" spans="12:142" x14ac:dyDescent="0.2">
      <c r="L366" s="152" t="s">
        <v>291</v>
      </c>
      <c r="M366" s="803" t="s">
        <v>732</v>
      </c>
      <c r="N366" s="99" t="s">
        <v>742</v>
      </c>
      <c r="O366" s="421" t="s">
        <v>692</v>
      </c>
      <c r="P366" s="96"/>
      <c r="Q366" s="48" t="s">
        <v>290</v>
      </c>
      <c r="R366" s="97" t="s">
        <v>152</v>
      </c>
      <c r="S366" s="93" t="s">
        <v>982</v>
      </c>
      <c r="AY366" s="233" t="s">
        <v>1016</v>
      </c>
      <c r="AZ366" s="136" t="s">
        <v>1597</v>
      </c>
      <c r="BA366" s="137" t="str">
        <f t="shared" si="279"/>
        <v>ДП ЛАДА-КОНЦЕПТ.5/1.фальц.</v>
      </c>
      <c r="BK366" s="734" t="s">
        <v>6093</v>
      </c>
      <c r="BL366" s="136" t="s">
        <v>1767</v>
      </c>
      <c r="BM366" s="137" t="str">
        <f>CONCATENATE(BK366,".",BL366)</f>
        <v>Плінтус 80мм (від 8 шт).Uni-Mat</v>
      </c>
      <c r="BS366" s="744" t="s">
        <v>2804</v>
      </c>
      <c r="BT366" s="55" t="s">
        <v>3851</v>
      </c>
      <c r="BU366" s="69" t="str">
        <f t="shared" si="282"/>
        <v>ДП Добір-ЛАДА.Л5/0.Масив</v>
      </c>
      <c r="BW366" s="248" t="s">
        <v>120</v>
      </c>
      <c r="BX366" s="247" t="s">
        <v>790</v>
      </c>
      <c r="BY366" s="138" t="str">
        <f t="shared" si="280"/>
        <v>ДП ЛАДА-КОНЦЕПТ.3/3.Бронза</v>
      </c>
      <c r="CA366" s="145" t="s">
        <v>6123</v>
      </c>
      <c r="CB366" s="475" t="s">
        <v>4107</v>
      </c>
      <c r="CC366" s="238" t="str">
        <f>CONCATENATE(CA366,".",CB366)</f>
        <v>ДП ІДЕЯ-ЛОФТ.б/з фальц.робоча.Magnet ст +2завіс 3D</v>
      </c>
      <c r="DD366" s="734" t="s">
        <v>4793</v>
      </c>
      <c r="DE366" s="165">
        <v>9200</v>
      </c>
      <c r="DF366" s="525">
        <f t="shared" si="255"/>
        <v>9200</v>
      </c>
      <c r="DG366" s="526"/>
      <c r="DH366" s="527">
        <f t="shared" si="256"/>
        <v>9200</v>
      </c>
      <c r="DP366" s="248" t="s">
        <v>5715</v>
      </c>
      <c r="DQ366" s="163">
        <v>550</v>
      </c>
      <c r="DR366" s="528">
        <f>ROUND(((DQ366-(DQ366/6))/$DD$3)*$DE$3,2)</f>
        <v>550</v>
      </c>
      <c r="DS366" s="523"/>
      <c r="DT366" s="524">
        <f>IF(DS366="",DR366,
IF(AND($DQ$10&gt;=VLOOKUP(DS366,$DP$5:$DT$9,2,0),$DQ$10&lt;=VLOOKUP(DS366,$DP$5:$DT$9,3,0)),
(DR366*(1-VLOOKUP(DS366,$DP$5:$DT$9,4,0))),
DR366))</f>
        <v>550</v>
      </c>
      <c r="DU366" s="165"/>
      <c r="DV366" s="732" t="s">
        <v>4230</v>
      </c>
      <c r="DW366" s="165">
        <v>800</v>
      </c>
      <c r="DX366" s="519">
        <f t="shared" si="283"/>
        <v>800</v>
      </c>
      <c r="DY366" s="520"/>
      <c r="DZ366" s="521">
        <f t="shared" si="284"/>
        <v>800</v>
      </c>
      <c r="EG366" s="164"/>
      <c r="EH366" s="732" t="s">
        <v>3394</v>
      </c>
      <c r="EI366" s="165">
        <v>0</v>
      </c>
      <c r="EJ366" s="519">
        <f>ROUND(((EI366-(EI366/6))/$DD$3)*$DE$3,2)</f>
        <v>0</v>
      </c>
      <c r="EK366" s="520"/>
      <c r="EL366" s="521">
        <f>IF(EK366="",EJ366,
IF(AND($EI$10&gt;=VLOOKUP(EK366,$EH$5:$EL$9,2,0),$EI$10&lt;=VLOOKUP(EK366,$EH$5:$EL$9,3,0)),
(EJ366*(1-VLOOKUP(EK366,$EH$5:$EL$9,4,0))),
EJ366))</f>
        <v>0</v>
      </c>
    </row>
    <row r="367" spans="12:142" x14ac:dyDescent="0.2">
      <c r="L367" s="153" t="s">
        <v>292</v>
      </c>
      <c r="M367" s="21" t="s">
        <v>733</v>
      </c>
      <c r="N367" s="158" t="s">
        <v>743</v>
      </c>
      <c r="O367" s="421" t="s">
        <v>692</v>
      </c>
      <c r="P367" s="96"/>
      <c r="Q367" s="152" t="s">
        <v>291</v>
      </c>
      <c r="R367" s="100" t="s">
        <v>441</v>
      </c>
      <c r="S367" s="99" t="s">
        <v>69</v>
      </c>
      <c r="AY367" s="233" t="s">
        <v>1016</v>
      </c>
      <c r="AZ367" s="136" t="s">
        <v>1598</v>
      </c>
      <c r="BA367" s="137" t="str">
        <f t="shared" si="279"/>
        <v>ДП ЛАДА-КОНЦЕПТ.5/1.б/з фальц.</v>
      </c>
      <c r="BK367" s="734" t="s">
        <v>6093</v>
      </c>
      <c r="BL367" s="136" t="s">
        <v>529</v>
      </c>
      <c r="BM367" s="137" t="str">
        <f t="shared" si="281"/>
        <v>Плінтус 80мм (від 8 шт).Резист</v>
      </c>
      <c r="BS367" s="744" t="s">
        <v>2805</v>
      </c>
      <c r="BT367" s="55" t="s">
        <v>3851</v>
      </c>
      <c r="BU367" s="69" t="str">
        <f t="shared" si="282"/>
        <v>ДП Добір-ЛАДА.Л5/1.Масив</v>
      </c>
      <c r="BW367" s="250" t="s">
        <v>613</v>
      </c>
      <c r="BX367" s="245" t="s">
        <v>430</v>
      </c>
      <c r="BY367" s="134" t="str">
        <f t="shared" si="280"/>
        <v>ДП ЛАДА-КОНЦЕПТ.4/0.Сатин</v>
      </c>
      <c r="CA367" s="145" t="s">
        <v>6123</v>
      </c>
      <c r="CB367" s="475" t="s">
        <v>5836</v>
      </c>
      <c r="CC367" s="238" t="str">
        <f>CONCATENATE(CA367,".",CB367)</f>
        <v>ДП ІДЕЯ-ЛОФТ.б/з фальц.робоча.Magnet цл (чор.) +2завіс 3D(чор.)</v>
      </c>
      <c r="DD367" s="734" t="s">
        <v>4794</v>
      </c>
      <c r="DE367" s="165">
        <v>9200</v>
      </c>
      <c r="DF367" s="525">
        <f t="shared" si="255"/>
        <v>9200</v>
      </c>
      <c r="DG367" s="526"/>
      <c r="DH367" s="527">
        <f t="shared" si="256"/>
        <v>9200</v>
      </c>
      <c r="DP367" s="249" t="s">
        <v>2369</v>
      </c>
      <c r="DQ367" s="165">
        <v>0</v>
      </c>
      <c r="DR367" s="519">
        <f t="shared" si="272"/>
        <v>0</v>
      </c>
      <c r="DS367" s="520"/>
      <c r="DT367" s="521">
        <f t="shared" si="273"/>
        <v>0</v>
      </c>
      <c r="DU367" s="165"/>
      <c r="DV367" s="732" t="s">
        <v>4231</v>
      </c>
      <c r="DW367" s="165">
        <v>800</v>
      </c>
      <c r="DX367" s="519">
        <f t="shared" si="283"/>
        <v>800</v>
      </c>
      <c r="DY367" s="520"/>
      <c r="DZ367" s="521">
        <f t="shared" si="284"/>
        <v>800</v>
      </c>
      <c r="EG367" s="164"/>
      <c r="EH367" s="733" t="s">
        <v>3395</v>
      </c>
      <c r="EI367" s="163">
        <v>1950</v>
      </c>
      <c r="EJ367" s="528">
        <f>ROUND(((EI367-(EI367/6))/$DD$3)*$DE$3,2)</f>
        <v>1950</v>
      </c>
      <c r="EK367" s="523"/>
      <c r="EL367" s="524">
        <f>IF(EK367="",EJ367,
IF(AND($EI$10&gt;=VLOOKUP(EK367,$EH$5:$EL$9,2,0),$EI$10&lt;=VLOOKUP(EK367,$EH$5:$EL$9,3,0)),
(EJ367*(1-VLOOKUP(EK367,$EH$5:$EL$9,4,0))),
EJ367))</f>
        <v>1950</v>
      </c>
    </row>
    <row r="368" spans="12:142" x14ac:dyDescent="0.2">
      <c r="L368" s="249" t="s">
        <v>1215</v>
      </c>
      <c r="M368" s="21" t="s">
        <v>1227</v>
      </c>
      <c r="N368" s="158" t="s">
        <v>1228</v>
      </c>
      <c r="O368" s="421" t="s">
        <v>692</v>
      </c>
      <c r="P368" s="96"/>
      <c r="Q368" s="153" t="s">
        <v>292</v>
      </c>
      <c r="R368" s="150" t="s">
        <v>442</v>
      </c>
      <c r="S368" s="158" t="s">
        <v>70</v>
      </c>
      <c r="AY368" s="223" t="s">
        <v>1016</v>
      </c>
      <c r="AZ368" s="61" t="s">
        <v>1599</v>
      </c>
      <c r="BA368" s="138" t="str">
        <f t="shared" si="279"/>
        <v>ДП ЛАДА-КОНЦЕПТ.5/1.купе.</v>
      </c>
      <c r="BK368" s="734" t="s">
        <v>6093</v>
      </c>
      <c r="BL368" s="136" t="s">
        <v>7178</v>
      </c>
      <c r="BM368" s="137" t="str">
        <f>CONCATENATE(BK368,".",BL368)</f>
        <v>Плінтус 80мм (від 8 шт).Резист.</v>
      </c>
      <c r="BS368" s="744" t="s">
        <v>2806</v>
      </c>
      <c r="BT368" s="55" t="s">
        <v>3851</v>
      </c>
      <c r="BU368" s="69" t="str">
        <f t="shared" si="282"/>
        <v>ДП Добір-ЛАДА.Л6/0.Масив</v>
      </c>
      <c r="BW368" s="249" t="s">
        <v>613</v>
      </c>
      <c r="BX368" s="764" t="s">
        <v>3617</v>
      </c>
      <c r="BY368" s="137" t="str">
        <f t="shared" si="280"/>
        <v>ДП ЛАДА-КОНЦЕПТ.4/0.Графіт</v>
      </c>
      <c r="CA368" s="145" t="s">
        <v>6123</v>
      </c>
      <c r="CB368" s="475" t="s">
        <v>5837</v>
      </c>
      <c r="CC368" s="238" t="str">
        <f>CONCATENATE(CA368,".",CB368)</f>
        <v>ДП ІДЕЯ-ЛОФТ.б/з фальц.робоча.Magnet ст (чор.) +2завіс 3D(чор.)</v>
      </c>
      <c r="DD368" s="734" t="s">
        <v>4795</v>
      </c>
      <c r="DE368" s="165">
        <v>9200</v>
      </c>
      <c r="DF368" s="525">
        <f t="shared" si="255"/>
        <v>9200</v>
      </c>
      <c r="DG368" s="526"/>
      <c r="DH368" s="527">
        <f t="shared" si="256"/>
        <v>9200</v>
      </c>
      <c r="DP368" s="734" t="s">
        <v>3703</v>
      </c>
      <c r="DQ368" s="165">
        <v>550</v>
      </c>
      <c r="DR368" s="519">
        <f t="shared" si="272"/>
        <v>550</v>
      </c>
      <c r="DS368" s="520"/>
      <c r="DT368" s="521">
        <f t="shared" si="273"/>
        <v>550</v>
      </c>
      <c r="DU368" s="165"/>
      <c r="DV368" s="732" t="s">
        <v>4232</v>
      </c>
      <c r="DW368" s="165">
        <v>800</v>
      </c>
      <c r="DX368" s="519">
        <f t="shared" si="283"/>
        <v>800</v>
      </c>
      <c r="DY368" s="520"/>
      <c r="DZ368" s="521">
        <f t="shared" si="284"/>
        <v>800</v>
      </c>
      <c r="EG368" s="164"/>
      <c r="EH368" s="732" t="s">
        <v>3396</v>
      </c>
      <c r="EI368" s="165">
        <v>0</v>
      </c>
      <c r="EJ368" s="519">
        <f t="shared" si="269"/>
        <v>0</v>
      </c>
      <c r="EK368" s="520"/>
      <c r="EL368" s="521">
        <f t="shared" si="274"/>
        <v>0</v>
      </c>
    </row>
    <row r="369" spans="12:142" x14ac:dyDescent="0.2">
      <c r="L369" s="153" t="s">
        <v>293</v>
      </c>
      <c r="M369" s="21" t="s">
        <v>734</v>
      </c>
      <c r="N369" s="158" t="s">
        <v>744</v>
      </c>
      <c r="O369" s="421" t="s">
        <v>692</v>
      </c>
      <c r="P369" s="550"/>
      <c r="Q369" s="249" t="s">
        <v>1215</v>
      </c>
      <c r="R369" s="150" t="s">
        <v>1126</v>
      </c>
      <c r="S369" s="158" t="s">
        <v>1127</v>
      </c>
      <c r="AY369" s="233" t="s">
        <v>1017</v>
      </c>
      <c r="AZ369" s="136" t="s">
        <v>1597</v>
      </c>
      <c r="BA369" s="137" t="str">
        <f t="shared" si="279"/>
        <v>ДП ЛАДА-КОНЦЕПТ.5/2.фальц.</v>
      </c>
      <c r="BK369" s="734" t="s">
        <v>6093</v>
      </c>
      <c r="BL369" s="136" t="s">
        <v>55</v>
      </c>
      <c r="BM369" s="137" t="str">
        <f t="shared" si="281"/>
        <v>Плінтус 80мм (від 8 шт).LINE-3D</v>
      </c>
      <c r="BS369" s="744" t="s">
        <v>2807</v>
      </c>
      <c r="BT369" s="55" t="s">
        <v>3851</v>
      </c>
      <c r="BU369" s="69" t="str">
        <f t="shared" si="282"/>
        <v>ДП Добір-ЛАДА.Л6/1.Масив</v>
      </c>
      <c r="BW369" s="248" t="s">
        <v>613</v>
      </c>
      <c r="BX369" s="247" t="s">
        <v>790</v>
      </c>
      <c r="BY369" s="138" t="str">
        <f t="shared" si="280"/>
        <v>ДП ЛАДА-КОНЦЕПТ.4/0.Бронза</v>
      </c>
      <c r="CA369" s="145" t="s">
        <v>6123</v>
      </c>
      <c r="CB369" s="96"/>
      <c r="CC369" s="96"/>
      <c r="DD369" s="734" t="s">
        <v>4796</v>
      </c>
      <c r="DE369" s="165">
        <v>9200</v>
      </c>
      <c r="DF369" s="525">
        <f t="shared" ref="DF369:DF377" si="285">ROUND(((DE369-(DE369/6))/$DD$3)*$DE$3,2)</f>
        <v>9200</v>
      </c>
      <c r="DG369" s="526"/>
      <c r="DH369" s="527">
        <f t="shared" ref="DH369:DH377" si="286">IF(DG369="",DF369,
IF(AND($DE$10&gt;=VLOOKUP(DG369,$DD$5:$DH$9,2,0),$DE$10&lt;=VLOOKUP(DG369,$DD$5:$DH$9,3,0)),
(DF369*(1-VLOOKUP(DG369,$DD$5:$DH$9,4,0))),
DF369))</f>
        <v>9200</v>
      </c>
      <c r="DP369" s="248" t="s">
        <v>2370</v>
      </c>
      <c r="DQ369" s="163">
        <v>550</v>
      </c>
      <c r="DR369" s="528">
        <f t="shared" si="272"/>
        <v>550</v>
      </c>
      <c r="DS369" s="523"/>
      <c r="DT369" s="524">
        <f t="shared" si="273"/>
        <v>550</v>
      </c>
      <c r="DU369" s="165"/>
      <c r="DV369" s="733" t="s">
        <v>4233</v>
      </c>
      <c r="DW369" s="165">
        <v>800</v>
      </c>
      <c r="DX369" s="522">
        <f t="shared" si="283"/>
        <v>800</v>
      </c>
      <c r="DY369" s="523"/>
      <c r="DZ369" s="524">
        <f t="shared" si="284"/>
        <v>800</v>
      </c>
      <c r="EG369" s="164"/>
      <c r="EH369" s="733" t="s">
        <v>3397</v>
      </c>
      <c r="EI369" s="163">
        <v>2060</v>
      </c>
      <c r="EJ369" s="528">
        <f t="shared" si="269"/>
        <v>2060</v>
      </c>
      <c r="EK369" s="523"/>
      <c r="EL369" s="524">
        <f t="shared" si="274"/>
        <v>2060</v>
      </c>
    </row>
    <row r="370" spans="12:142" x14ac:dyDescent="0.2">
      <c r="L370" s="153" t="s">
        <v>294</v>
      </c>
      <c r="M370" s="21" t="s">
        <v>735</v>
      </c>
      <c r="N370" s="158" t="s">
        <v>745</v>
      </c>
      <c r="O370" s="804" t="s">
        <v>692</v>
      </c>
      <c r="P370" s="96"/>
      <c r="Q370" s="153" t="s">
        <v>293</v>
      </c>
      <c r="R370" s="150" t="s">
        <v>443</v>
      </c>
      <c r="S370" s="158" t="s">
        <v>71</v>
      </c>
      <c r="AY370" s="233" t="s">
        <v>1017</v>
      </c>
      <c r="AZ370" s="136" t="s">
        <v>1598</v>
      </c>
      <c r="BA370" s="137" t="str">
        <f t="shared" si="279"/>
        <v>ДП ЛАДА-КОНЦЕПТ.5/2.б/з фальц.</v>
      </c>
      <c r="BK370" s="734" t="s">
        <v>6093</v>
      </c>
      <c r="BL370" s="136" t="s">
        <v>4720</v>
      </c>
      <c r="BM370" s="137" t="str">
        <f>CONCATENATE(BK370,".",BL370)</f>
        <v>Плінтус 80мм (від 8 шт).Е-шпон</v>
      </c>
      <c r="BS370" s="425"/>
      <c r="BT370" s="426"/>
      <c r="BU370" s="427"/>
      <c r="BW370" s="248" t="s">
        <v>613</v>
      </c>
      <c r="BX370" s="247" t="s">
        <v>5676</v>
      </c>
      <c r="BY370" s="138" t="str">
        <f>CONCATENATE(BW370,".",BX370)</f>
        <v>ДП ЛАДА-КОНЦЕПТ.4/0.Лакобель</v>
      </c>
      <c r="CA370" s="145" t="s">
        <v>6123</v>
      </c>
      <c r="CB370" s="475" t="s">
        <v>4109</v>
      </c>
      <c r="CC370" s="238" t="str">
        <f>CONCATENATE(CA370,".",CB370)</f>
        <v>ДП ІДЕЯ-ЛОФТ.б/з фальц.робоча.Magnet цл +3завіс 3D</v>
      </c>
      <c r="DD370" s="734" t="s">
        <v>4797</v>
      </c>
      <c r="DE370" s="165">
        <v>9200</v>
      </c>
      <c r="DF370" s="525">
        <f t="shared" si="285"/>
        <v>9200</v>
      </c>
      <c r="DG370" s="526"/>
      <c r="DH370" s="527">
        <f t="shared" si="286"/>
        <v>9200</v>
      </c>
      <c r="DP370" s="248" t="s">
        <v>5716</v>
      </c>
      <c r="DQ370" s="163">
        <v>550</v>
      </c>
      <c r="DR370" s="528">
        <f>ROUND(((DQ370-(DQ370/6))/$DD$3)*$DE$3,2)</f>
        <v>550</v>
      </c>
      <c r="DS370" s="523"/>
      <c r="DT370" s="524">
        <f>IF(DS370="",DR370,
IF(AND($DQ$10&gt;=VLOOKUP(DS370,$DP$5:$DT$9,2,0),$DQ$10&lt;=VLOOKUP(DS370,$DP$5:$DT$9,3,0)),
(DR370*(1-VLOOKUP(DS370,$DP$5:$DT$9,4,0))),
DR370))</f>
        <v>550</v>
      </c>
      <c r="DU370" s="165"/>
      <c r="DV370" s="733" t="s">
        <v>5896</v>
      </c>
      <c r="DW370" s="163">
        <v>0</v>
      </c>
      <c r="DX370" s="528">
        <f t="shared" si="277"/>
        <v>0</v>
      </c>
      <c r="DY370" s="523"/>
      <c r="DZ370" s="524">
        <f t="shared" si="278"/>
        <v>0</v>
      </c>
      <c r="EG370" s="164"/>
      <c r="EH370" s="732" t="s">
        <v>7411</v>
      </c>
      <c r="EI370" s="165">
        <v>0</v>
      </c>
      <c r="EJ370" s="519">
        <f>ROUND(((EI370-(EI370/6))/$DD$3)*$DE$3,2)</f>
        <v>0</v>
      </c>
      <c r="EK370" s="520"/>
      <c r="EL370" s="521">
        <f>IF(EK370="",EJ370,
IF(AND($EI$10&gt;=VLOOKUP(EK370,$EH$5:$EL$9,2,0),$EI$10&lt;=VLOOKUP(EK370,$EH$5:$EL$9,3,0)),
(EJ370*(1-VLOOKUP(EK370,$EH$5:$EL$9,4,0))),
EJ370))</f>
        <v>0</v>
      </c>
    </row>
    <row r="371" spans="12:142" x14ac:dyDescent="0.2">
      <c r="L371" s="153" t="s">
        <v>295</v>
      </c>
      <c r="M371" s="21" t="s">
        <v>736</v>
      </c>
      <c r="N371" s="158" t="s">
        <v>746</v>
      </c>
      <c r="O371" s="421" t="s">
        <v>692</v>
      </c>
      <c r="P371" s="96"/>
      <c r="Q371" s="153" t="s">
        <v>294</v>
      </c>
      <c r="R371" s="150" t="s">
        <v>444</v>
      </c>
      <c r="S371" s="158" t="s">
        <v>72</v>
      </c>
      <c r="AY371" s="223" t="s">
        <v>1017</v>
      </c>
      <c r="AZ371" s="61" t="s">
        <v>1599</v>
      </c>
      <c r="BA371" s="138" t="str">
        <f t="shared" si="279"/>
        <v>ДП ЛАДА-КОНЦЕПТ.5/2.купе.</v>
      </c>
      <c r="BK371" s="735" t="s">
        <v>6093</v>
      </c>
      <c r="BL371" s="61" t="s">
        <v>1710</v>
      </c>
      <c r="BM371" s="138" t="str">
        <f t="shared" si="281"/>
        <v>Плінтус 80мм (від 8 шт).Лофт</v>
      </c>
      <c r="BS371" s="47"/>
      <c r="BT371" s="40"/>
      <c r="BU371" s="69"/>
      <c r="BW371" s="250" t="s">
        <v>1015</v>
      </c>
      <c r="BX371" s="245" t="s">
        <v>430</v>
      </c>
      <c r="BY371" s="134" t="str">
        <f t="shared" si="280"/>
        <v>ДП ЛАДА-КОНЦЕПТ.4/4.Сатин</v>
      </c>
      <c r="CA371" s="146" t="s">
        <v>6123</v>
      </c>
      <c r="CB371" s="587" t="s">
        <v>4110</v>
      </c>
      <c r="CC371" s="239" t="str">
        <f>CONCATENATE(CA371,".",CB371)</f>
        <v>ДП ІДЕЯ-ЛОФТ.б/з фальц.робоча.Magnet ст +3завіс 3D</v>
      </c>
      <c r="DD371" s="734" t="s">
        <v>4798</v>
      </c>
      <c r="DE371" s="165">
        <v>9200</v>
      </c>
      <c r="DF371" s="525">
        <f t="shared" si="285"/>
        <v>9200</v>
      </c>
      <c r="DG371" s="526"/>
      <c r="DH371" s="527">
        <f t="shared" si="286"/>
        <v>9200</v>
      </c>
      <c r="DP371" s="249" t="s">
        <v>2371</v>
      </c>
      <c r="DQ371" s="165">
        <v>0</v>
      </c>
      <c r="DR371" s="519">
        <f t="shared" si="272"/>
        <v>0</v>
      </c>
      <c r="DS371" s="520"/>
      <c r="DT371" s="521">
        <f t="shared" si="273"/>
        <v>0</v>
      </c>
      <c r="DU371" s="165"/>
      <c r="DV371" s="732" t="s">
        <v>5897</v>
      </c>
      <c r="DW371" s="165">
        <v>1000</v>
      </c>
      <c r="DX371" s="519">
        <f t="shared" si="277"/>
        <v>1000</v>
      </c>
      <c r="DY371" s="520"/>
      <c r="DZ371" s="521">
        <f t="shared" si="278"/>
        <v>1000</v>
      </c>
      <c r="EG371" s="164"/>
      <c r="EH371" s="733" t="s">
        <v>7412</v>
      </c>
      <c r="EI371" s="163">
        <v>2060</v>
      </c>
      <c r="EJ371" s="528">
        <f>ROUND(((EI371-(EI371/6))/$DD$3)*$DE$3,2)</f>
        <v>2060</v>
      </c>
      <c r="EK371" s="523"/>
      <c r="EL371" s="524">
        <f>IF(EK371="",EJ371,
IF(AND($EI$10&gt;=VLOOKUP(EK371,$EH$5:$EL$9,2,0),$EI$10&lt;=VLOOKUP(EK371,$EH$5:$EL$9,3,0)),
(EJ371*(1-VLOOKUP(EK371,$EH$5:$EL$9,4,0))),
EJ371))</f>
        <v>2060</v>
      </c>
    </row>
    <row r="372" spans="12:142" x14ac:dyDescent="0.2">
      <c r="L372" s="153" t="s">
        <v>296</v>
      </c>
      <c r="M372" s="21" t="s">
        <v>737</v>
      </c>
      <c r="N372" s="158" t="s">
        <v>747</v>
      </c>
      <c r="O372" s="804" t="s">
        <v>692</v>
      </c>
      <c r="P372" s="96"/>
      <c r="Q372" s="153" t="s">
        <v>295</v>
      </c>
      <c r="R372" s="150" t="s">
        <v>445</v>
      </c>
      <c r="S372" s="158" t="s">
        <v>73</v>
      </c>
      <c r="AY372" s="233" t="s">
        <v>1018</v>
      </c>
      <c r="AZ372" s="136" t="s">
        <v>1597</v>
      </c>
      <c r="BA372" s="137" t="str">
        <f t="shared" si="279"/>
        <v>ДП ЛАДА-КОНЦЕПТ.5/3.фальц.</v>
      </c>
      <c r="BK372" s="425"/>
      <c r="BL372" s="426"/>
      <c r="BM372" s="427"/>
      <c r="BS372" s="47"/>
      <c r="BT372" s="40"/>
      <c r="BU372" s="69"/>
      <c r="BW372" s="249" t="s">
        <v>1015</v>
      </c>
      <c r="BX372" s="764" t="s">
        <v>3617</v>
      </c>
      <c r="BY372" s="137" t="str">
        <f t="shared" si="280"/>
        <v>ДП ЛАДА-КОНЦЕПТ.4/4.Графіт</v>
      </c>
      <c r="CA372" s="145" t="s">
        <v>6123</v>
      </c>
      <c r="CB372" s="475" t="s">
        <v>5840</v>
      </c>
      <c r="CC372" s="238" t="str">
        <f>CONCATENATE(CA372,".",CB372)</f>
        <v>ДП ІДЕЯ-ЛОФТ.б/з фальц.робоча.Magnet цл (чор.) +3завіс 3D(чор.)</v>
      </c>
      <c r="DD372" s="734" t="s">
        <v>4799</v>
      </c>
      <c r="DE372" s="165">
        <v>9200</v>
      </c>
      <c r="DF372" s="525">
        <f t="shared" si="285"/>
        <v>9200</v>
      </c>
      <c r="DG372" s="526"/>
      <c r="DH372" s="527">
        <f t="shared" si="286"/>
        <v>9200</v>
      </c>
      <c r="DP372" s="734" t="s">
        <v>3704</v>
      </c>
      <c r="DQ372" s="165">
        <v>550</v>
      </c>
      <c r="DR372" s="519">
        <f t="shared" si="272"/>
        <v>550</v>
      </c>
      <c r="DS372" s="520"/>
      <c r="DT372" s="521">
        <f t="shared" si="273"/>
        <v>550</v>
      </c>
      <c r="DU372" s="165"/>
      <c r="DV372" s="732" t="s">
        <v>5898</v>
      </c>
      <c r="DW372" s="165">
        <v>1000</v>
      </c>
      <c r="DX372" s="519">
        <f t="shared" si="277"/>
        <v>1000</v>
      </c>
      <c r="DY372" s="520"/>
      <c r="DZ372" s="521">
        <f t="shared" si="278"/>
        <v>1000</v>
      </c>
      <c r="EG372" s="164"/>
      <c r="EH372" s="732" t="s">
        <v>3398</v>
      </c>
      <c r="EI372" s="165">
        <v>0</v>
      </c>
      <c r="EJ372" s="519">
        <f t="shared" si="269"/>
        <v>0</v>
      </c>
      <c r="EK372" s="520"/>
      <c r="EL372" s="521">
        <f t="shared" ref="EL372:EL382" si="287">IF(EK372="",EJ372,
IF(AND($EI$10&gt;=VLOOKUP(EK372,$EH$5:$EL$9,2,0),$EI$10&lt;=VLOOKUP(EK372,$EH$5:$EL$9,3,0)),
(EJ372*(1-VLOOKUP(EK372,$EH$5:$EL$9,4,0))),
EJ372))</f>
        <v>0</v>
      </c>
    </row>
    <row r="373" spans="12:142" x14ac:dyDescent="0.2">
      <c r="L373" s="153" t="s">
        <v>297</v>
      </c>
      <c r="M373" s="21" t="s">
        <v>738</v>
      </c>
      <c r="N373" s="158" t="s">
        <v>748</v>
      </c>
      <c r="O373" s="805" t="s">
        <v>692</v>
      </c>
      <c r="P373" s="96"/>
      <c r="Q373" s="153" t="s">
        <v>296</v>
      </c>
      <c r="R373" s="150" t="s">
        <v>446</v>
      </c>
      <c r="S373" s="158" t="s">
        <v>74</v>
      </c>
      <c r="AY373" s="233" t="s">
        <v>1018</v>
      </c>
      <c r="AZ373" s="136" t="s">
        <v>1598</v>
      </c>
      <c r="BA373" s="137" t="str">
        <f t="shared" si="279"/>
        <v>ДП ЛАДА-КОНЦЕПТ.5/3.б/з фальц.</v>
      </c>
      <c r="BK373" s="39"/>
      <c r="BL373" s="40"/>
      <c r="BM373" s="69"/>
      <c r="BS373" s="47"/>
      <c r="BT373" s="40"/>
      <c r="BU373" s="69"/>
      <c r="BW373" s="248" t="s">
        <v>1015</v>
      </c>
      <c r="BX373" s="247" t="s">
        <v>790</v>
      </c>
      <c r="BY373" s="138" t="str">
        <f t="shared" si="280"/>
        <v>ДП ЛАДА-КОНЦЕПТ.4/4.Бронза</v>
      </c>
      <c r="CA373" s="146" t="s">
        <v>6123</v>
      </c>
      <c r="CB373" s="587" t="s">
        <v>5841</v>
      </c>
      <c r="CC373" s="239" t="str">
        <f>CONCATENATE(CA373,".",CB373)</f>
        <v>ДП ІДЕЯ-ЛОФТ.б/з фальц.робоча.Magnet ст (чор.) +3завіс 3D(чор.)</v>
      </c>
      <c r="DD373" s="734" t="s">
        <v>4800</v>
      </c>
      <c r="DE373" s="165">
        <v>9200</v>
      </c>
      <c r="DF373" s="525">
        <f t="shared" si="285"/>
        <v>9200</v>
      </c>
      <c r="DG373" s="526"/>
      <c r="DH373" s="527">
        <f t="shared" si="286"/>
        <v>9200</v>
      </c>
      <c r="DP373" s="248" t="s">
        <v>2372</v>
      </c>
      <c r="DQ373" s="163">
        <v>550</v>
      </c>
      <c r="DR373" s="528">
        <f t="shared" si="272"/>
        <v>550</v>
      </c>
      <c r="DS373" s="523"/>
      <c r="DT373" s="524">
        <f t="shared" si="273"/>
        <v>550</v>
      </c>
      <c r="DU373" s="165"/>
      <c r="DV373" s="732" t="s">
        <v>5899</v>
      </c>
      <c r="DW373" s="165">
        <v>1000</v>
      </c>
      <c r="DX373" s="519">
        <f t="shared" si="277"/>
        <v>1000</v>
      </c>
      <c r="DY373" s="520"/>
      <c r="DZ373" s="521">
        <f t="shared" si="278"/>
        <v>1000</v>
      </c>
      <c r="EG373" s="164"/>
      <c r="EH373" s="733" t="s">
        <v>3399</v>
      </c>
      <c r="EI373" s="163">
        <v>2190</v>
      </c>
      <c r="EJ373" s="528">
        <f t="shared" si="269"/>
        <v>2190</v>
      </c>
      <c r="EK373" s="523"/>
      <c r="EL373" s="524">
        <f t="shared" si="287"/>
        <v>2190</v>
      </c>
    </row>
    <row r="374" spans="12:142" x14ac:dyDescent="0.2">
      <c r="L374" s="153" t="s">
        <v>298</v>
      </c>
      <c r="M374" s="21" t="s">
        <v>739</v>
      </c>
      <c r="N374" s="158" t="s">
        <v>703</v>
      </c>
      <c r="O374" s="421" t="s">
        <v>692</v>
      </c>
      <c r="P374" s="96"/>
      <c r="Q374" s="153" t="s">
        <v>297</v>
      </c>
      <c r="R374" s="150" t="s">
        <v>447</v>
      </c>
      <c r="S374" s="158" t="s">
        <v>75</v>
      </c>
      <c r="AY374" s="223" t="s">
        <v>1018</v>
      </c>
      <c r="AZ374" s="61" t="s">
        <v>1599</v>
      </c>
      <c r="BA374" s="138" t="str">
        <f t="shared" si="279"/>
        <v>ДП ЛАДА-КОНЦЕПТ.5/3.купе.</v>
      </c>
      <c r="BK374" s="39"/>
      <c r="BL374" s="40"/>
      <c r="BM374" s="69"/>
      <c r="BS374" s="47"/>
      <c r="BT374" s="47"/>
      <c r="BU374" s="69"/>
      <c r="BW374" s="250" t="s">
        <v>1016</v>
      </c>
      <c r="BX374" s="780" t="s">
        <v>3980</v>
      </c>
      <c r="BY374" s="134" t="str">
        <f t="shared" si="280"/>
        <v>ДП ЛАДА-КОНЦЕПТ.5/1.Малюнок</v>
      </c>
      <c r="CA374" s="740" t="s">
        <v>6124</v>
      </c>
      <c r="CB374" s="133" t="s">
        <v>3871</v>
      </c>
      <c r="CC374" s="134" t="str">
        <f>CONCATENATE(CA374,".",CB374)</f>
        <v>ДП ІДЕЯ-ЛОФТ.купе.робоча.(ні)</v>
      </c>
      <c r="DD374" s="734" t="s">
        <v>4801</v>
      </c>
      <c r="DE374" s="165">
        <v>9200</v>
      </c>
      <c r="DF374" s="525">
        <f t="shared" si="285"/>
        <v>9200</v>
      </c>
      <c r="DG374" s="526"/>
      <c r="DH374" s="527">
        <f t="shared" si="286"/>
        <v>9200</v>
      </c>
      <c r="DP374" s="248" t="s">
        <v>5717</v>
      </c>
      <c r="DQ374" s="163">
        <v>550</v>
      </c>
      <c r="DR374" s="528">
        <f>ROUND(((DQ374-(DQ374/6))/$DD$3)*$DE$3,2)</f>
        <v>550</v>
      </c>
      <c r="DS374" s="523"/>
      <c r="DT374" s="524">
        <f>IF(DS374="",DR374,
IF(AND($DQ$10&gt;=VLOOKUP(DS374,$DP$5:$DT$9,2,0),$DQ$10&lt;=VLOOKUP(DS374,$DP$5:$DT$9,3,0)),
(DR374*(1-VLOOKUP(DS374,$DP$5:$DT$9,4,0))),
DR374))</f>
        <v>550</v>
      </c>
      <c r="DU374" s="165"/>
      <c r="DV374" s="732" t="s">
        <v>5900</v>
      </c>
      <c r="DW374" s="165">
        <v>1000</v>
      </c>
      <c r="DX374" s="519">
        <f t="shared" si="277"/>
        <v>1000</v>
      </c>
      <c r="DY374" s="520"/>
      <c r="DZ374" s="521">
        <f t="shared" si="278"/>
        <v>1000</v>
      </c>
      <c r="EG374" s="164"/>
      <c r="EH374" s="732" t="s">
        <v>4785</v>
      </c>
      <c r="EI374" s="165">
        <v>0</v>
      </c>
      <c r="EJ374" s="519">
        <f>ROUND(((EI374-(EI374/6))/$DD$3)*$DE$3,2)</f>
        <v>0</v>
      </c>
      <c r="EK374" s="520"/>
      <c r="EL374" s="521">
        <f>IF(EK374="",EJ374,
IF(AND($EI$10&gt;=VLOOKUP(EK374,$EH$5:$EL$9,2,0),$EI$10&lt;=VLOOKUP(EK374,$EH$5:$EL$9,3,0)),
(EJ374*(1-VLOOKUP(EK374,$EH$5:$EL$9,4,0))),
EJ374))</f>
        <v>0</v>
      </c>
    </row>
    <row r="375" spans="12:142" x14ac:dyDescent="0.2">
      <c r="L375" s="154" t="s">
        <v>299</v>
      </c>
      <c r="M375" s="253" t="s">
        <v>740</v>
      </c>
      <c r="N375" s="159" t="s">
        <v>704</v>
      </c>
      <c r="O375" s="804"/>
      <c r="P375" s="96"/>
      <c r="Q375" s="153" t="s">
        <v>298</v>
      </c>
      <c r="R375" s="150" t="s">
        <v>448</v>
      </c>
      <c r="S375" s="158" t="s">
        <v>76</v>
      </c>
      <c r="AY375" s="431"/>
      <c r="AZ375" s="221"/>
      <c r="BA375" s="222"/>
      <c r="BK375" s="48"/>
      <c r="BL375" s="40"/>
      <c r="BM375" s="69"/>
      <c r="BS375" s="47"/>
      <c r="BT375" s="47"/>
      <c r="BU375" s="69"/>
      <c r="BW375" s="249" t="s">
        <v>1016</v>
      </c>
      <c r="BX375" s="764" t="s">
        <v>3617</v>
      </c>
      <c r="BY375" s="137" t="str">
        <f t="shared" si="280"/>
        <v>ДП ЛАДА-КОНЦЕПТ.5/1.Графіт</v>
      </c>
      <c r="CA375" s="736" t="s">
        <v>6124</v>
      </c>
      <c r="CC375" s="21"/>
      <c r="DD375" s="734" t="s">
        <v>4802</v>
      </c>
      <c r="DE375" s="165">
        <v>9200</v>
      </c>
      <c r="DF375" s="525">
        <f t="shared" si="285"/>
        <v>9200</v>
      </c>
      <c r="DG375" s="526"/>
      <c r="DH375" s="527">
        <f t="shared" si="286"/>
        <v>9200</v>
      </c>
      <c r="DP375" s="249" t="s">
        <v>2373</v>
      </c>
      <c r="DQ375" s="165">
        <v>0</v>
      </c>
      <c r="DR375" s="519">
        <f t="shared" si="272"/>
        <v>0</v>
      </c>
      <c r="DS375" s="520"/>
      <c r="DT375" s="521">
        <f t="shared" si="273"/>
        <v>0</v>
      </c>
      <c r="DU375" s="165"/>
      <c r="DV375" s="732" t="s">
        <v>5901</v>
      </c>
      <c r="DW375" s="165">
        <v>1000</v>
      </c>
      <c r="DX375" s="519">
        <f t="shared" si="277"/>
        <v>1000</v>
      </c>
      <c r="DY375" s="520"/>
      <c r="DZ375" s="521">
        <f t="shared" si="278"/>
        <v>1000</v>
      </c>
      <c r="EG375" s="164"/>
      <c r="EH375" s="733" t="s">
        <v>4786</v>
      </c>
      <c r="EI375" s="163">
        <v>2360</v>
      </c>
      <c r="EJ375" s="528">
        <f>ROUND(((EI375-(EI375/6))/$DD$3)*$DE$3,2)</f>
        <v>2360</v>
      </c>
      <c r="EK375" s="523"/>
      <c r="EL375" s="524">
        <f>IF(EK375="",EJ375,
IF(AND($EI$10&gt;=VLOOKUP(EK375,$EH$5:$EL$9,2,0),$EI$10&lt;=VLOOKUP(EK375,$EH$5:$EL$9,3,0)),
(EJ375*(1-VLOOKUP(EK375,$EH$5:$EL$9,4,0))),
EJ375))</f>
        <v>2360</v>
      </c>
    </row>
    <row r="376" spans="12:142" x14ac:dyDescent="0.2">
      <c r="L376" s="48"/>
      <c r="M376" s="47"/>
      <c r="N376" s="93"/>
      <c r="O376" s="860"/>
      <c r="P376" s="96"/>
      <c r="Q376" s="154" t="s">
        <v>299</v>
      </c>
      <c r="R376" s="151" t="s">
        <v>449</v>
      </c>
      <c r="S376" s="159" t="s">
        <v>77</v>
      </c>
      <c r="AY376" s="230" t="s">
        <v>121</v>
      </c>
      <c r="AZ376" s="136" t="s">
        <v>1597</v>
      </c>
      <c r="BA376" s="137" t="str">
        <f t="shared" ref="BA376:BA403" si="288">CONCATENATE(AY376,".",AZ376)</f>
        <v>ДП ЛАДА-НОВА.4/0.фальц.</v>
      </c>
      <c r="BK376" s="48"/>
      <c r="BL376" s="40"/>
      <c r="BM376" s="69"/>
      <c r="BS376" s="47"/>
      <c r="BT376" s="47"/>
      <c r="BU376" s="69"/>
      <c r="BW376" s="248" t="s">
        <v>1016</v>
      </c>
      <c r="BX376" s="247" t="s">
        <v>790</v>
      </c>
      <c r="BY376" s="138" t="str">
        <f t="shared" si="280"/>
        <v>ДП ЛАДА-КОНЦЕПТ.5/1.Бронза</v>
      </c>
      <c r="CA376" s="736" t="s">
        <v>6124</v>
      </c>
      <c r="CB376" s="136" t="s">
        <v>434</v>
      </c>
      <c r="CC376" s="137" t="str">
        <f>CONCATENATE(CA376,".",CB376)</f>
        <v>ДП ІДЕЯ-ЛОФТ.купе.робоча.Ручка-Захват</v>
      </c>
      <c r="DD376" s="734" t="s">
        <v>4804</v>
      </c>
      <c r="DE376" s="165">
        <v>9200</v>
      </c>
      <c r="DF376" s="525">
        <f t="shared" si="285"/>
        <v>9200</v>
      </c>
      <c r="DG376" s="526"/>
      <c r="DH376" s="527">
        <f t="shared" si="286"/>
        <v>9200</v>
      </c>
      <c r="DP376" s="734" t="s">
        <v>3705</v>
      </c>
      <c r="DQ376" s="165">
        <v>550</v>
      </c>
      <c r="DR376" s="519">
        <f t="shared" si="272"/>
        <v>550</v>
      </c>
      <c r="DS376" s="520"/>
      <c r="DT376" s="521">
        <f t="shared" si="273"/>
        <v>550</v>
      </c>
      <c r="DU376" s="165"/>
      <c r="DV376" s="733" t="s">
        <v>5902</v>
      </c>
      <c r="DW376" s="165">
        <v>1000</v>
      </c>
      <c r="DX376" s="522">
        <f t="shared" si="277"/>
        <v>1000</v>
      </c>
      <c r="DY376" s="523"/>
      <c r="DZ376" s="524">
        <f t="shared" si="278"/>
        <v>1000</v>
      </c>
      <c r="EG376" s="164"/>
      <c r="EH376" s="732" t="s">
        <v>3400</v>
      </c>
      <c r="EI376" s="165">
        <v>0</v>
      </c>
      <c r="EJ376" s="519">
        <f t="shared" si="269"/>
        <v>0</v>
      </c>
      <c r="EK376" s="520"/>
      <c r="EL376" s="521">
        <f t="shared" si="287"/>
        <v>0</v>
      </c>
    </row>
    <row r="377" spans="12:142" x14ac:dyDescent="0.2">
      <c r="L377" s="549"/>
      <c r="M377" s="550"/>
      <c r="N377" s="859"/>
      <c r="O377" s="421" t="s">
        <v>692</v>
      </c>
      <c r="P377" s="96"/>
      <c r="Q377" s="48"/>
      <c r="R377" s="97"/>
      <c r="S377" s="93"/>
      <c r="AY377" s="233" t="s">
        <v>121</v>
      </c>
      <c r="AZ377" s="136" t="s">
        <v>1598</v>
      </c>
      <c r="BA377" s="137" t="str">
        <f t="shared" si="288"/>
        <v>ДП ЛАДА-НОВА.4/0.б/з фальц.</v>
      </c>
      <c r="BK377" s="48"/>
      <c r="BL377" s="40"/>
      <c r="BM377" s="69"/>
      <c r="BS377" s="47"/>
      <c r="BT377" s="47"/>
      <c r="BU377" s="69"/>
      <c r="BW377" s="250" t="s">
        <v>1017</v>
      </c>
      <c r="BX377" s="780" t="s">
        <v>3980</v>
      </c>
      <c r="BY377" s="134" t="str">
        <f t="shared" si="280"/>
        <v>ДП ЛАДА-КОНЦЕПТ.5/2.Малюнок</v>
      </c>
      <c r="CA377" s="736" t="s">
        <v>6124</v>
      </c>
      <c r="CB377" s="136" t="s">
        <v>647</v>
      </c>
      <c r="CC377" s="137" t="str">
        <f>CONCATENATE(CA377,".",CB377)</f>
        <v>ДП ІДЕЯ-ЛОФТ.купе.робоча.Ручка-Замок</v>
      </c>
      <c r="DD377" s="735" t="s">
        <v>4806</v>
      </c>
      <c r="DE377" s="163">
        <v>9200</v>
      </c>
      <c r="DF377" s="525">
        <f t="shared" si="285"/>
        <v>9200</v>
      </c>
      <c r="DG377" s="526"/>
      <c r="DH377" s="527">
        <f t="shared" si="286"/>
        <v>9200</v>
      </c>
      <c r="DP377" s="248" t="s">
        <v>2374</v>
      </c>
      <c r="DQ377" s="163">
        <v>550</v>
      </c>
      <c r="DR377" s="528">
        <f t="shared" si="272"/>
        <v>550</v>
      </c>
      <c r="DS377" s="523"/>
      <c r="DT377" s="524">
        <f t="shared" si="273"/>
        <v>550</v>
      </c>
      <c r="DU377" s="165"/>
      <c r="DV377" s="164" t="s">
        <v>1551</v>
      </c>
      <c r="DW377" s="165">
        <v>0</v>
      </c>
      <c r="DX377" s="519">
        <f t="shared" si="277"/>
        <v>0</v>
      </c>
      <c r="DY377" s="520"/>
      <c r="DZ377" s="521">
        <f t="shared" si="278"/>
        <v>0</v>
      </c>
      <c r="EG377" s="164"/>
      <c r="EH377" s="733" t="s">
        <v>3401</v>
      </c>
      <c r="EI377" s="163">
        <v>2360</v>
      </c>
      <c r="EJ377" s="528">
        <f t="shared" si="269"/>
        <v>2360</v>
      </c>
      <c r="EK377" s="523"/>
      <c r="EL377" s="524">
        <f t="shared" si="287"/>
        <v>2360</v>
      </c>
    </row>
    <row r="378" spans="12:142" x14ac:dyDescent="0.2">
      <c r="L378" s="48"/>
      <c r="M378" s="47"/>
      <c r="N378" s="93"/>
      <c r="O378" s="804" t="s">
        <v>692</v>
      </c>
      <c r="P378" s="96"/>
      <c r="Q378" s="550"/>
      <c r="R378" s="550"/>
      <c r="S378" s="550"/>
      <c r="AY378" s="223" t="s">
        <v>121</v>
      </c>
      <c r="AZ378" s="61" t="s">
        <v>1599</v>
      </c>
      <c r="BA378" s="138" t="str">
        <f t="shared" si="288"/>
        <v>ДП ЛАДА-НОВА.4/0.купе.</v>
      </c>
      <c r="BK378" s="48"/>
      <c r="BL378" s="40"/>
      <c r="BM378" s="69"/>
      <c r="BS378" s="47"/>
      <c r="BT378" s="47"/>
      <c r="BU378" s="69"/>
      <c r="BW378" s="249" t="s">
        <v>1017</v>
      </c>
      <c r="BX378" s="764" t="s">
        <v>3617</v>
      </c>
      <c r="BY378" s="137" t="str">
        <f t="shared" si="280"/>
        <v>ДП ЛАДА-КОНЦЕПТ.5/2.Графіт</v>
      </c>
      <c r="CA378" s="736"/>
      <c r="CB378" s="136"/>
      <c r="CC378" s="137"/>
      <c r="DD378" s="638"/>
      <c r="DE378" s="639"/>
      <c r="DF378" s="640"/>
      <c r="DG378" s="641"/>
      <c r="DH378" s="642"/>
      <c r="DP378" s="248" t="s">
        <v>5718</v>
      </c>
      <c r="DQ378" s="163">
        <v>550</v>
      </c>
      <c r="DR378" s="528">
        <f>ROUND(((DQ378-(DQ378/6))/$DD$3)*$DE$3,2)</f>
        <v>550</v>
      </c>
      <c r="DS378" s="523"/>
      <c r="DT378" s="524">
        <f>IF(DS378="",DR378,
IF(AND($DQ$10&gt;=VLOOKUP(DS378,$DP$5:$DT$9,2,0),$DQ$10&lt;=VLOOKUP(DS378,$DP$5:$DT$9,3,0)),
(DR378*(1-VLOOKUP(DS378,$DP$5:$DT$9,4,0))),
DR378))</f>
        <v>550</v>
      </c>
      <c r="DU378" s="165"/>
      <c r="DV378" s="107" t="s">
        <v>1552</v>
      </c>
      <c r="DW378" s="163">
        <v>560</v>
      </c>
      <c r="DX378" s="528">
        <f t="shared" si="277"/>
        <v>560</v>
      </c>
      <c r="DY378" s="523"/>
      <c r="DZ378" s="524">
        <f t="shared" si="278"/>
        <v>560</v>
      </c>
      <c r="EG378" s="164"/>
      <c r="EH378" s="255"/>
      <c r="EI378" s="256"/>
      <c r="EJ378" s="514"/>
      <c r="EK378" s="529"/>
      <c r="EL378" s="258"/>
    </row>
    <row r="379" spans="12:142" x14ac:dyDescent="0.2">
      <c r="L379" s="745" t="s">
        <v>5564</v>
      </c>
      <c r="M379" s="803" t="s">
        <v>715</v>
      </c>
      <c r="N379" s="99" t="s">
        <v>2000</v>
      </c>
      <c r="O379" s="805" t="s">
        <v>692</v>
      </c>
      <c r="Q379" s="48"/>
      <c r="R379" s="97"/>
      <c r="S379" s="93"/>
      <c r="AY379" s="233" t="s">
        <v>260</v>
      </c>
      <c r="AZ379" s="136" t="s">
        <v>1597</v>
      </c>
      <c r="BA379" s="137" t="str">
        <f t="shared" si="288"/>
        <v>ДП ЛАДА-НОВА.4/3.фальц.</v>
      </c>
      <c r="BK379" s="48"/>
      <c r="BL379" s="40"/>
      <c r="BM379" s="69"/>
      <c r="BS379" s="47"/>
      <c r="BT379" s="47"/>
      <c r="BU379" s="69"/>
      <c r="BW379" s="248" t="s">
        <v>1017</v>
      </c>
      <c r="BX379" s="247" t="s">
        <v>790</v>
      </c>
      <c r="BY379" s="138" t="str">
        <f t="shared" si="280"/>
        <v>ДП ЛАДА-КОНЦЕПТ.5/2.Бронза</v>
      </c>
      <c r="CA379" s="431"/>
      <c r="CB379" s="221"/>
      <c r="CC379" s="222"/>
      <c r="DD379" s="250" t="s">
        <v>1391</v>
      </c>
      <c r="DE379" s="162">
        <v>6790.0000000000009</v>
      </c>
      <c r="DF379" s="525">
        <f>ROUND(((DE379-(DE379/6))/$DD$3)*$DE$3,2)</f>
        <v>6790</v>
      </c>
      <c r="DG379" s="526"/>
      <c r="DH379" s="527">
        <f>IF(DG379="",DF379,
IF(AND($DE$10&gt;=VLOOKUP(DG379,$DD$5:$DH$9,2,0),$DE$10&lt;=VLOOKUP(DG379,$DD$5:$DH$9,3,0)),
(DF379*(1-VLOOKUP(DG379,$DD$5:$DH$9,4,0))),
DF379))</f>
        <v>6790</v>
      </c>
      <c r="DP379" s="535"/>
      <c r="DQ379" s="536"/>
      <c r="DR379" s="647"/>
      <c r="DS379" s="648"/>
      <c r="DT379" s="649"/>
      <c r="DU379" s="165"/>
      <c r="DV379" s="644"/>
      <c r="DW379" s="645"/>
      <c r="DX379" s="651"/>
      <c r="DY379" s="652"/>
      <c r="DZ379" s="653"/>
      <c r="EG379" s="164"/>
      <c r="EH379" s="731" t="s">
        <v>4631</v>
      </c>
      <c r="EI379" s="162">
        <v>0</v>
      </c>
      <c r="EJ379" s="534">
        <f t="shared" si="269"/>
        <v>0</v>
      </c>
      <c r="EK379" s="526"/>
      <c r="EL379" s="527">
        <f t="shared" si="287"/>
        <v>0</v>
      </c>
    </row>
    <row r="380" spans="12:142" x14ac:dyDescent="0.2">
      <c r="L380" s="744" t="s">
        <v>5565</v>
      </c>
      <c r="M380" s="253" t="s">
        <v>1054</v>
      </c>
      <c r="N380" s="159" t="s">
        <v>2001</v>
      </c>
      <c r="O380" s="421" t="s">
        <v>692</v>
      </c>
      <c r="P380" s="811"/>
      <c r="Q380" s="745" t="s">
        <v>5564</v>
      </c>
      <c r="R380" s="100" t="s">
        <v>152</v>
      </c>
      <c r="S380" s="99"/>
      <c r="AY380" s="233" t="s">
        <v>260</v>
      </c>
      <c r="AZ380" s="136" t="s">
        <v>1598</v>
      </c>
      <c r="BA380" s="137" t="str">
        <f t="shared" si="288"/>
        <v>ДП ЛАДА-НОВА.4/3.б/з фальц.</v>
      </c>
      <c r="BK380" s="48"/>
      <c r="BL380" s="40"/>
      <c r="BM380" s="69"/>
      <c r="BS380" s="47"/>
      <c r="BT380" s="47"/>
      <c r="BU380" s="69"/>
      <c r="BW380" s="250" t="s">
        <v>1018</v>
      </c>
      <c r="BX380" s="780" t="s">
        <v>3980</v>
      </c>
      <c r="BY380" s="134" t="str">
        <f t="shared" si="280"/>
        <v>ДП ЛАДА-КОНЦЕПТ.5/3.Малюнок</v>
      </c>
      <c r="CA380" s="145" t="s">
        <v>3026</v>
      </c>
      <c r="CB380" s="136" t="s">
        <v>3871</v>
      </c>
      <c r="CC380" s="137" t="str">
        <f>CONCATENATE(CA380,".",CB380)</f>
        <v>ДП ЛАДА A.фальц,.робоча..(ні)</v>
      </c>
      <c r="DD380" s="249" t="s">
        <v>1392</v>
      </c>
      <c r="DE380" s="165">
        <v>6790.0000000000009</v>
      </c>
      <c r="DF380" s="525">
        <f t="shared" ref="DF380:DF417" si="289">ROUND(((DE380-(DE380/6))/$DD$3)*$DE$3,2)</f>
        <v>6790</v>
      </c>
      <c r="DG380" s="520"/>
      <c r="DH380" s="527">
        <f t="shared" ref="DH380:DH417" si="290">IF(DG380="",DF380,
IF(AND($DE$10&gt;=VLOOKUP(DG380,$DD$5:$DH$9,2,0),$DE$10&lt;=VLOOKUP(DG380,$DD$5:$DH$9,3,0)),
(DF380*(1-VLOOKUP(DG380,$DD$5:$DH$9,4,0))),
DF380))</f>
        <v>6790</v>
      </c>
      <c r="DP380" s="250" t="s">
        <v>2426</v>
      </c>
      <c r="DQ380" s="162">
        <v>0</v>
      </c>
      <c r="DR380" s="525">
        <f t="shared" ref="DR380:DR402" si="291">ROUND(((DQ380-(DQ380/6))/$DD$3)*$DE$3,2)</f>
        <v>0</v>
      </c>
      <c r="DS380" s="526"/>
      <c r="DT380" s="527">
        <f t="shared" ref="DT380:DT402" si="292">IF(DS380="",DR380,
IF(AND($DQ$10&gt;=VLOOKUP(DS380,$DP$5:$DT$9,2,0),$DQ$10&lt;=VLOOKUP(DS380,$DP$5:$DT$9,3,0)),
(DR380*(1-VLOOKUP(DS380,$DP$5:$DT$9,4,0))),
DR380))</f>
        <v>0</v>
      </c>
      <c r="DU380" s="165"/>
      <c r="DV380" s="730" t="s">
        <v>3914</v>
      </c>
      <c r="DW380" s="104">
        <v>0</v>
      </c>
      <c r="DX380" s="402">
        <f t="shared" ref="DX380:DX386" si="293">ROUND(((DW380-(DW380/6))/$DD$3)*$DE$3,2)</f>
        <v>0</v>
      </c>
      <c r="DY380" s="511"/>
      <c r="DZ380" s="508">
        <f t="shared" ref="DZ380:DZ386" si="294">IF(DY380="",DX380,
IF(AND($DW$10&gt;=VLOOKUP(DY380,$DV$5:$DZ$9,2,0),$DW$10&lt;=VLOOKUP(DY380,$DV$5:$DZ$9,3,0)),
(DX380*(1-VLOOKUP(DY380,$DV$5:$DZ$9,4,0))),
DX380))</f>
        <v>0</v>
      </c>
      <c r="EG380" s="164"/>
      <c r="EH380" s="733" t="s">
        <v>4632</v>
      </c>
      <c r="EI380" s="163">
        <v>1770</v>
      </c>
      <c r="EJ380" s="528">
        <f t="shared" si="269"/>
        <v>1770</v>
      </c>
      <c r="EK380" s="523"/>
      <c r="EL380" s="524">
        <f t="shared" si="287"/>
        <v>1770</v>
      </c>
    </row>
    <row r="381" spans="12:142" x14ac:dyDescent="0.2">
      <c r="L381" s="141" t="s">
        <v>2002</v>
      </c>
      <c r="M381" s="803" t="s">
        <v>716</v>
      </c>
      <c r="N381" s="99" t="s">
        <v>2011</v>
      </c>
      <c r="O381" s="421" t="s">
        <v>692</v>
      </c>
      <c r="Q381" s="744" t="s">
        <v>5565</v>
      </c>
      <c r="R381" s="151" t="s">
        <v>152</v>
      </c>
      <c r="S381" s="159"/>
      <c r="AY381" s="223" t="s">
        <v>260</v>
      </c>
      <c r="AZ381" s="61" t="s">
        <v>1599</v>
      </c>
      <c r="BA381" s="138" t="str">
        <f t="shared" si="288"/>
        <v>ДП ЛАДА-НОВА.4/3.купе.</v>
      </c>
      <c r="BK381" s="562"/>
      <c r="BL381" s="558"/>
      <c r="BM381" s="559"/>
      <c r="BS381" s="47"/>
      <c r="BT381" s="47"/>
      <c r="BU381" s="69"/>
      <c r="BW381" s="249" t="s">
        <v>1018</v>
      </c>
      <c r="BX381" s="764" t="s">
        <v>3617</v>
      </c>
      <c r="BY381" s="137" t="str">
        <f t="shared" si="280"/>
        <v>ДП ЛАДА-КОНЦЕПТ.5/3.Графіт</v>
      </c>
      <c r="CA381" s="145" t="s">
        <v>3026</v>
      </c>
      <c r="CC381" s="21"/>
      <c r="DD381" s="249" t="s">
        <v>1393</v>
      </c>
      <c r="DE381" s="165">
        <v>6790.0000000000009</v>
      </c>
      <c r="DF381" s="525">
        <f t="shared" si="289"/>
        <v>6790</v>
      </c>
      <c r="DG381" s="520"/>
      <c r="DH381" s="527">
        <f t="shared" si="290"/>
        <v>6790</v>
      </c>
      <c r="DP381" s="734" t="s">
        <v>3706</v>
      </c>
      <c r="DQ381" s="165">
        <v>550</v>
      </c>
      <c r="DR381" s="519">
        <f t="shared" si="291"/>
        <v>550</v>
      </c>
      <c r="DS381" s="520"/>
      <c r="DT381" s="521">
        <f t="shared" si="292"/>
        <v>550</v>
      </c>
      <c r="DU381" s="165"/>
      <c r="DV381" s="731" t="s">
        <v>5462</v>
      </c>
      <c r="DW381" s="162">
        <v>0</v>
      </c>
      <c r="DX381" s="525">
        <f t="shared" si="293"/>
        <v>0</v>
      </c>
      <c r="DY381" s="526"/>
      <c r="DZ381" s="527">
        <f t="shared" si="294"/>
        <v>0</v>
      </c>
      <c r="EG381" s="164"/>
      <c r="EH381" s="732" t="s">
        <v>3402</v>
      </c>
      <c r="EI381" s="165">
        <v>0</v>
      </c>
      <c r="EJ381" s="519">
        <f t="shared" si="269"/>
        <v>0</v>
      </c>
      <c r="EK381" s="520"/>
      <c r="EL381" s="521">
        <f t="shared" si="287"/>
        <v>0</v>
      </c>
    </row>
    <row r="382" spans="12:142" x14ac:dyDescent="0.2">
      <c r="L382" s="142" t="s">
        <v>2003</v>
      </c>
      <c r="M382" s="21" t="s">
        <v>717</v>
      </c>
      <c r="N382" s="158" t="s">
        <v>2012</v>
      </c>
      <c r="O382" s="421" t="s">
        <v>692</v>
      </c>
      <c r="P382" s="96"/>
      <c r="Q382" s="141" t="s">
        <v>2002</v>
      </c>
      <c r="R382" s="100" t="s">
        <v>152</v>
      </c>
      <c r="S382" s="99"/>
      <c r="AY382" s="233" t="s">
        <v>565</v>
      </c>
      <c r="AZ382" s="136" t="s">
        <v>1597</v>
      </c>
      <c r="BA382" s="137" t="str">
        <f t="shared" si="288"/>
        <v>ДП ЛАДА-НОВА.4/6.фальц.</v>
      </c>
      <c r="BS382" s="551"/>
      <c r="BT382" s="551"/>
      <c r="BU382" s="559"/>
      <c r="BW382" s="249" t="s">
        <v>1018</v>
      </c>
      <c r="BX382" s="246" t="s">
        <v>790</v>
      </c>
      <c r="BY382" s="137" t="str">
        <f t="shared" si="280"/>
        <v>ДП ЛАДА-КОНЦЕПТ.5/3.Бронза</v>
      </c>
      <c r="CA382" s="145" t="s">
        <v>3026</v>
      </c>
      <c r="CB382" s="150" t="s">
        <v>5402</v>
      </c>
      <c r="CC382" s="137" t="str">
        <f t="shared" ref="CC382:CC387" si="295">CONCATENATE(CA382,".",CB382)</f>
        <v>ДП ЛАДА A.фальц,.робоча..Stand цл Лів +3завіс</v>
      </c>
      <c r="DD382" s="249" t="s">
        <v>1394</v>
      </c>
      <c r="DE382" s="165">
        <v>6790.0000000000009</v>
      </c>
      <c r="DF382" s="525">
        <f t="shared" si="289"/>
        <v>6790</v>
      </c>
      <c r="DG382" s="520"/>
      <c r="DH382" s="527">
        <f t="shared" si="290"/>
        <v>6790</v>
      </c>
      <c r="DP382" s="248" t="s">
        <v>2427</v>
      </c>
      <c r="DQ382" s="163">
        <v>550</v>
      </c>
      <c r="DR382" s="528">
        <f t="shared" si="291"/>
        <v>550</v>
      </c>
      <c r="DS382" s="523"/>
      <c r="DT382" s="524">
        <f t="shared" si="292"/>
        <v>550</v>
      </c>
      <c r="DU382" s="165"/>
      <c r="DV382" s="731" t="s">
        <v>5463</v>
      </c>
      <c r="DW382" s="162">
        <v>0</v>
      </c>
      <c r="DX382" s="525">
        <f t="shared" si="293"/>
        <v>0</v>
      </c>
      <c r="DY382" s="526"/>
      <c r="DZ382" s="527">
        <f t="shared" si="294"/>
        <v>0</v>
      </c>
      <c r="EG382" s="164"/>
      <c r="EH382" s="733" t="s">
        <v>3403</v>
      </c>
      <c r="EI382" s="163">
        <v>1770</v>
      </c>
      <c r="EJ382" s="528">
        <f t="shared" si="269"/>
        <v>1770</v>
      </c>
      <c r="EK382" s="523"/>
      <c r="EL382" s="524">
        <f t="shared" si="287"/>
        <v>1770</v>
      </c>
    </row>
    <row r="383" spans="12:142" x14ac:dyDescent="0.2">
      <c r="L383" s="143" t="s">
        <v>2004</v>
      </c>
      <c r="M383" s="253" t="s">
        <v>1231</v>
      </c>
      <c r="N383" s="159" t="s">
        <v>2013</v>
      </c>
      <c r="O383" s="421" t="s">
        <v>692</v>
      </c>
      <c r="P383" s="96"/>
      <c r="Q383" s="142" t="s">
        <v>2003</v>
      </c>
      <c r="R383" s="150" t="s">
        <v>152</v>
      </c>
      <c r="S383" s="158"/>
      <c r="AY383" s="233" t="s">
        <v>565</v>
      </c>
      <c r="AZ383" s="136" t="s">
        <v>1598</v>
      </c>
      <c r="BA383" s="137" t="str">
        <f t="shared" si="288"/>
        <v>ДП ЛАДА-НОВА.4/6.б/з фальц.</v>
      </c>
      <c r="BW383" s="431"/>
      <c r="BX383" s="431"/>
      <c r="BY383" s="431"/>
      <c r="CA383" s="145" t="s">
        <v>3026</v>
      </c>
      <c r="CB383" s="150" t="s">
        <v>5403</v>
      </c>
      <c r="CC383" s="137" t="str">
        <f t="shared" si="295"/>
        <v>ДП ЛАДА A.фальц,.робоча..Stand цл Пр +3завіс</v>
      </c>
      <c r="DD383" s="249" t="s">
        <v>1395</v>
      </c>
      <c r="DE383" s="165">
        <v>6790.0000000000009</v>
      </c>
      <c r="DF383" s="525">
        <f t="shared" si="289"/>
        <v>6790</v>
      </c>
      <c r="DG383" s="520"/>
      <c r="DH383" s="527">
        <f t="shared" si="290"/>
        <v>6790</v>
      </c>
      <c r="DP383" s="248" t="s">
        <v>5706</v>
      </c>
      <c r="DQ383" s="163">
        <v>550</v>
      </c>
      <c r="DR383" s="528">
        <f>ROUND(((DQ383-(DQ383/6))/$DD$3)*$DE$3,2)</f>
        <v>550</v>
      </c>
      <c r="DS383" s="523"/>
      <c r="DT383" s="524">
        <f>IF(DS383="",DR383,
IF(AND($DQ$10&gt;=VLOOKUP(DS383,$DP$5:$DT$9,2,0),$DQ$10&lt;=VLOOKUP(DS383,$DP$5:$DT$9,3,0)),
(DR383*(1-VLOOKUP(DS383,$DP$5:$DT$9,4,0))),
DR383))</f>
        <v>550</v>
      </c>
      <c r="DU383" s="165"/>
      <c r="DV383" s="732" t="s">
        <v>5464</v>
      </c>
      <c r="DW383" s="165">
        <v>0</v>
      </c>
      <c r="DX383" s="519">
        <f t="shared" si="293"/>
        <v>0</v>
      </c>
      <c r="DY383" s="520"/>
      <c r="DZ383" s="521">
        <f t="shared" si="294"/>
        <v>0</v>
      </c>
      <c r="EG383" s="164"/>
      <c r="EH383" s="732" t="s">
        <v>3404</v>
      </c>
      <c r="EI383" s="165">
        <v>0</v>
      </c>
      <c r="EJ383" s="519">
        <f>ROUND(((EI383-(EI383/6))/$DD$3)*$DE$3,2)</f>
        <v>0</v>
      </c>
      <c r="EK383" s="520"/>
      <c r="EL383" s="521">
        <f>IF(EK383="",EJ383,
IF(AND($EI$10&gt;=VLOOKUP(EK383,$EH$5:$EL$9,2,0),$EI$10&lt;=VLOOKUP(EK383,$EH$5:$EL$9,3,0)),
(EJ383*(1-VLOOKUP(EK383,$EH$5:$EL$9,4,0))),
EJ383))</f>
        <v>0</v>
      </c>
    </row>
    <row r="384" spans="12:142" x14ac:dyDescent="0.2">
      <c r="L384" s="141" t="s">
        <v>527</v>
      </c>
      <c r="M384" s="803" t="s">
        <v>519</v>
      </c>
      <c r="N384" s="99" t="s">
        <v>2032</v>
      </c>
      <c r="O384" s="421" t="s">
        <v>692</v>
      </c>
      <c r="P384" s="96"/>
      <c r="Q384" s="143" t="s">
        <v>2004</v>
      </c>
      <c r="R384" s="151" t="s">
        <v>152</v>
      </c>
      <c r="S384" s="159"/>
      <c r="AY384" s="223" t="s">
        <v>565</v>
      </c>
      <c r="AZ384" s="61" t="s">
        <v>1599</v>
      </c>
      <c r="BA384" s="138" t="str">
        <f t="shared" si="288"/>
        <v>ДП ЛАДА-НОВА.4/6.купе.</v>
      </c>
      <c r="BW384" s="249" t="s">
        <v>121</v>
      </c>
      <c r="BX384" s="764" t="s">
        <v>3871</v>
      </c>
      <c r="BY384" s="137" t="str">
        <f t="shared" si="280"/>
        <v>ДП ЛАДА-НОВА.4/0.(ні)</v>
      </c>
      <c r="CA384" s="145" t="s">
        <v>3026</v>
      </c>
      <c r="CB384" s="150" t="s">
        <v>5404</v>
      </c>
      <c r="CC384" s="137" t="str">
        <f t="shared" si="295"/>
        <v>ДП ЛАДА A.фальц,.робоча..Stand кл Лів +3завіс</v>
      </c>
      <c r="DD384" s="249" t="s">
        <v>1396</v>
      </c>
      <c r="DE384" s="165">
        <v>6730.0000000000009</v>
      </c>
      <c r="DF384" s="525">
        <f t="shared" si="289"/>
        <v>6730</v>
      </c>
      <c r="DG384" s="520"/>
      <c r="DH384" s="527">
        <f t="shared" si="290"/>
        <v>6730</v>
      </c>
      <c r="DP384" s="249" t="s">
        <v>2428</v>
      </c>
      <c r="DQ384" s="165">
        <v>0</v>
      </c>
      <c r="DR384" s="519">
        <f t="shared" si="291"/>
        <v>0</v>
      </c>
      <c r="DS384" s="520"/>
      <c r="DT384" s="521">
        <f t="shared" si="292"/>
        <v>0</v>
      </c>
      <c r="DU384" s="165"/>
      <c r="DV384" s="732" t="s">
        <v>5466</v>
      </c>
      <c r="DW384" s="162">
        <v>0</v>
      </c>
      <c r="DX384" s="525">
        <f t="shared" si="293"/>
        <v>0</v>
      </c>
      <c r="DY384" s="526"/>
      <c r="DZ384" s="527">
        <f t="shared" si="294"/>
        <v>0</v>
      </c>
      <c r="EG384" s="164"/>
      <c r="EH384" s="733" t="s">
        <v>3405</v>
      </c>
      <c r="EI384" s="163">
        <v>1770</v>
      </c>
      <c r="EJ384" s="528">
        <f>ROUND(((EI384-(EI384/6))/$DD$3)*$DE$3,2)</f>
        <v>1770</v>
      </c>
      <c r="EK384" s="523"/>
      <c r="EL384" s="524">
        <f>IF(EK384="",EJ384,
IF(AND($EI$10&gt;=VLOOKUP(EK384,$EH$5:$EL$9,2,0),$EI$10&lt;=VLOOKUP(EK384,$EH$5:$EL$9,3,0)),
(EJ384*(1-VLOOKUP(EK384,$EH$5:$EL$9,4,0))),
EJ384))</f>
        <v>1770</v>
      </c>
    </row>
    <row r="385" spans="12:142" x14ac:dyDescent="0.2">
      <c r="L385" s="142" t="s">
        <v>477</v>
      </c>
      <c r="M385" s="21" t="s">
        <v>478</v>
      </c>
      <c r="N385" s="158" t="s">
        <v>2033</v>
      </c>
      <c r="O385" s="804" t="s">
        <v>692</v>
      </c>
      <c r="P385" s="96"/>
      <c r="Q385" s="141" t="s">
        <v>527</v>
      </c>
      <c r="R385" s="100" t="s">
        <v>152</v>
      </c>
      <c r="S385" s="99"/>
      <c r="AY385" s="233" t="s">
        <v>566</v>
      </c>
      <c r="AZ385" s="136" t="s">
        <v>1597</v>
      </c>
      <c r="BA385" s="137" t="str">
        <f t="shared" si="288"/>
        <v>ДП ЛАДА-НОВА.4/9.фальц.</v>
      </c>
      <c r="BW385" s="250" t="s">
        <v>260</v>
      </c>
      <c r="BX385" s="245" t="s">
        <v>430</v>
      </c>
      <c r="BY385" s="134" t="str">
        <f t="shared" si="280"/>
        <v>ДП ЛАДА-НОВА.4/3.Сатин</v>
      </c>
      <c r="CA385" s="145" t="s">
        <v>3026</v>
      </c>
      <c r="CB385" s="150" t="s">
        <v>5405</v>
      </c>
      <c r="CC385" s="137" t="str">
        <f t="shared" si="295"/>
        <v>ДП ЛАДА A.фальц,.робоча..Stand кл Пр +3завіс</v>
      </c>
      <c r="DD385" s="249" t="s">
        <v>1397</v>
      </c>
      <c r="DE385" s="165">
        <v>6730.0000000000009</v>
      </c>
      <c r="DF385" s="525">
        <f t="shared" si="289"/>
        <v>6730</v>
      </c>
      <c r="DG385" s="520"/>
      <c r="DH385" s="527">
        <f t="shared" si="290"/>
        <v>6730</v>
      </c>
      <c r="DP385" s="734" t="s">
        <v>3707</v>
      </c>
      <c r="DQ385" s="165">
        <v>550</v>
      </c>
      <c r="DR385" s="519">
        <f t="shared" si="291"/>
        <v>550</v>
      </c>
      <c r="DS385" s="520"/>
      <c r="DT385" s="521">
        <f t="shared" si="292"/>
        <v>550</v>
      </c>
      <c r="DU385" s="165"/>
      <c r="DV385" s="732" t="s">
        <v>5465</v>
      </c>
      <c r="DW385" s="165">
        <v>0</v>
      </c>
      <c r="DX385" s="519">
        <f t="shared" si="293"/>
        <v>0</v>
      </c>
      <c r="DY385" s="520"/>
      <c r="DZ385" s="521">
        <f t="shared" si="294"/>
        <v>0</v>
      </c>
      <c r="EG385" s="164"/>
      <c r="EH385" s="732" t="s">
        <v>3406</v>
      </c>
      <c r="EI385" s="165">
        <v>0</v>
      </c>
      <c r="EJ385" s="519">
        <f>ROUND(((EI385-(EI385/6))/$DD$3)*$DE$3,2)</f>
        <v>0</v>
      </c>
      <c r="EK385" s="520"/>
      <c r="EL385" s="521">
        <f>IF(EK385="",EJ385,
IF(AND($EI$10&gt;=VLOOKUP(EK385,$EH$5:$EL$9,2,0),$EI$10&lt;=VLOOKUP(EK385,$EH$5:$EL$9,3,0)),
(EJ385*(1-VLOOKUP(EK385,$EH$5:$EL$9,4,0))),
EJ385))</f>
        <v>0</v>
      </c>
    </row>
    <row r="386" spans="12:142" x14ac:dyDescent="0.2">
      <c r="L386" s="143" t="s">
        <v>1055</v>
      </c>
      <c r="M386" s="253" t="s">
        <v>1056</v>
      </c>
      <c r="N386" s="159" t="s">
        <v>2034</v>
      </c>
      <c r="O386" s="804" t="s">
        <v>692</v>
      </c>
      <c r="P386" s="96"/>
      <c r="Q386" s="142" t="s">
        <v>477</v>
      </c>
      <c r="R386" s="150" t="s">
        <v>152</v>
      </c>
      <c r="S386" s="158"/>
      <c r="AY386" s="233" t="s">
        <v>566</v>
      </c>
      <c r="AZ386" s="136" t="s">
        <v>1598</v>
      </c>
      <c r="BA386" s="137" t="str">
        <f t="shared" si="288"/>
        <v>ДП ЛАДА-НОВА.4/9.б/з фальц.</v>
      </c>
      <c r="BW386" s="249" t="s">
        <v>260</v>
      </c>
      <c r="BX386" s="764" t="s">
        <v>3617</v>
      </c>
      <c r="BY386" s="137" t="str">
        <f t="shared" si="280"/>
        <v>ДП ЛАДА-НОВА.4/3.Графіт</v>
      </c>
      <c r="CA386" s="145" t="s">
        <v>3026</v>
      </c>
      <c r="CB386" s="150" t="s">
        <v>5406</v>
      </c>
      <c r="CC386" s="137" t="str">
        <f t="shared" si="295"/>
        <v>ДП ЛАДА A.фальц,.робоча..Stand ст Лів +3завіс</v>
      </c>
      <c r="DD386" s="248" t="s">
        <v>1398</v>
      </c>
      <c r="DE386" s="163">
        <v>6730.0000000000009</v>
      </c>
      <c r="DF386" s="525">
        <f t="shared" si="289"/>
        <v>6730</v>
      </c>
      <c r="DG386" s="523"/>
      <c r="DH386" s="527">
        <f t="shared" si="290"/>
        <v>6730</v>
      </c>
      <c r="DP386" s="248" t="s">
        <v>2429</v>
      </c>
      <c r="DQ386" s="163">
        <v>550</v>
      </c>
      <c r="DR386" s="528">
        <f t="shared" si="291"/>
        <v>550</v>
      </c>
      <c r="DS386" s="523"/>
      <c r="DT386" s="524">
        <f t="shared" si="292"/>
        <v>550</v>
      </c>
      <c r="DU386" s="165"/>
      <c r="DV386" s="732" t="s">
        <v>5467</v>
      </c>
      <c r="DW386" s="162">
        <v>0</v>
      </c>
      <c r="DX386" s="525">
        <f t="shared" si="293"/>
        <v>0</v>
      </c>
      <c r="DY386" s="526"/>
      <c r="DZ386" s="527">
        <f t="shared" si="294"/>
        <v>0</v>
      </c>
      <c r="EG386" s="164"/>
      <c r="EH386" s="733" t="s">
        <v>3407</v>
      </c>
      <c r="EI386" s="163">
        <v>2030</v>
      </c>
      <c r="EJ386" s="528">
        <f>ROUND(((EI386-(EI386/6))/$DD$3)*$DE$3,2)</f>
        <v>2030</v>
      </c>
      <c r="EK386" s="523"/>
      <c r="EL386" s="524">
        <f>IF(EK386="",EJ386,
IF(AND($EI$10&gt;=VLOOKUP(EK386,$EH$5:$EL$9,2,0),$EI$10&lt;=VLOOKUP(EK386,$EH$5:$EL$9,3,0)),
(EJ386*(1-VLOOKUP(EK386,$EH$5:$EL$9,4,0))),
EJ386))</f>
        <v>2030</v>
      </c>
    </row>
    <row r="387" spans="12:142" x14ac:dyDescent="0.2">
      <c r="L387" s="141" t="s">
        <v>18</v>
      </c>
      <c r="M387" s="803" t="s">
        <v>16</v>
      </c>
      <c r="N387" s="99" t="s">
        <v>2035</v>
      </c>
      <c r="O387" s="804" t="s">
        <v>692</v>
      </c>
      <c r="P387" s="96"/>
      <c r="Q387" s="143" t="s">
        <v>1055</v>
      </c>
      <c r="R387" s="151" t="s">
        <v>152</v>
      </c>
      <c r="S387" s="159"/>
      <c r="AY387" s="223" t="s">
        <v>566</v>
      </c>
      <c r="AZ387" s="61" t="s">
        <v>1599</v>
      </c>
      <c r="BA387" s="138" t="str">
        <f t="shared" si="288"/>
        <v>ДП ЛАДА-НОВА.4/9.купе.</v>
      </c>
      <c r="BW387" s="248" t="s">
        <v>260</v>
      </c>
      <c r="BX387" s="247" t="s">
        <v>790</v>
      </c>
      <c r="BY387" s="138" t="str">
        <f t="shared" si="280"/>
        <v>ДП ЛАДА-НОВА.4/3.Бронза</v>
      </c>
      <c r="CA387" s="145" t="s">
        <v>3026</v>
      </c>
      <c r="CB387" s="150" t="s">
        <v>5407</v>
      </c>
      <c r="CC387" s="137" t="str">
        <f t="shared" si="295"/>
        <v>ДП ЛАДА A.фальц,.робоча..Stand ст Пр +3завіс</v>
      </c>
      <c r="DD387" s="249" t="s">
        <v>1822</v>
      </c>
      <c r="DE387" s="165">
        <v>7740</v>
      </c>
      <c r="DF387" s="525">
        <f t="shared" si="289"/>
        <v>7740</v>
      </c>
      <c r="DG387" s="520"/>
      <c r="DH387" s="527">
        <f t="shared" si="290"/>
        <v>7740</v>
      </c>
      <c r="DP387" s="249" t="s">
        <v>2430</v>
      </c>
      <c r="DQ387" s="165">
        <v>0</v>
      </c>
      <c r="DR387" s="519">
        <f t="shared" si="291"/>
        <v>0</v>
      </c>
      <c r="DS387" s="520"/>
      <c r="DT387" s="521">
        <f t="shared" si="292"/>
        <v>0</v>
      </c>
      <c r="DU387" s="165"/>
      <c r="DV387" s="732" t="s">
        <v>6346</v>
      </c>
      <c r="DW387" s="165">
        <v>680</v>
      </c>
      <c r="DX387" s="519">
        <f t="shared" ref="DX387:DX412" si="296">ROUND(((DW387-(DW387/6))/$DD$3)*$DE$3,2)</f>
        <v>680</v>
      </c>
      <c r="DY387" s="520"/>
      <c r="DZ387" s="521">
        <f t="shared" ref="DZ387:DZ413" si="297">IF(DY387="",DX387,
IF(AND($DW$10&gt;=VLOOKUP(DY387,$DV$5:$DZ$9,2,0),$DW$10&lt;=VLOOKUP(DY387,$DV$5:$DZ$9,3,0)),
(DX387*(1-VLOOKUP(DY387,$DV$5:$DZ$9,4,0))),
DX387))</f>
        <v>680</v>
      </c>
      <c r="EG387" s="164"/>
      <c r="EH387" s="732" t="s">
        <v>3408</v>
      </c>
      <c r="EI387" s="165">
        <v>0</v>
      </c>
      <c r="EJ387" s="519">
        <f t="shared" ref="EJ387:EJ434" si="298">ROUND(((EI387-(EI387/6))/$DD$3)*$DE$3,2)</f>
        <v>0</v>
      </c>
      <c r="EK387" s="520"/>
      <c r="EL387" s="521">
        <f t="shared" ref="EL387:EL434" si="299">IF(EK387="",EJ387,
IF(AND($EI$10&gt;=VLOOKUP(EK387,$EH$5:$EL$9,2,0),$EI$10&lt;=VLOOKUP(EK387,$EH$5:$EL$9,3,0)),
(EJ387*(1-VLOOKUP(EK387,$EH$5:$EL$9,4,0))),
EJ387))</f>
        <v>0</v>
      </c>
    </row>
    <row r="388" spans="12:142" x14ac:dyDescent="0.2">
      <c r="L388" s="142" t="s">
        <v>19</v>
      </c>
      <c r="M388" s="21" t="s">
        <v>17</v>
      </c>
      <c r="N388" s="158" t="s">
        <v>2036</v>
      </c>
      <c r="O388" s="804" t="s">
        <v>692</v>
      </c>
      <c r="P388" s="96"/>
      <c r="Q388" s="141" t="s">
        <v>18</v>
      </c>
      <c r="R388" s="100" t="s">
        <v>152</v>
      </c>
      <c r="S388" s="99"/>
      <c r="AY388" s="153" t="s">
        <v>614</v>
      </c>
      <c r="AZ388" s="136" t="s">
        <v>1597</v>
      </c>
      <c r="BA388" s="137" t="str">
        <f t="shared" si="288"/>
        <v>ДП ЛАДА-НОВА.6А/1.фальц.</v>
      </c>
      <c r="BW388" s="248" t="s">
        <v>260</v>
      </c>
      <c r="BX388" s="247" t="s">
        <v>5676</v>
      </c>
      <c r="BY388" s="138" t="str">
        <f>CONCATENATE(BW388,".",BX388)</f>
        <v>ДП ЛАДА-НОВА.4/3.Лакобель</v>
      </c>
      <c r="CA388" s="145" t="s">
        <v>3026</v>
      </c>
      <c r="CC388" s="137"/>
      <c r="DD388" s="249" t="s">
        <v>1823</v>
      </c>
      <c r="DE388" s="165">
        <v>7740</v>
      </c>
      <c r="DF388" s="525">
        <f t="shared" si="289"/>
        <v>7740</v>
      </c>
      <c r="DG388" s="520"/>
      <c r="DH388" s="527">
        <f t="shared" si="290"/>
        <v>7740</v>
      </c>
      <c r="DP388" s="734" t="s">
        <v>3708</v>
      </c>
      <c r="DQ388" s="165">
        <v>550</v>
      </c>
      <c r="DR388" s="519">
        <f t="shared" si="291"/>
        <v>550</v>
      </c>
      <c r="DS388" s="520"/>
      <c r="DT388" s="521">
        <f t="shared" si="292"/>
        <v>550</v>
      </c>
      <c r="DU388" s="165"/>
      <c r="DV388" s="732" t="s">
        <v>6222</v>
      </c>
      <c r="DW388" s="165">
        <v>680</v>
      </c>
      <c r="DX388" s="519">
        <f t="shared" si="296"/>
        <v>680</v>
      </c>
      <c r="DY388" s="520"/>
      <c r="DZ388" s="521">
        <f t="shared" si="297"/>
        <v>680</v>
      </c>
      <c r="EG388" s="164"/>
      <c r="EH388" s="733" t="s">
        <v>3409</v>
      </c>
      <c r="EI388" s="163">
        <v>2130</v>
      </c>
      <c r="EJ388" s="528">
        <f t="shared" si="298"/>
        <v>2130</v>
      </c>
      <c r="EK388" s="523"/>
      <c r="EL388" s="524">
        <f t="shared" si="299"/>
        <v>2130</v>
      </c>
    </row>
    <row r="389" spans="12:142" x14ac:dyDescent="0.2">
      <c r="L389" s="143" t="s">
        <v>1204</v>
      </c>
      <c r="M389" s="253" t="s">
        <v>1205</v>
      </c>
      <c r="N389" s="159" t="s">
        <v>2037</v>
      </c>
      <c r="O389" s="805" t="s">
        <v>692</v>
      </c>
      <c r="P389" s="96"/>
      <c r="Q389" s="142" t="s">
        <v>19</v>
      </c>
      <c r="R389" s="150" t="s">
        <v>152</v>
      </c>
      <c r="S389" s="158"/>
      <c r="AY389" s="153" t="s">
        <v>614</v>
      </c>
      <c r="AZ389" s="136" t="s">
        <v>1598</v>
      </c>
      <c r="BA389" s="137" t="str">
        <f t="shared" si="288"/>
        <v>ДП ЛАДА-НОВА.6А/1.б/з фальц.</v>
      </c>
      <c r="BW389" s="250" t="s">
        <v>565</v>
      </c>
      <c r="BX389" s="245" t="s">
        <v>430</v>
      </c>
      <c r="BY389" s="134" t="str">
        <f t="shared" si="280"/>
        <v>ДП ЛАДА-НОВА.4/6.Сатин</v>
      </c>
      <c r="CA389" s="145" t="s">
        <v>3026</v>
      </c>
      <c r="CB389" s="136" t="s">
        <v>6271</v>
      </c>
      <c r="CC389" s="137" t="str">
        <f>CONCATENATE(CA389,".",CB389)</f>
        <v>ДП ЛАДА A.фальц,.робоча..Soft цл (чор.) +3завіс</v>
      </c>
      <c r="DD389" s="249" t="s">
        <v>1824</v>
      </c>
      <c r="DE389" s="165">
        <v>7740</v>
      </c>
      <c r="DF389" s="525">
        <f t="shared" si="289"/>
        <v>7740</v>
      </c>
      <c r="DG389" s="520"/>
      <c r="DH389" s="527">
        <f t="shared" si="290"/>
        <v>7740</v>
      </c>
      <c r="DP389" s="248" t="s">
        <v>2431</v>
      </c>
      <c r="DQ389" s="163">
        <v>550</v>
      </c>
      <c r="DR389" s="528">
        <f t="shared" si="291"/>
        <v>550</v>
      </c>
      <c r="DS389" s="523"/>
      <c r="DT389" s="524">
        <f t="shared" si="292"/>
        <v>550</v>
      </c>
      <c r="DU389" s="165"/>
      <c r="DV389" s="732" t="s">
        <v>4234</v>
      </c>
      <c r="DW389" s="165">
        <v>550</v>
      </c>
      <c r="DX389" s="519">
        <f t="shared" si="296"/>
        <v>550</v>
      </c>
      <c r="DY389" s="520"/>
      <c r="DZ389" s="521">
        <f t="shared" si="297"/>
        <v>550</v>
      </c>
      <c r="EG389" s="164"/>
      <c r="EH389" s="732" t="s">
        <v>7413</v>
      </c>
      <c r="EI389" s="165">
        <v>0</v>
      </c>
      <c r="EJ389" s="519">
        <f>ROUND(((EI389-(EI389/6))/$DD$3)*$DE$3,2)</f>
        <v>0</v>
      </c>
      <c r="EK389" s="520"/>
      <c r="EL389" s="521">
        <f>IF(EK389="",EJ389,
IF(AND($EI$10&gt;=VLOOKUP(EK389,$EH$5:$EL$9,2,0),$EI$10&lt;=VLOOKUP(EK389,$EH$5:$EL$9,3,0)),
(EJ389*(1-VLOOKUP(EK389,$EH$5:$EL$9,4,0))),
EJ389))</f>
        <v>0</v>
      </c>
    </row>
    <row r="390" spans="12:142" x14ac:dyDescent="0.2">
      <c r="L390" s="141" t="s">
        <v>6829</v>
      </c>
      <c r="M390" s="803" t="s">
        <v>6832</v>
      </c>
      <c r="N390" s="99" t="s">
        <v>6826</v>
      </c>
      <c r="O390" s="805" t="s">
        <v>692</v>
      </c>
      <c r="P390" s="96"/>
      <c r="Q390" s="143" t="s">
        <v>1204</v>
      </c>
      <c r="R390" s="151" t="s">
        <v>152</v>
      </c>
      <c r="S390" s="159"/>
      <c r="AY390" s="154" t="s">
        <v>614</v>
      </c>
      <c r="AZ390" s="61" t="s">
        <v>1599</v>
      </c>
      <c r="BA390" s="138" t="str">
        <f t="shared" si="288"/>
        <v>ДП ЛАДА-НОВА.6А/1.купе.</v>
      </c>
      <c r="BW390" s="249" t="s">
        <v>565</v>
      </c>
      <c r="BX390" s="764" t="s">
        <v>3617</v>
      </c>
      <c r="BY390" s="137" t="str">
        <f t="shared" si="280"/>
        <v>ДП ЛАДА-НОВА.4/6.Графіт</v>
      </c>
      <c r="CA390" s="145" t="s">
        <v>3026</v>
      </c>
      <c r="CB390" s="136" t="s">
        <v>6206</v>
      </c>
      <c r="CC390" s="137" t="str">
        <f>CONCATENATE(CA390,".",CB390)</f>
        <v>ДП ЛАДА A.фальц,.робоча..Soft ст (чор.) +3завіс</v>
      </c>
      <c r="DD390" s="249" t="s">
        <v>1825</v>
      </c>
      <c r="DE390" s="165">
        <v>7740</v>
      </c>
      <c r="DF390" s="525">
        <f t="shared" si="289"/>
        <v>7740</v>
      </c>
      <c r="DG390" s="520"/>
      <c r="DH390" s="527">
        <f t="shared" si="290"/>
        <v>7740</v>
      </c>
      <c r="DP390" s="735" t="s">
        <v>3921</v>
      </c>
      <c r="DQ390" s="163">
        <v>0</v>
      </c>
      <c r="DR390" s="528">
        <f t="shared" si="291"/>
        <v>0</v>
      </c>
      <c r="DS390" s="523"/>
      <c r="DT390" s="524">
        <f t="shared" si="292"/>
        <v>0</v>
      </c>
      <c r="DU390" s="165"/>
      <c r="DV390" s="732" t="s">
        <v>4235</v>
      </c>
      <c r="DW390" s="165">
        <v>550</v>
      </c>
      <c r="DX390" s="519">
        <f t="shared" si="296"/>
        <v>550</v>
      </c>
      <c r="DY390" s="520"/>
      <c r="DZ390" s="521">
        <f t="shared" si="297"/>
        <v>550</v>
      </c>
      <c r="EG390" s="164"/>
      <c r="EH390" s="733" t="s">
        <v>7414</v>
      </c>
      <c r="EI390" s="163">
        <v>2130</v>
      </c>
      <c r="EJ390" s="528">
        <f>ROUND(((EI390-(EI390/6))/$DD$3)*$DE$3,2)</f>
        <v>2130</v>
      </c>
      <c r="EK390" s="523"/>
      <c r="EL390" s="524">
        <f>IF(EK390="",EJ390,
IF(AND($EI$10&gt;=VLOOKUP(EK390,$EH$5:$EL$9,2,0),$EI$10&lt;=VLOOKUP(EK390,$EH$5:$EL$9,3,0)),
(EJ390*(1-VLOOKUP(EK390,$EH$5:$EL$9,4,0))),
EJ390))</f>
        <v>2130</v>
      </c>
    </row>
    <row r="391" spans="12:142" x14ac:dyDescent="0.2">
      <c r="L391" s="142" t="s">
        <v>6830</v>
      </c>
      <c r="M391" s="21" t="s">
        <v>6833</v>
      </c>
      <c r="N391" s="158" t="s">
        <v>6827</v>
      </c>
      <c r="O391" s="805" t="s">
        <v>692</v>
      </c>
      <c r="P391" s="96"/>
      <c r="Q391" s="141" t="s">
        <v>6829</v>
      </c>
      <c r="R391" s="100" t="s">
        <v>152</v>
      </c>
      <c r="S391" s="99"/>
      <c r="AY391" s="153" t="s">
        <v>7013</v>
      </c>
      <c r="AZ391" s="136" t="s">
        <v>1597</v>
      </c>
      <c r="BA391" s="137" t="str">
        <f>CONCATENATE(AY391,".",AZ391)</f>
        <v>ДП ЛАДА-НОВА.6А/0.фальц.</v>
      </c>
      <c r="BW391" s="248" t="s">
        <v>565</v>
      </c>
      <c r="BX391" s="247" t="s">
        <v>790</v>
      </c>
      <c r="BY391" s="138" t="str">
        <f t="shared" si="280"/>
        <v>ДП ЛАДА-НОВА.4/6.Бронза</v>
      </c>
      <c r="CA391" s="145" t="s">
        <v>3026</v>
      </c>
      <c r="CB391" s="136" t="s">
        <v>4064</v>
      </c>
      <c r="CC391" s="137" t="str">
        <f>CONCATENATE(CA391,".",CB391)</f>
        <v>ДП ЛАДА A.фальц,.робоча..Soft цл +3завіс</v>
      </c>
      <c r="DD391" s="249" t="s">
        <v>1826</v>
      </c>
      <c r="DE391" s="165">
        <v>7740</v>
      </c>
      <c r="DF391" s="525">
        <f t="shared" si="289"/>
        <v>7740</v>
      </c>
      <c r="DG391" s="520"/>
      <c r="DH391" s="527">
        <f t="shared" si="290"/>
        <v>7740</v>
      </c>
      <c r="DP391" s="249" t="s">
        <v>2434</v>
      </c>
      <c r="DQ391" s="165">
        <v>0</v>
      </c>
      <c r="DR391" s="519">
        <f t="shared" si="291"/>
        <v>0</v>
      </c>
      <c r="DS391" s="520"/>
      <c r="DT391" s="521">
        <f t="shared" si="292"/>
        <v>0</v>
      </c>
      <c r="DU391" s="165"/>
      <c r="DV391" s="732" t="s">
        <v>4236</v>
      </c>
      <c r="DW391" s="165">
        <v>800</v>
      </c>
      <c r="DX391" s="519">
        <f t="shared" si="296"/>
        <v>800</v>
      </c>
      <c r="DY391" s="520"/>
      <c r="DZ391" s="521">
        <f t="shared" si="297"/>
        <v>800</v>
      </c>
      <c r="EG391" s="164"/>
      <c r="EH391" s="732" t="s">
        <v>3410</v>
      </c>
      <c r="EI391" s="165">
        <v>0</v>
      </c>
      <c r="EJ391" s="519">
        <f t="shared" si="298"/>
        <v>0</v>
      </c>
      <c r="EK391" s="520"/>
      <c r="EL391" s="521">
        <f t="shared" si="299"/>
        <v>0</v>
      </c>
    </row>
    <row r="392" spans="12:142" x14ac:dyDescent="0.2">
      <c r="L392" s="143" t="s">
        <v>6831</v>
      </c>
      <c r="M392" s="253" t="s">
        <v>6834</v>
      </c>
      <c r="N392" s="159" t="s">
        <v>6828</v>
      </c>
      <c r="O392" s="804" t="s">
        <v>691</v>
      </c>
      <c r="P392" s="96"/>
      <c r="Q392" s="142" t="s">
        <v>6830</v>
      </c>
      <c r="R392" s="150" t="s">
        <v>152</v>
      </c>
      <c r="S392" s="158"/>
      <c r="AY392" s="153" t="s">
        <v>7013</v>
      </c>
      <c r="AZ392" s="136" t="s">
        <v>1598</v>
      </c>
      <c r="BA392" s="137" t="str">
        <f>CONCATENATE(AY392,".",AZ392)</f>
        <v>ДП ЛАДА-НОВА.6А/0.б/з фальц.</v>
      </c>
      <c r="BW392" s="248" t="s">
        <v>565</v>
      </c>
      <c r="BX392" s="247" t="s">
        <v>5676</v>
      </c>
      <c r="BY392" s="138" t="str">
        <f>CONCATENATE(BW392,".",BX392)</f>
        <v>ДП ЛАДА-НОВА.4/6.Лакобель</v>
      </c>
      <c r="CA392" s="145" t="s">
        <v>3026</v>
      </c>
      <c r="CB392" s="136" t="s">
        <v>4067</v>
      </c>
      <c r="CC392" s="137" t="str">
        <f>CONCATENATE(CA392,".",CB392)</f>
        <v>ДП ЛАДА A.фальц,.робоча..Soft ст +3завіс</v>
      </c>
      <c r="DD392" s="249" t="s">
        <v>1827</v>
      </c>
      <c r="DE392" s="165">
        <v>7670</v>
      </c>
      <c r="DF392" s="525">
        <f t="shared" si="289"/>
        <v>7670</v>
      </c>
      <c r="DG392" s="520"/>
      <c r="DH392" s="527">
        <f t="shared" si="290"/>
        <v>7670</v>
      </c>
      <c r="DP392" s="734" t="s">
        <v>3709</v>
      </c>
      <c r="DQ392" s="165">
        <v>550</v>
      </c>
      <c r="DR392" s="519">
        <f t="shared" si="291"/>
        <v>550</v>
      </c>
      <c r="DS392" s="520"/>
      <c r="DT392" s="521">
        <f t="shared" si="292"/>
        <v>550</v>
      </c>
      <c r="DU392" s="165"/>
      <c r="DV392" s="733" t="s">
        <v>4237</v>
      </c>
      <c r="DW392" s="163">
        <v>800</v>
      </c>
      <c r="DX392" s="522">
        <f t="shared" si="296"/>
        <v>800</v>
      </c>
      <c r="DY392" s="523"/>
      <c r="DZ392" s="524">
        <f t="shared" si="297"/>
        <v>800</v>
      </c>
      <c r="EG392" s="164"/>
      <c r="EH392" s="733" t="s">
        <v>3411</v>
      </c>
      <c r="EI392" s="163">
        <v>2280</v>
      </c>
      <c r="EJ392" s="528">
        <f t="shared" si="298"/>
        <v>2280</v>
      </c>
      <c r="EK392" s="523"/>
      <c r="EL392" s="524">
        <f t="shared" si="299"/>
        <v>2280</v>
      </c>
    </row>
    <row r="393" spans="12:142" x14ac:dyDescent="0.2">
      <c r="L393" s="738" t="s">
        <v>6075</v>
      </c>
      <c r="M393" s="100" t="s">
        <v>2875</v>
      </c>
      <c r="N393" s="809" t="s">
        <v>5072</v>
      </c>
      <c r="O393" s="804" t="s">
        <v>691</v>
      </c>
      <c r="P393" s="96"/>
      <c r="Q393" s="143" t="s">
        <v>6831</v>
      </c>
      <c r="R393" s="151" t="s">
        <v>152</v>
      </c>
      <c r="S393" s="159"/>
      <c r="AY393" s="154" t="s">
        <v>7013</v>
      </c>
      <c r="AZ393" s="61" t="s">
        <v>1599</v>
      </c>
      <c r="BA393" s="138" t="str">
        <f>CONCATENATE(AY393,".",AZ393)</f>
        <v>ДП ЛАДА-НОВА.6А/0.купе.</v>
      </c>
      <c r="BW393" s="250" t="s">
        <v>566</v>
      </c>
      <c r="BX393" s="245" t="s">
        <v>430</v>
      </c>
      <c r="BY393" s="134" t="str">
        <f t="shared" si="280"/>
        <v>ДП ЛАДА-НОВА.4/9.Сатин</v>
      </c>
      <c r="CA393" s="145" t="s">
        <v>3026</v>
      </c>
      <c r="CC393" s="21"/>
      <c r="DD393" s="249" t="s">
        <v>1828</v>
      </c>
      <c r="DE393" s="165">
        <v>7670</v>
      </c>
      <c r="DF393" s="525">
        <f t="shared" si="289"/>
        <v>7670</v>
      </c>
      <c r="DG393" s="520"/>
      <c r="DH393" s="527">
        <f t="shared" si="290"/>
        <v>7670</v>
      </c>
      <c r="DP393" s="248" t="s">
        <v>2435</v>
      </c>
      <c r="DQ393" s="163">
        <v>550</v>
      </c>
      <c r="DR393" s="528">
        <f t="shared" si="291"/>
        <v>550</v>
      </c>
      <c r="DS393" s="523"/>
      <c r="DT393" s="524">
        <f t="shared" si="292"/>
        <v>550</v>
      </c>
      <c r="DU393" s="165"/>
      <c r="DV393" s="732" t="s">
        <v>5903</v>
      </c>
      <c r="DW393" s="165">
        <v>1000</v>
      </c>
      <c r="DX393" s="519">
        <f t="shared" si="296"/>
        <v>1000</v>
      </c>
      <c r="DY393" s="520"/>
      <c r="DZ393" s="521">
        <f t="shared" si="297"/>
        <v>1000</v>
      </c>
      <c r="EG393" s="164"/>
      <c r="EH393" s="732" t="s">
        <v>4787</v>
      </c>
      <c r="EI393" s="165">
        <v>0</v>
      </c>
      <c r="EJ393" s="519">
        <f>ROUND(((EI393-(EI393/6))/$DD$3)*$DE$3,2)</f>
        <v>0</v>
      </c>
      <c r="EK393" s="520"/>
      <c r="EL393" s="521">
        <f>IF(EK393="",EJ393,
IF(AND($EI$10&gt;=VLOOKUP(EK393,$EH$5:$EL$9,2,0),$EI$10&lt;=VLOOKUP(EK393,$EH$5:$EL$9,3,0)),
(EJ393*(1-VLOOKUP(EK393,$EH$5:$EL$9,4,0))),
EJ393))</f>
        <v>0</v>
      </c>
    </row>
    <row r="394" spans="12:142" x14ac:dyDescent="0.2">
      <c r="L394" s="735" t="s">
        <v>6093</v>
      </c>
      <c r="M394" s="151" t="s">
        <v>2876</v>
      </c>
      <c r="N394" s="692" t="s">
        <v>5073</v>
      </c>
      <c r="O394" s="804" t="s">
        <v>691</v>
      </c>
      <c r="P394" s="96"/>
      <c r="Q394" s="745" t="s">
        <v>6075</v>
      </c>
      <c r="R394" s="100" t="s">
        <v>152</v>
      </c>
      <c r="S394" s="99"/>
      <c r="AY394" s="153" t="s">
        <v>615</v>
      </c>
      <c r="AZ394" s="136" t="s">
        <v>1597</v>
      </c>
      <c r="BA394" s="137" t="str">
        <f t="shared" si="288"/>
        <v>ДП ЛАДА-НОВА.6А/5.фальц.</v>
      </c>
      <c r="BW394" s="249" t="s">
        <v>566</v>
      </c>
      <c r="BX394" s="764" t="s">
        <v>3617</v>
      </c>
      <c r="BY394" s="137" t="str">
        <f t="shared" si="280"/>
        <v>ДП ЛАДА-НОВА.4/9.Графіт</v>
      </c>
      <c r="CA394" s="145" t="s">
        <v>3026</v>
      </c>
      <c r="CB394" s="136" t="s">
        <v>4076</v>
      </c>
      <c r="CC394" s="137" t="str">
        <f>CONCATENATE(CA394,".",CB394)</f>
        <v>ДП ЛАДА A.фальц,.робоча..Magnet цл +3завіс</v>
      </c>
      <c r="DD394" s="248" t="s">
        <v>1829</v>
      </c>
      <c r="DE394" s="163">
        <v>7670</v>
      </c>
      <c r="DF394" s="525">
        <f t="shared" si="289"/>
        <v>7670</v>
      </c>
      <c r="DG394" s="523"/>
      <c r="DH394" s="527">
        <f t="shared" si="290"/>
        <v>7670</v>
      </c>
      <c r="DP394" s="249" t="s">
        <v>2436</v>
      </c>
      <c r="DQ394" s="165">
        <v>0</v>
      </c>
      <c r="DR394" s="519">
        <f t="shared" si="291"/>
        <v>0</v>
      </c>
      <c r="DS394" s="520"/>
      <c r="DT394" s="521">
        <f t="shared" si="292"/>
        <v>0</v>
      </c>
      <c r="DU394" s="165"/>
      <c r="DV394" s="733" t="s">
        <v>6274</v>
      </c>
      <c r="DW394" s="163">
        <v>1000</v>
      </c>
      <c r="DX394" s="522">
        <f t="shared" si="296"/>
        <v>1000</v>
      </c>
      <c r="DY394" s="523"/>
      <c r="DZ394" s="524">
        <f t="shared" si="297"/>
        <v>1000</v>
      </c>
      <c r="EG394" s="164"/>
      <c r="EH394" s="733" t="s">
        <v>4788</v>
      </c>
      <c r="EI394" s="163">
        <v>2460</v>
      </c>
      <c r="EJ394" s="528">
        <f>ROUND(((EI394-(EI394/6))/$DD$3)*$DE$3,2)</f>
        <v>2460</v>
      </c>
      <c r="EK394" s="523"/>
      <c r="EL394" s="524">
        <f>IF(EK394="",EJ394,
IF(AND($EI$10&gt;=VLOOKUP(EK394,$EH$5:$EL$9,2,0),$EI$10&lt;=VLOOKUP(EK394,$EH$5:$EL$9,3,0)),
(EJ394*(1-VLOOKUP(EK394,$EH$5:$EL$9,4,0))),
EJ394))</f>
        <v>2460</v>
      </c>
    </row>
    <row r="395" spans="12:142" x14ac:dyDescent="0.2">
      <c r="L395" s="757" t="s">
        <v>2877</v>
      </c>
      <c r="M395" s="803" t="s">
        <v>126</v>
      </c>
      <c r="N395" s="760" t="s">
        <v>4049</v>
      </c>
      <c r="O395" s="805" t="s">
        <v>691</v>
      </c>
      <c r="P395" s="96"/>
      <c r="Q395" s="744" t="s">
        <v>6093</v>
      </c>
      <c r="R395" s="151" t="s">
        <v>152</v>
      </c>
      <c r="S395" s="480"/>
      <c r="AY395" s="153" t="s">
        <v>615</v>
      </c>
      <c r="AZ395" s="136" t="s">
        <v>1598</v>
      </c>
      <c r="BA395" s="137" t="str">
        <f t="shared" si="288"/>
        <v>ДП ЛАДА-НОВА.6А/5.б/з фальц.</v>
      </c>
      <c r="BW395" s="248" t="s">
        <v>566</v>
      </c>
      <c r="BX395" s="247" t="s">
        <v>790</v>
      </c>
      <c r="BY395" s="138" t="str">
        <f t="shared" si="280"/>
        <v>ДП ЛАДА-НОВА.4/9.Бронза</v>
      </c>
      <c r="CA395" s="146" t="s">
        <v>3026</v>
      </c>
      <c r="CB395" s="61" t="s">
        <v>4079</v>
      </c>
      <c r="CC395" s="138" t="str">
        <f>CONCATENATE(CA395,".",CB395)</f>
        <v>ДП ЛАДА A.фальц,.робоча..Magnet ст +3завіс</v>
      </c>
      <c r="DD395" s="249" t="s">
        <v>7241</v>
      </c>
      <c r="DE395" s="165">
        <v>8050</v>
      </c>
      <c r="DF395" s="525">
        <f t="shared" si="289"/>
        <v>8050</v>
      </c>
      <c r="DG395" s="520"/>
      <c r="DH395" s="527">
        <f t="shared" si="290"/>
        <v>8050</v>
      </c>
      <c r="DP395" s="734" t="s">
        <v>3710</v>
      </c>
      <c r="DQ395" s="165">
        <v>550</v>
      </c>
      <c r="DR395" s="519">
        <f t="shared" si="291"/>
        <v>550</v>
      </c>
      <c r="DS395" s="520"/>
      <c r="DT395" s="521">
        <f t="shared" si="292"/>
        <v>550</v>
      </c>
      <c r="DU395" s="165"/>
      <c r="DV395" s="731" t="s">
        <v>4238</v>
      </c>
      <c r="DW395" s="162">
        <v>0</v>
      </c>
      <c r="DX395" s="525">
        <f t="shared" si="296"/>
        <v>0</v>
      </c>
      <c r="DY395" s="526"/>
      <c r="DZ395" s="527">
        <f t="shared" si="297"/>
        <v>0</v>
      </c>
      <c r="EG395" s="164"/>
      <c r="EH395" s="732" t="s">
        <v>3412</v>
      </c>
      <c r="EI395" s="165">
        <v>0</v>
      </c>
      <c r="EJ395" s="519">
        <f t="shared" si="298"/>
        <v>0</v>
      </c>
      <c r="EK395" s="520"/>
      <c r="EL395" s="521">
        <f t="shared" si="299"/>
        <v>0</v>
      </c>
    </row>
    <row r="396" spans="12:142" x14ac:dyDescent="0.2">
      <c r="L396" s="759" t="s">
        <v>5129</v>
      </c>
      <c r="M396" s="253" t="s">
        <v>127</v>
      </c>
      <c r="N396" s="596" t="s">
        <v>4050</v>
      </c>
      <c r="O396" s="805" t="s">
        <v>691</v>
      </c>
      <c r="Q396" s="152"/>
      <c r="R396" s="100"/>
      <c r="S396" s="99"/>
      <c r="AY396" s="154" t="s">
        <v>615</v>
      </c>
      <c r="AZ396" s="61" t="s">
        <v>1599</v>
      </c>
      <c r="BA396" s="138" t="str">
        <f t="shared" si="288"/>
        <v>ДП ЛАДА-НОВА.6А/5.купе.</v>
      </c>
      <c r="BW396" s="248" t="s">
        <v>566</v>
      </c>
      <c r="BX396" s="247" t="s">
        <v>5676</v>
      </c>
      <c r="BY396" s="138" t="str">
        <f>CONCATENATE(BW396,".",BX396)</f>
        <v>ДП ЛАДА-НОВА.4/9.Лакобель</v>
      </c>
      <c r="CA396" s="145" t="s">
        <v>3026</v>
      </c>
      <c r="CB396" s="762" t="s">
        <v>5833</v>
      </c>
      <c r="CC396" s="137" t="str">
        <f>CONCATENATE(CA396,".",CB396)</f>
        <v>ДП ЛАДА A.фальц,.робоча..Magnet цл (чор.) +3завіс</v>
      </c>
      <c r="DD396" s="249" t="s">
        <v>7242</v>
      </c>
      <c r="DE396" s="165">
        <v>8050</v>
      </c>
      <c r="DF396" s="525">
        <f t="shared" si="289"/>
        <v>8050</v>
      </c>
      <c r="DG396" s="520"/>
      <c r="DH396" s="527">
        <f t="shared" si="290"/>
        <v>8050</v>
      </c>
      <c r="DP396" s="248" t="s">
        <v>2437</v>
      </c>
      <c r="DQ396" s="163">
        <v>550</v>
      </c>
      <c r="DR396" s="528">
        <f t="shared" si="291"/>
        <v>550</v>
      </c>
      <c r="DS396" s="523"/>
      <c r="DT396" s="524">
        <f t="shared" si="292"/>
        <v>550</v>
      </c>
      <c r="DU396" s="165"/>
      <c r="DV396" s="732" t="s">
        <v>6347</v>
      </c>
      <c r="DW396" s="165">
        <v>0</v>
      </c>
      <c r="DX396" s="519">
        <f t="shared" si="296"/>
        <v>0</v>
      </c>
      <c r="DY396" s="520"/>
      <c r="DZ396" s="521">
        <f t="shared" si="297"/>
        <v>0</v>
      </c>
      <c r="EG396" s="164"/>
      <c r="EH396" s="733" t="s">
        <v>3413</v>
      </c>
      <c r="EI396" s="163">
        <v>2460</v>
      </c>
      <c r="EJ396" s="528">
        <f t="shared" si="298"/>
        <v>2460</v>
      </c>
      <c r="EK396" s="523"/>
      <c r="EL396" s="524">
        <f t="shared" si="299"/>
        <v>2460</v>
      </c>
    </row>
    <row r="397" spans="12:142" x14ac:dyDescent="0.2">
      <c r="L397" s="44"/>
      <c r="M397" s="47"/>
      <c r="N397" s="93"/>
      <c r="O397" s="550"/>
      <c r="P397" s="811"/>
      <c r="Q397" s="154"/>
      <c r="R397" s="151"/>
      <c r="S397" s="159"/>
      <c r="AY397" s="153" t="s">
        <v>616</v>
      </c>
      <c r="AZ397" s="136" t="s">
        <v>1597</v>
      </c>
      <c r="BA397" s="137" t="str">
        <f t="shared" si="288"/>
        <v>ДП ЛАДА-НОВА.7/1.фальц.</v>
      </c>
      <c r="BW397" s="250" t="s">
        <v>614</v>
      </c>
      <c r="BX397" s="245" t="s">
        <v>430</v>
      </c>
      <c r="BY397" s="134" t="str">
        <f t="shared" si="280"/>
        <v>ДП ЛАДА-НОВА.6А/1.Сатин</v>
      </c>
      <c r="CA397" s="146" t="s">
        <v>3026</v>
      </c>
      <c r="CB397" s="762" t="s">
        <v>5834</v>
      </c>
      <c r="CC397" s="138" t="str">
        <f>CONCATENATE(CA397,".",CB397)</f>
        <v>ДП ЛАДА A.фальц,.робоча..Magnet ст (чор.) +3завіс</v>
      </c>
      <c r="DD397" s="249" t="s">
        <v>7243</v>
      </c>
      <c r="DE397" s="165">
        <v>8050</v>
      </c>
      <c r="DF397" s="525">
        <f t="shared" si="289"/>
        <v>8050</v>
      </c>
      <c r="DG397" s="520"/>
      <c r="DH397" s="527">
        <f t="shared" si="290"/>
        <v>8050</v>
      </c>
      <c r="DP397" s="249" t="s">
        <v>2438</v>
      </c>
      <c r="DQ397" s="165">
        <v>0</v>
      </c>
      <c r="DR397" s="519">
        <f t="shared" si="291"/>
        <v>0</v>
      </c>
      <c r="DS397" s="520"/>
      <c r="DT397" s="521">
        <f t="shared" si="292"/>
        <v>0</v>
      </c>
      <c r="DU397" s="165"/>
      <c r="DV397" s="732" t="s">
        <v>4239</v>
      </c>
      <c r="DW397" s="165">
        <v>0</v>
      </c>
      <c r="DX397" s="519">
        <f t="shared" si="296"/>
        <v>0</v>
      </c>
      <c r="DY397" s="520"/>
      <c r="DZ397" s="521">
        <f t="shared" si="297"/>
        <v>0</v>
      </c>
      <c r="EG397" s="164"/>
      <c r="EH397" s="255"/>
      <c r="EI397" s="256"/>
      <c r="EJ397" s="514"/>
      <c r="EK397" s="529"/>
      <c r="EL397" s="258"/>
    </row>
    <row r="398" spans="12:142" x14ac:dyDescent="0.2">
      <c r="L398" s="549"/>
      <c r="M398" s="550"/>
      <c r="N398" s="550"/>
      <c r="O398" s="805" t="s">
        <v>691</v>
      </c>
      <c r="Q398" s="48"/>
      <c r="R398" s="97"/>
      <c r="S398" s="93"/>
      <c r="AY398" s="153" t="s">
        <v>616</v>
      </c>
      <c r="AZ398" s="136" t="s">
        <v>1598</v>
      </c>
      <c r="BA398" s="137" t="str">
        <f t="shared" si="288"/>
        <v>ДП ЛАДА-НОВА.7/1.б/з фальц.</v>
      </c>
      <c r="BW398" s="249" t="s">
        <v>614</v>
      </c>
      <c r="BX398" s="764" t="s">
        <v>3617</v>
      </c>
      <c r="BY398" s="137" t="str">
        <f t="shared" si="280"/>
        <v>ДП ЛАДА-НОВА.6А/1.Графіт</v>
      </c>
      <c r="CA398" s="144" t="s">
        <v>3027</v>
      </c>
      <c r="CB398" s="133" t="s">
        <v>3871</v>
      </c>
      <c r="CC398" s="134" t="str">
        <f>CONCATENATE(CA398,".",CB398)</f>
        <v>ДП ЛАДА A.фальц,.неробоча,.(ні)</v>
      </c>
      <c r="DD398" s="249" t="s">
        <v>7244</v>
      </c>
      <c r="DE398" s="165">
        <v>8050</v>
      </c>
      <c r="DF398" s="525">
        <f t="shared" si="289"/>
        <v>8050</v>
      </c>
      <c r="DG398" s="520"/>
      <c r="DH398" s="527">
        <f t="shared" si="290"/>
        <v>8050</v>
      </c>
      <c r="DP398" s="734" t="s">
        <v>3711</v>
      </c>
      <c r="DQ398" s="165">
        <v>550</v>
      </c>
      <c r="DR398" s="519">
        <f t="shared" si="291"/>
        <v>550</v>
      </c>
      <c r="DS398" s="520"/>
      <c r="DT398" s="521">
        <f t="shared" si="292"/>
        <v>550</v>
      </c>
      <c r="DU398" s="165"/>
      <c r="DV398" s="733" t="s">
        <v>4240</v>
      </c>
      <c r="DW398" s="163">
        <v>0</v>
      </c>
      <c r="DX398" s="528">
        <f t="shared" si="296"/>
        <v>0</v>
      </c>
      <c r="DY398" s="523"/>
      <c r="DZ398" s="524">
        <f t="shared" si="297"/>
        <v>0</v>
      </c>
      <c r="EG398" s="164"/>
      <c r="EH398" s="731" t="s">
        <v>4633</v>
      </c>
      <c r="EI398" s="162">
        <v>0</v>
      </c>
      <c r="EJ398" s="534">
        <f t="shared" si="298"/>
        <v>0</v>
      </c>
      <c r="EK398" s="526"/>
      <c r="EL398" s="527">
        <f t="shared" si="299"/>
        <v>0</v>
      </c>
    </row>
    <row r="399" spans="12:142" x14ac:dyDescent="0.2">
      <c r="L399" s="44"/>
      <c r="M399" s="47"/>
      <c r="N399" s="93"/>
      <c r="O399" s="805" t="s">
        <v>691</v>
      </c>
      <c r="Q399" s="550"/>
      <c r="R399" s="550"/>
      <c r="S399" s="550"/>
      <c r="AY399" s="154" t="s">
        <v>616</v>
      </c>
      <c r="AZ399" s="61" t="s">
        <v>1599</v>
      </c>
      <c r="BA399" s="138" t="str">
        <f t="shared" si="288"/>
        <v>ДП ЛАДА-НОВА.7/1.купе.</v>
      </c>
      <c r="BW399" s="248" t="s">
        <v>614</v>
      </c>
      <c r="BX399" s="247" t="s">
        <v>790</v>
      </c>
      <c r="BY399" s="138" t="str">
        <f t="shared" si="280"/>
        <v>ДП ЛАДА-НОВА.6А/1.Бронза</v>
      </c>
      <c r="CA399" s="145" t="s">
        <v>3027</v>
      </c>
      <c r="CC399" s="21"/>
      <c r="DD399" s="249" t="s">
        <v>7245</v>
      </c>
      <c r="DE399" s="165">
        <v>8050</v>
      </c>
      <c r="DF399" s="525">
        <f t="shared" si="289"/>
        <v>8050</v>
      </c>
      <c r="DG399" s="520"/>
      <c r="DH399" s="527">
        <f t="shared" si="290"/>
        <v>8050</v>
      </c>
      <c r="DP399" s="248" t="s">
        <v>2439</v>
      </c>
      <c r="DQ399" s="163">
        <v>550</v>
      </c>
      <c r="DR399" s="528">
        <f t="shared" si="291"/>
        <v>550</v>
      </c>
      <c r="DS399" s="523"/>
      <c r="DT399" s="524">
        <f t="shared" si="292"/>
        <v>550</v>
      </c>
      <c r="DU399" s="165"/>
      <c r="DV399" s="732" t="s">
        <v>4241</v>
      </c>
      <c r="DW399" s="165">
        <v>800</v>
      </c>
      <c r="DX399" s="519">
        <f t="shared" si="296"/>
        <v>800</v>
      </c>
      <c r="DY399" s="520"/>
      <c r="DZ399" s="521">
        <f t="shared" si="297"/>
        <v>800</v>
      </c>
      <c r="EG399" s="164"/>
      <c r="EH399" s="733" t="s">
        <v>4634</v>
      </c>
      <c r="EI399" s="163">
        <v>1840</v>
      </c>
      <c r="EJ399" s="528">
        <f t="shared" si="298"/>
        <v>1840</v>
      </c>
      <c r="EK399" s="523"/>
      <c r="EL399" s="524">
        <f t="shared" si="299"/>
        <v>1840</v>
      </c>
    </row>
    <row r="400" spans="12:142" x14ac:dyDescent="0.2">
      <c r="L400" s="757" t="s">
        <v>2878</v>
      </c>
      <c r="M400" s="803" t="s">
        <v>124</v>
      </c>
      <c r="N400" s="99" t="s">
        <v>2038</v>
      </c>
      <c r="O400" s="805" t="s">
        <v>691</v>
      </c>
      <c r="Q400" s="48"/>
      <c r="R400" s="97"/>
      <c r="S400" s="93"/>
      <c r="AY400" s="153" t="s">
        <v>617</v>
      </c>
      <c r="AZ400" s="136" t="s">
        <v>1597</v>
      </c>
      <c r="BA400" s="137" t="str">
        <f t="shared" si="288"/>
        <v>ДП ЛАДА-НОВА.7/2.фальц.</v>
      </c>
      <c r="BW400" s="250" t="s">
        <v>7013</v>
      </c>
      <c r="BX400" s="245" t="s">
        <v>3871</v>
      </c>
      <c r="BY400" s="134" t="str">
        <f>CONCATENATE(BW400,".",BX400)</f>
        <v>ДП ЛАДА-НОВА.6А/0.(ні)</v>
      </c>
      <c r="CA400" s="145" t="s">
        <v>3027</v>
      </c>
      <c r="CB400" s="150" t="s">
        <v>4085</v>
      </c>
      <c r="CC400" s="137" t="str">
        <f t="shared" ref="CC400:CC407" si="300">CONCATENATE(CA400,".",CB400)</f>
        <v>ДП ЛАДА A.фальц,.неробоча,.Пл Stand +3завіс</v>
      </c>
      <c r="DD400" s="249" t="s">
        <v>7246</v>
      </c>
      <c r="DE400" s="165">
        <v>8010</v>
      </c>
      <c r="DF400" s="525">
        <f t="shared" si="289"/>
        <v>8010</v>
      </c>
      <c r="DG400" s="520"/>
      <c r="DH400" s="527">
        <f t="shared" si="290"/>
        <v>8010</v>
      </c>
      <c r="DP400" s="249" t="s">
        <v>2440</v>
      </c>
      <c r="DQ400" s="165">
        <v>0</v>
      </c>
      <c r="DR400" s="519">
        <f t="shared" si="291"/>
        <v>0</v>
      </c>
      <c r="DS400" s="520"/>
      <c r="DT400" s="521">
        <f t="shared" si="292"/>
        <v>0</v>
      </c>
      <c r="DU400" s="165"/>
      <c r="DV400" s="732" t="s">
        <v>4242</v>
      </c>
      <c r="DW400" s="165">
        <v>800</v>
      </c>
      <c r="DX400" s="519">
        <f t="shared" si="296"/>
        <v>800</v>
      </c>
      <c r="DY400" s="520"/>
      <c r="DZ400" s="521">
        <f t="shared" si="297"/>
        <v>800</v>
      </c>
      <c r="EG400" s="164"/>
      <c r="EH400" s="732" t="s">
        <v>3414</v>
      </c>
      <c r="EI400" s="165">
        <v>0</v>
      </c>
      <c r="EJ400" s="519">
        <f t="shared" si="298"/>
        <v>0</v>
      </c>
      <c r="EK400" s="520"/>
      <c r="EL400" s="521">
        <f t="shared" si="299"/>
        <v>0</v>
      </c>
    </row>
    <row r="401" spans="12:142" x14ac:dyDescent="0.2">
      <c r="L401" s="758" t="s">
        <v>2880</v>
      </c>
      <c r="M401" s="21" t="s">
        <v>932</v>
      </c>
      <c r="N401" s="158" t="s">
        <v>2206</v>
      </c>
      <c r="O401" s="805" t="s">
        <v>691</v>
      </c>
      <c r="Q401" s="152"/>
      <c r="R401" s="100"/>
      <c r="S401" s="99"/>
      <c r="AY401" s="153" t="s">
        <v>617</v>
      </c>
      <c r="AZ401" s="136" t="s">
        <v>1598</v>
      </c>
      <c r="BA401" s="137" t="str">
        <f t="shared" si="288"/>
        <v>ДП ЛАДА-НОВА.7/2.б/з фальц.</v>
      </c>
      <c r="BW401" s="250" t="s">
        <v>615</v>
      </c>
      <c r="BX401" s="245" t="s">
        <v>430</v>
      </c>
      <c r="BY401" s="134" t="str">
        <f t="shared" si="280"/>
        <v>ДП ЛАДА-НОВА.6А/5.Сатин</v>
      </c>
      <c r="CA401" s="145" t="s">
        <v>3027</v>
      </c>
      <c r="CB401" s="150" t="s">
        <v>6273</v>
      </c>
      <c r="CC401" s="137" t="str">
        <f t="shared" si="300"/>
        <v>ДП ЛАДА A.фальц,.неробоча,.Пл Soft (чор.) +3завіс</v>
      </c>
      <c r="DD401" s="249" t="s">
        <v>7247</v>
      </c>
      <c r="DE401" s="165">
        <v>8010</v>
      </c>
      <c r="DF401" s="525">
        <f t="shared" si="289"/>
        <v>8010</v>
      </c>
      <c r="DG401" s="520"/>
      <c r="DH401" s="527">
        <f t="shared" si="290"/>
        <v>8010</v>
      </c>
      <c r="DP401" s="734" t="s">
        <v>3712</v>
      </c>
      <c r="DQ401" s="165">
        <v>550</v>
      </c>
      <c r="DR401" s="519">
        <f t="shared" si="291"/>
        <v>550</v>
      </c>
      <c r="DS401" s="520"/>
      <c r="DT401" s="521">
        <f t="shared" si="292"/>
        <v>550</v>
      </c>
      <c r="DU401" s="165"/>
      <c r="DV401" s="732" t="s">
        <v>4243</v>
      </c>
      <c r="DW401" s="165">
        <v>800</v>
      </c>
      <c r="DX401" s="519">
        <f t="shared" si="296"/>
        <v>800</v>
      </c>
      <c r="DY401" s="520"/>
      <c r="DZ401" s="521">
        <f t="shared" si="297"/>
        <v>800</v>
      </c>
      <c r="EG401" s="164"/>
      <c r="EH401" s="733" t="s">
        <v>3415</v>
      </c>
      <c r="EI401" s="163">
        <v>1840</v>
      </c>
      <c r="EJ401" s="528">
        <f t="shared" si="298"/>
        <v>1840</v>
      </c>
      <c r="EK401" s="523"/>
      <c r="EL401" s="524">
        <f t="shared" si="299"/>
        <v>1840</v>
      </c>
    </row>
    <row r="402" spans="12:142" x14ac:dyDescent="0.2">
      <c r="L402" s="746" t="s">
        <v>2879</v>
      </c>
      <c r="M402" s="21" t="s">
        <v>394</v>
      </c>
      <c r="N402" s="158" t="s">
        <v>2207</v>
      </c>
      <c r="O402" s="805" t="s">
        <v>691</v>
      </c>
      <c r="Q402" s="153"/>
      <c r="R402" s="150"/>
      <c r="S402" s="158"/>
      <c r="AY402" s="154" t="s">
        <v>617</v>
      </c>
      <c r="AZ402" s="61" t="s">
        <v>1599</v>
      </c>
      <c r="BA402" s="138" t="str">
        <f t="shared" si="288"/>
        <v>ДП ЛАДА-НОВА.7/2.купе.</v>
      </c>
      <c r="BW402" s="249" t="s">
        <v>615</v>
      </c>
      <c r="BX402" s="764" t="s">
        <v>3617</v>
      </c>
      <c r="BY402" s="137" t="str">
        <f t="shared" si="280"/>
        <v>ДП ЛАДА-НОВА.6А/5.Графіт</v>
      </c>
      <c r="CA402" s="145" t="s">
        <v>3027</v>
      </c>
      <c r="CB402" s="150" t="s">
        <v>6273</v>
      </c>
      <c r="CC402" s="137" t="str">
        <f t="shared" si="300"/>
        <v>ДП ЛАДА A.фальц,.неробоча,.Пл Soft (чор.) +3завіс</v>
      </c>
      <c r="DD402" s="248" t="s">
        <v>7248</v>
      </c>
      <c r="DE402" s="163">
        <v>8010</v>
      </c>
      <c r="DF402" s="525">
        <f t="shared" si="289"/>
        <v>8010</v>
      </c>
      <c r="DG402" s="523"/>
      <c r="DH402" s="527">
        <f t="shared" si="290"/>
        <v>8010</v>
      </c>
      <c r="DP402" s="248" t="s">
        <v>2441</v>
      </c>
      <c r="DQ402" s="163">
        <v>550</v>
      </c>
      <c r="DR402" s="528">
        <f t="shared" si="291"/>
        <v>550</v>
      </c>
      <c r="DS402" s="523"/>
      <c r="DT402" s="524">
        <f t="shared" si="292"/>
        <v>550</v>
      </c>
      <c r="DU402" s="165"/>
      <c r="DV402" s="732" t="s">
        <v>4244</v>
      </c>
      <c r="DW402" s="165">
        <v>800</v>
      </c>
      <c r="DX402" s="519">
        <f t="shared" si="296"/>
        <v>800</v>
      </c>
      <c r="DY402" s="520"/>
      <c r="DZ402" s="521">
        <f t="shared" si="297"/>
        <v>800</v>
      </c>
      <c r="EG402" s="164"/>
      <c r="EH402" s="732" t="s">
        <v>3416</v>
      </c>
      <c r="EI402" s="165">
        <v>0</v>
      </c>
      <c r="EJ402" s="519">
        <f>ROUND(((EI402-(EI402/6))/$DD$3)*$DE$3,2)</f>
        <v>0</v>
      </c>
      <c r="EK402" s="520"/>
      <c r="EL402" s="521">
        <f>IF(EK402="",EJ402,
IF(AND($EI$10&gt;=VLOOKUP(EK402,$EH$5:$EL$9,2,0),$EI$10&lt;=VLOOKUP(EK402,$EH$5:$EL$9,3,0)),
(EJ402*(1-VLOOKUP(EK402,$EH$5:$EL$9,4,0))),
EJ402))</f>
        <v>0</v>
      </c>
    </row>
    <row r="403" spans="12:142" x14ac:dyDescent="0.2">
      <c r="L403" s="746" t="s">
        <v>2884</v>
      </c>
      <c r="M403" s="21" t="s">
        <v>395</v>
      </c>
      <c r="N403" s="432" t="s">
        <v>2891</v>
      </c>
      <c r="O403" s="421" t="s">
        <v>691</v>
      </c>
      <c r="Q403" s="153"/>
      <c r="R403" s="150"/>
      <c r="S403" s="158"/>
      <c r="AY403" s="152" t="s">
        <v>620</v>
      </c>
      <c r="AZ403" s="133" t="s">
        <v>1597</v>
      </c>
      <c r="BA403" s="134" t="str">
        <f t="shared" si="288"/>
        <v>ДП ЛАДА-НОВА.8/1.фальц.</v>
      </c>
      <c r="BW403" s="248" t="s">
        <v>615</v>
      </c>
      <c r="BX403" s="247" t="s">
        <v>790</v>
      </c>
      <c r="BY403" s="138" t="str">
        <f t="shared" si="280"/>
        <v>ДП ЛАДА-НОВА.6А/5.Бронза</v>
      </c>
      <c r="CA403" s="145" t="s">
        <v>3027</v>
      </c>
      <c r="CB403" s="150" t="s">
        <v>4093</v>
      </c>
      <c r="CC403" s="137" t="str">
        <f t="shared" si="300"/>
        <v>ДП ЛАДА A.фальц,.неробоча,.Пл Soft +3завіс</v>
      </c>
      <c r="DD403" s="249" t="s">
        <v>1439</v>
      </c>
      <c r="DE403" s="165">
        <v>8770</v>
      </c>
      <c r="DF403" s="525">
        <f t="shared" si="289"/>
        <v>8770</v>
      </c>
      <c r="DG403" s="520"/>
      <c r="DH403" s="527">
        <f t="shared" si="290"/>
        <v>8770</v>
      </c>
      <c r="DP403" s="535"/>
      <c r="DQ403" s="536"/>
      <c r="DR403" s="647"/>
      <c r="DS403" s="648"/>
      <c r="DT403" s="649"/>
      <c r="DU403" s="165"/>
      <c r="DV403" s="732" t="s">
        <v>4245</v>
      </c>
      <c r="DW403" s="165">
        <v>800</v>
      </c>
      <c r="DX403" s="519">
        <f t="shared" si="296"/>
        <v>800</v>
      </c>
      <c r="DY403" s="520"/>
      <c r="DZ403" s="521">
        <f t="shared" si="297"/>
        <v>800</v>
      </c>
      <c r="EG403" s="164"/>
      <c r="EH403" s="733" t="s">
        <v>3417</v>
      </c>
      <c r="EI403" s="163">
        <v>1840</v>
      </c>
      <c r="EJ403" s="528">
        <f>ROUND(((EI403-(EI403/6))/$DD$3)*$DE$3,2)</f>
        <v>1840</v>
      </c>
      <c r="EK403" s="523"/>
      <c r="EL403" s="524">
        <f>IF(EK403="",EJ403,
IF(AND($EI$10&gt;=VLOOKUP(EK403,$EH$5:$EL$9,2,0),$EI$10&lt;=VLOOKUP(EK403,$EH$5:$EL$9,3,0)),
(EJ403*(1-VLOOKUP(EK403,$EH$5:$EL$9,4,0))),
EJ403))</f>
        <v>1840</v>
      </c>
    </row>
    <row r="404" spans="12:142" x14ac:dyDescent="0.2">
      <c r="L404" s="746" t="s">
        <v>2881</v>
      </c>
      <c r="M404" s="21" t="s">
        <v>396</v>
      </c>
      <c r="N404" s="158" t="s">
        <v>2208</v>
      </c>
      <c r="O404" s="421" t="s">
        <v>691</v>
      </c>
      <c r="Q404" s="153"/>
      <c r="R404" s="150"/>
      <c r="S404" s="158"/>
      <c r="AY404" s="153" t="s">
        <v>620</v>
      </c>
      <c r="AZ404" s="136" t="s">
        <v>1598</v>
      </c>
      <c r="BA404" s="137" t="str">
        <f>CONCATENATE(AY404,".",AZ404)</f>
        <v>ДП ЛАДА-НОВА.8/1.б/з фальц.</v>
      </c>
      <c r="BW404" s="250" t="s">
        <v>616</v>
      </c>
      <c r="BX404" s="245" t="s">
        <v>430</v>
      </c>
      <c r="BY404" s="134" t="str">
        <f t="shared" si="280"/>
        <v>ДП ЛАДА-НОВА.7/1.Сатин</v>
      </c>
      <c r="CA404" s="145" t="s">
        <v>3027</v>
      </c>
      <c r="CB404" s="150" t="s">
        <v>4093</v>
      </c>
      <c r="CC404" s="137" t="str">
        <f t="shared" si="300"/>
        <v>ДП ЛАДА A.фальц,.неробоча,.Пл Soft +3завіс</v>
      </c>
      <c r="DD404" s="249" t="s">
        <v>1440</v>
      </c>
      <c r="DE404" s="165">
        <v>8770</v>
      </c>
      <c r="DF404" s="525">
        <f t="shared" si="289"/>
        <v>8770</v>
      </c>
      <c r="DG404" s="520"/>
      <c r="DH404" s="527">
        <f t="shared" si="290"/>
        <v>8770</v>
      </c>
      <c r="DP404" s="161" t="s">
        <v>648</v>
      </c>
      <c r="DQ404" s="162">
        <v>0</v>
      </c>
      <c r="DR404" s="525">
        <f t="shared" ref="DR404:DR463" si="301">ROUND(((DQ404-(DQ404/6))/$DD$3)*$DE$3,2)</f>
        <v>0</v>
      </c>
      <c r="DS404" s="526"/>
      <c r="DT404" s="527">
        <f t="shared" ref="DT404:DT463" si="302">IF(DS404="",DR404,
IF(AND($DQ$10&gt;=VLOOKUP(DS404,$DP$5:$DT$9,2,0),$DQ$10&lt;=VLOOKUP(DS404,$DP$5:$DT$9,3,0)),
(DR404*(1-VLOOKUP(DS404,$DP$5:$DT$9,4,0))),
DR404))</f>
        <v>0</v>
      </c>
      <c r="DU404" s="165"/>
      <c r="DV404" s="733" t="s">
        <v>4246</v>
      </c>
      <c r="DW404" s="165">
        <v>800</v>
      </c>
      <c r="DX404" s="522">
        <f t="shared" si="296"/>
        <v>800</v>
      </c>
      <c r="DY404" s="523"/>
      <c r="DZ404" s="524">
        <f t="shared" si="297"/>
        <v>800</v>
      </c>
      <c r="EG404" s="164"/>
      <c r="EH404" s="732" t="s">
        <v>3418</v>
      </c>
      <c r="EI404" s="165">
        <v>0</v>
      </c>
      <c r="EJ404" s="519">
        <f>ROUND(((EI404-(EI404/6))/$DD$3)*$DE$3,2)</f>
        <v>0</v>
      </c>
      <c r="EK404" s="520"/>
      <c r="EL404" s="521">
        <f>IF(EK404="",EJ404,
IF(AND($EI$10&gt;=VLOOKUP(EK404,$EH$5:$EL$9,2,0),$EI$10&lt;=VLOOKUP(EK404,$EH$5:$EL$9,3,0)),
(EJ404*(1-VLOOKUP(EK404,$EH$5:$EL$9,4,0))),
EJ404))</f>
        <v>0</v>
      </c>
    </row>
    <row r="405" spans="12:142" x14ac:dyDescent="0.2">
      <c r="L405" s="744" t="s">
        <v>2885</v>
      </c>
      <c r="M405" s="253" t="s">
        <v>397</v>
      </c>
      <c r="N405" s="596" t="s">
        <v>2892</v>
      </c>
      <c r="O405" s="421" t="s">
        <v>691</v>
      </c>
      <c r="Q405" s="153"/>
      <c r="R405" s="150"/>
      <c r="S405" s="158"/>
      <c r="AY405" s="154" t="s">
        <v>620</v>
      </c>
      <c r="AZ405" s="61" t="s">
        <v>1599</v>
      </c>
      <c r="BA405" s="138" t="str">
        <f>CONCATENATE(AY405,".",AZ405)</f>
        <v>ДП ЛАДА-НОВА.8/1.купе.</v>
      </c>
      <c r="BW405" s="249" t="s">
        <v>616</v>
      </c>
      <c r="BX405" s="764" t="s">
        <v>3617</v>
      </c>
      <c r="BY405" s="137" t="str">
        <f t="shared" si="280"/>
        <v>ДП ЛАДА-НОВА.7/1.Графіт</v>
      </c>
      <c r="CA405" s="146" t="s">
        <v>3027</v>
      </c>
      <c r="CB405" s="151" t="s">
        <v>4096</v>
      </c>
      <c r="CC405" s="138" t="str">
        <f t="shared" si="300"/>
        <v>ДП ЛАДА A.фальц,.неробоча,.Пл Magnet +3завіс</v>
      </c>
      <c r="DD405" s="249" t="s">
        <v>1441</v>
      </c>
      <c r="DE405" s="165">
        <v>8770</v>
      </c>
      <c r="DF405" s="525">
        <f t="shared" si="289"/>
        <v>8770</v>
      </c>
      <c r="DG405" s="520"/>
      <c r="DH405" s="527">
        <f t="shared" si="290"/>
        <v>8770</v>
      </c>
      <c r="DP405" s="732" t="s">
        <v>3713</v>
      </c>
      <c r="DQ405" s="165">
        <v>550</v>
      </c>
      <c r="DR405" s="519">
        <f t="shared" si="301"/>
        <v>550</v>
      </c>
      <c r="DS405" s="520"/>
      <c r="DT405" s="521">
        <f t="shared" si="302"/>
        <v>550</v>
      </c>
      <c r="DU405" s="165"/>
      <c r="DV405" s="733" t="s">
        <v>5904</v>
      </c>
      <c r="DW405" s="163">
        <v>0</v>
      </c>
      <c r="DX405" s="528">
        <f t="shared" si="296"/>
        <v>0</v>
      </c>
      <c r="DY405" s="523"/>
      <c r="DZ405" s="524">
        <f t="shared" si="297"/>
        <v>0</v>
      </c>
      <c r="EG405" s="164"/>
      <c r="EH405" s="733" t="s">
        <v>3419</v>
      </c>
      <c r="EI405" s="163">
        <v>2130</v>
      </c>
      <c r="EJ405" s="528">
        <f>ROUND(((EI405-(EI405/6))/$DD$3)*$DE$3,2)</f>
        <v>2130</v>
      </c>
      <c r="EK405" s="523"/>
      <c r="EL405" s="524">
        <f>IF(EK405="",EJ405,
IF(AND($EI$10&gt;=VLOOKUP(EK405,$EH$5:$EL$9,2,0),$EI$10&lt;=VLOOKUP(EK405,$EH$5:$EL$9,3,0)),
(EJ405*(1-VLOOKUP(EK405,$EH$5:$EL$9,4,0))),
EJ405))</f>
        <v>2130</v>
      </c>
    </row>
    <row r="406" spans="12:142" x14ac:dyDescent="0.2">
      <c r="L406" s="141" t="s">
        <v>64</v>
      </c>
      <c r="M406" s="803" t="s">
        <v>398</v>
      </c>
      <c r="N406" s="99" t="s">
        <v>2201</v>
      </c>
      <c r="O406" s="421" t="s">
        <v>691</v>
      </c>
      <c r="Q406" s="154"/>
      <c r="R406" s="151"/>
      <c r="S406" s="159"/>
      <c r="AY406" s="226"/>
      <c r="AZ406" s="221"/>
      <c r="BA406" s="222"/>
      <c r="BW406" s="248" t="s">
        <v>616</v>
      </c>
      <c r="BX406" s="247" t="s">
        <v>790</v>
      </c>
      <c r="BY406" s="138" t="str">
        <f t="shared" si="280"/>
        <v>ДП ЛАДА-НОВА.7/1.Бронза</v>
      </c>
      <c r="CA406" s="146" t="s">
        <v>3027</v>
      </c>
      <c r="CB406" s="151" t="s">
        <v>5792</v>
      </c>
      <c r="CC406" s="138" t="str">
        <f t="shared" si="300"/>
        <v>ДП ЛАДА A.фальц,.неробоча,.Пл Magnet (чор.) +3завіс</v>
      </c>
      <c r="DD406" s="249" t="s">
        <v>1442</v>
      </c>
      <c r="DE406" s="165">
        <v>8770</v>
      </c>
      <c r="DF406" s="525">
        <f t="shared" si="289"/>
        <v>8770</v>
      </c>
      <c r="DG406" s="520"/>
      <c r="DH406" s="527">
        <f t="shared" si="290"/>
        <v>8770</v>
      </c>
      <c r="DP406" s="107" t="s">
        <v>555</v>
      </c>
      <c r="DQ406" s="163">
        <v>550</v>
      </c>
      <c r="DR406" s="528">
        <f t="shared" si="301"/>
        <v>550</v>
      </c>
      <c r="DS406" s="523"/>
      <c r="DT406" s="524">
        <f t="shared" si="302"/>
        <v>550</v>
      </c>
      <c r="DU406" s="165"/>
      <c r="DV406" s="732" t="s">
        <v>5905</v>
      </c>
      <c r="DW406" s="165">
        <v>1000</v>
      </c>
      <c r="DX406" s="519">
        <f t="shared" si="296"/>
        <v>1000</v>
      </c>
      <c r="DY406" s="520"/>
      <c r="DZ406" s="521">
        <f t="shared" si="297"/>
        <v>1000</v>
      </c>
      <c r="EG406" s="164"/>
      <c r="EH406" s="732" t="s">
        <v>3420</v>
      </c>
      <c r="EI406" s="165">
        <v>0</v>
      </c>
      <c r="EJ406" s="519">
        <f t="shared" si="298"/>
        <v>0</v>
      </c>
      <c r="EK406" s="520"/>
      <c r="EL406" s="521">
        <f t="shared" si="299"/>
        <v>0</v>
      </c>
    </row>
    <row r="407" spans="12:142" x14ac:dyDescent="0.2">
      <c r="L407" s="746" t="s">
        <v>2886</v>
      </c>
      <c r="M407" s="21" t="s">
        <v>399</v>
      </c>
      <c r="N407" s="432" t="s">
        <v>2893</v>
      </c>
      <c r="O407" s="421" t="s">
        <v>691</v>
      </c>
      <c r="Q407" s="152"/>
      <c r="R407" s="100"/>
      <c r="S407" s="99"/>
      <c r="AY407" s="249" t="s">
        <v>2470</v>
      </c>
      <c r="AZ407" s="136" t="s">
        <v>1597</v>
      </c>
      <c r="BA407" s="137" t="str">
        <f t="shared" ref="BA407:BA436" si="303">CONCATENATE(AY407,".",AZ407)</f>
        <v>ДП Міра.1/0.фальц.</v>
      </c>
      <c r="BW407" s="250" t="s">
        <v>617</v>
      </c>
      <c r="BX407" s="245" t="s">
        <v>430</v>
      </c>
      <c r="BY407" s="134" t="str">
        <f t="shared" si="280"/>
        <v>ДП ЛАДА-НОВА.7/2.Сатин</v>
      </c>
      <c r="CA407" s="145" t="s">
        <v>3028</v>
      </c>
      <c r="CB407" s="136" t="s">
        <v>3871</v>
      </c>
      <c r="CC407" s="238" t="str">
        <f t="shared" si="300"/>
        <v>ДП ЛАДА A.б/з фальц..робоча..(ні)</v>
      </c>
      <c r="DD407" s="249" t="s">
        <v>1443</v>
      </c>
      <c r="DE407" s="165">
        <v>8770</v>
      </c>
      <c r="DF407" s="525">
        <f t="shared" si="289"/>
        <v>8770</v>
      </c>
      <c r="DG407" s="520"/>
      <c r="DH407" s="527">
        <f t="shared" si="290"/>
        <v>8770</v>
      </c>
      <c r="DP407" s="107" t="s">
        <v>5703</v>
      </c>
      <c r="DQ407" s="163">
        <v>550</v>
      </c>
      <c r="DR407" s="528">
        <f>ROUND(((DQ407-(DQ407/6))/$DD$3)*$DE$3,2)</f>
        <v>550</v>
      </c>
      <c r="DS407" s="523"/>
      <c r="DT407" s="524">
        <f>IF(DS407="",DR407,
IF(AND($DQ$10&gt;=VLOOKUP(DS407,$DP$5:$DT$9,2,0),$DQ$10&lt;=VLOOKUP(DS407,$DP$5:$DT$9,3,0)),
(DR407*(1-VLOOKUP(DS407,$DP$5:$DT$9,4,0))),
DR407))</f>
        <v>550</v>
      </c>
      <c r="DU407" s="165"/>
      <c r="DV407" s="732" t="s">
        <v>5906</v>
      </c>
      <c r="DW407" s="165">
        <v>1000</v>
      </c>
      <c r="DX407" s="519">
        <f t="shared" si="296"/>
        <v>1000</v>
      </c>
      <c r="DY407" s="520"/>
      <c r="DZ407" s="521">
        <f t="shared" si="297"/>
        <v>1000</v>
      </c>
      <c r="EG407" s="164"/>
      <c r="EH407" s="733" t="s">
        <v>3421</v>
      </c>
      <c r="EI407" s="163">
        <v>2220</v>
      </c>
      <c r="EJ407" s="528">
        <f t="shared" si="298"/>
        <v>2220</v>
      </c>
      <c r="EK407" s="523"/>
      <c r="EL407" s="524">
        <f t="shared" si="299"/>
        <v>2220</v>
      </c>
    </row>
    <row r="408" spans="12:142" x14ac:dyDescent="0.2">
      <c r="L408" s="153" t="s">
        <v>65</v>
      </c>
      <c r="M408" s="21" t="s">
        <v>400</v>
      </c>
      <c r="N408" s="158" t="s">
        <v>2202</v>
      </c>
      <c r="O408" s="421" t="s">
        <v>691</v>
      </c>
      <c r="Q408" s="153"/>
      <c r="R408" s="150"/>
      <c r="S408" s="158"/>
      <c r="AY408" s="249" t="s">
        <v>2470</v>
      </c>
      <c r="AZ408" s="136" t="s">
        <v>1598</v>
      </c>
      <c r="BA408" s="137" t="str">
        <f t="shared" si="303"/>
        <v>ДП Міра.1/0.б/з фальц.</v>
      </c>
      <c r="BW408" s="249" t="s">
        <v>617</v>
      </c>
      <c r="BX408" s="764" t="s">
        <v>3617</v>
      </c>
      <c r="BY408" s="137" t="str">
        <f t="shared" si="280"/>
        <v>ДП ЛАДА-НОВА.7/2.Графіт</v>
      </c>
      <c r="CA408" s="145" t="s">
        <v>3028</v>
      </c>
      <c r="CB408" s="96"/>
      <c r="CC408" s="96"/>
      <c r="DD408" s="249" t="s">
        <v>1444</v>
      </c>
      <c r="DE408" s="165">
        <v>8650</v>
      </c>
      <c r="DF408" s="525">
        <f t="shared" si="289"/>
        <v>8650</v>
      </c>
      <c r="DG408" s="520"/>
      <c r="DH408" s="527">
        <f t="shared" si="290"/>
        <v>8650</v>
      </c>
      <c r="DP408" s="164" t="s">
        <v>649</v>
      </c>
      <c r="DQ408" s="165">
        <v>0</v>
      </c>
      <c r="DR408" s="519">
        <f t="shared" si="301"/>
        <v>0</v>
      </c>
      <c r="DS408" s="520"/>
      <c r="DT408" s="521">
        <f t="shared" si="302"/>
        <v>0</v>
      </c>
      <c r="DU408" s="165"/>
      <c r="DV408" s="732" t="s">
        <v>5907</v>
      </c>
      <c r="DW408" s="165">
        <v>1000</v>
      </c>
      <c r="DX408" s="519">
        <f t="shared" si="296"/>
        <v>1000</v>
      </c>
      <c r="DY408" s="520"/>
      <c r="DZ408" s="521">
        <f t="shared" si="297"/>
        <v>1000</v>
      </c>
      <c r="EG408" s="164"/>
      <c r="EH408" s="732" t="s">
        <v>7415</v>
      </c>
      <c r="EI408" s="165">
        <v>0</v>
      </c>
      <c r="EJ408" s="519">
        <f>ROUND(((EI408-(EI408/6))/$DD$3)*$DE$3,2)</f>
        <v>0</v>
      </c>
      <c r="EK408" s="520"/>
      <c r="EL408" s="521">
        <f>IF(EK408="",EJ408,
IF(AND($EI$10&gt;=VLOOKUP(EK408,$EH$5:$EL$9,2,0),$EI$10&lt;=VLOOKUP(EK408,$EH$5:$EL$9,3,0)),
(EJ408*(1-VLOOKUP(EK408,$EH$5:$EL$9,4,0))),
EJ408))</f>
        <v>0</v>
      </c>
    </row>
    <row r="409" spans="12:142" x14ac:dyDescent="0.2">
      <c r="L409" s="758" t="s">
        <v>2887</v>
      </c>
      <c r="M409" s="21" t="s">
        <v>401</v>
      </c>
      <c r="N409" s="432" t="s">
        <v>2894</v>
      </c>
      <c r="O409" s="421" t="s">
        <v>691</v>
      </c>
      <c r="Q409" s="153"/>
      <c r="R409" s="150"/>
      <c r="S409" s="158"/>
      <c r="AY409" s="248" t="s">
        <v>2470</v>
      </c>
      <c r="AZ409" s="61" t="s">
        <v>1599</v>
      </c>
      <c r="BA409" s="138" t="str">
        <f t="shared" si="303"/>
        <v>ДП Міра.1/0.купе.</v>
      </c>
      <c r="BW409" s="248" t="s">
        <v>617</v>
      </c>
      <c r="BX409" s="247" t="s">
        <v>790</v>
      </c>
      <c r="BY409" s="138" t="str">
        <f t="shared" si="280"/>
        <v>ДП ЛАДА-НОВА.7/2.Бронза</v>
      </c>
      <c r="CA409" s="145" t="s">
        <v>3028</v>
      </c>
      <c r="CB409" s="475" t="s">
        <v>4097</v>
      </c>
      <c r="CC409" s="238" t="str">
        <f>CONCATENATE(CA409,".",CB409)</f>
        <v>ДП ЛАДА A.б/з фальц..робоча..Magnet цл б/з завіс.</v>
      </c>
      <c r="DD409" s="249" t="s">
        <v>1445</v>
      </c>
      <c r="DE409" s="165">
        <v>8650</v>
      </c>
      <c r="DF409" s="525">
        <f t="shared" si="289"/>
        <v>8650</v>
      </c>
      <c r="DG409" s="520"/>
      <c r="DH409" s="527">
        <f t="shared" si="290"/>
        <v>8650</v>
      </c>
      <c r="DP409" s="732" t="s">
        <v>3714</v>
      </c>
      <c r="DQ409" s="165">
        <v>550</v>
      </c>
      <c r="DR409" s="519">
        <f t="shared" si="301"/>
        <v>550</v>
      </c>
      <c r="DS409" s="520"/>
      <c r="DT409" s="521">
        <f t="shared" si="302"/>
        <v>550</v>
      </c>
      <c r="DU409" s="165"/>
      <c r="DV409" s="732" t="s">
        <v>5908</v>
      </c>
      <c r="DW409" s="165">
        <v>1000</v>
      </c>
      <c r="DX409" s="519">
        <f t="shared" si="296"/>
        <v>1000</v>
      </c>
      <c r="DY409" s="520"/>
      <c r="DZ409" s="521">
        <f t="shared" si="297"/>
        <v>1000</v>
      </c>
      <c r="EG409" s="164"/>
      <c r="EH409" s="733" t="s">
        <v>7416</v>
      </c>
      <c r="EI409" s="163">
        <v>2220</v>
      </c>
      <c r="EJ409" s="528">
        <f>ROUND(((EI409-(EI409/6))/$DD$3)*$DE$3,2)</f>
        <v>2220</v>
      </c>
      <c r="EK409" s="523"/>
      <c r="EL409" s="524">
        <f>IF(EK409="",EJ409,
IF(AND($EI$10&gt;=VLOOKUP(EK409,$EH$5:$EL$9,2,0),$EI$10&lt;=VLOOKUP(EK409,$EH$5:$EL$9,3,0)),
(EJ409*(1-VLOOKUP(EK409,$EH$5:$EL$9,4,0))),
EJ409))</f>
        <v>2220</v>
      </c>
    </row>
    <row r="410" spans="12:142" x14ac:dyDescent="0.2">
      <c r="L410" s="746" t="s">
        <v>2882</v>
      </c>
      <c r="M410" s="21" t="s">
        <v>1761</v>
      </c>
      <c r="N410" s="806" t="s">
        <v>2203</v>
      </c>
      <c r="O410" s="421" t="s">
        <v>691</v>
      </c>
      <c r="Q410" s="153"/>
      <c r="R410" s="150"/>
      <c r="S410" s="158"/>
      <c r="AY410" s="249" t="s">
        <v>2471</v>
      </c>
      <c r="AZ410" s="136" t="s">
        <v>1597</v>
      </c>
      <c r="BA410" s="137" t="str">
        <f t="shared" si="303"/>
        <v>ДП Міра.1/1.фальц.</v>
      </c>
      <c r="BW410" s="250" t="s">
        <v>620</v>
      </c>
      <c r="BX410" s="245" t="s">
        <v>430</v>
      </c>
      <c r="BY410" s="134" t="str">
        <f t="shared" si="280"/>
        <v>ДП ЛАДА-НОВА.8/1.Сатин</v>
      </c>
      <c r="CA410" s="145" t="s">
        <v>3028</v>
      </c>
      <c r="CB410" s="475" t="s">
        <v>4099</v>
      </c>
      <c r="CC410" s="238" t="str">
        <f>CONCATENATE(CA410,".",CB410)</f>
        <v>ДП ЛАДА A.б/з фальц..робоча..Magnet ст б/з завіс.</v>
      </c>
      <c r="DD410" s="248" t="s">
        <v>1446</v>
      </c>
      <c r="DE410" s="163">
        <v>8650</v>
      </c>
      <c r="DF410" s="525">
        <f t="shared" si="289"/>
        <v>8650</v>
      </c>
      <c r="DG410" s="523"/>
      <c r="DH410" s="527">
        <f t="shared" si="290"/>
        <v>8650</v>
      </c>
      <c r="DP410" s="107" t="s">
        <v>556</v>
      </c>
      <c r="DQ410" s="163">
        <v>550</v>
      </c>
      <c r="DR410" s="528">
        <f t="shared" si="301"/>
        <v>550</v>
      </c>
      <c r="DS410" s="523"/>
      <c r="DT410" s="524">
        <f t="shared" si="302"/>
        <v>550</v>
      </c>
      <c r="DU410" s="165"/>
      <c r="DV410" s="732" t="s">
        <v>5909</v>
      </c>
      <c r="DW410" s="165">
        <v>1000</v>
      </c>
      <c r="DX410" s="519">
        <f t="shared" si="296"/>
        <v>1000</v>
      </c>
      <c r="DY410" s="520"/>
      <c r="DZ410" s="521">
        <f t="shared" si="297"/>
        <v>1000</v>
      </c>
      <c r="EG410" s="164"/>
      <c r="EH410" s="732" t="s">
        <v>3422</v>
      </c>
      <c r="EI410" s="165">
        <v>0</v>
      </c>
      <c r="EJ410" s="519">
        <f t="shared" si="298"/>
        <v>0</v>
      </c>
      <c r="EK410" s="520"/>
      <c r="EL410" s="521">
        <f t="shared" si="299"/>
        <v>0</v>
      </c>
    </row>
    <row r="411" spans="12:142" x14ac:dyDescent="0.2">
      <c r="L411" s="746" t="s">
        <v>2888</v>
      </c>
      <c r="M411" s="21" t="s">
        <v>1762</v>
      </c>
      <c r="N411" s="807" t="s">
        <v>2895</v>
      </c>
      <c r="O411" s="421" t="s">
        <v>691</v>
      </c>
      <c r="Q411" s="153"/>
      <c r="R411" s="150"/>
      <c r="S411" s="158"/>
      <c r="AY411" s="249" t="s">
        <v>2471</v>
      </c>
      <c r="AZ411" s="136" t="s">
        <v>1598</v>
      </c>
      <c r="BA411" s="137" t="str">
        <f t="shared" si="303"/>
        <v>ДП Міра.1/1.б/з фальц.</v>
      </c>
      <c r="BW411" s="249" t="s">
        <v>620</v>
      </c>
      <c r="BX411" s="764" t="s">
        <v>3617</v>
      </c>
      <c r="BY411" s="137" t="str">
        <f t="shared" si="280"/>
        <v>ДП ЛАДА-НОВА.8/1.Графіт</v>
      </c>
      <c r="CA411" s="145" t="s">
        <v>3028</v>
      </c>
      <c r="CB411" s="475" t="s">
        <v>5838</v>
      </c>
      <c r="CC411" s="238" t="str">
        <f>CONCATENATE(CA411,".",CB411)</f>
        <v>ДП ЛАДА A.б/з фальц..робоча..Magnet цл (чор.) б/з завіс.</v>
      </c>
      <c r="DD411" s="734" t="s">
        <v>4810</v>
      </c>
      <c r="DE411" s="165">
        <v>9190</v>
      </c>
      <c r="DF411" s="525">
        <f t="shared" si="289"/>
        <v>9190</v>
      </c>
      <c r="DG411" s="520"/>
      <c r="DH411" s="527">
        <f t="shared" si="290"/>
        <v>9190</v>
      </c>
      <c r="DP411" s="164" t="s">
        <v>650</v>
      </c>
      <c r="DQ411" s="165">
        <v>0</v>
      </c>
      <c r="DR411" s="519">
        <f t="shared" si="301"/>
        <v>0</v>
      </c>
      <c r="DS411" s="520"/>
      <c r="DT411" s="521">
        <f t="shared" si="302"/>
        <v>0</v>
      </c>
      <c r="DU411" s="165"/>
      <c r="DV411" s="733" t="s">
        <v>5910</v>
      </c>
      <c r="DW411" s="165">
        <v>1000</v>
      </c>
      <c r="DX411" s="522">
        <f t="shared" si="296"/>
        <v>1000</v>
      </c>
      <c r="DY411" s="523"/>
      <c r="DZ411" s="524">
        <f t="shared" si="297"/>
        <v>1000</v>
      </c>
      <c r="EG411" s="164"/>
      <c r="EH411" s="733" t="s">
        <v>3423</v>
      </c>
      <c r="EI411" s="163">
        <v>2370</v>
      </c>
      <c r="EJ411" s="528">
        <f t="shared" si="298"/>
        <v>2370</v>
      </c>
      <c r="EK411" s="523"/>
      <c r="EL411" s="524">
        <f t="shared" si="299"/>
        <v>2370</v>
      </c>
    </row>
    <row r="412" spans="12:142" x14ac:dyDescent="0.2">
      <c r="L412" s="758" t="s">
        <v>2883</v>
      </c>
      <c r="M412" s="21" t="s">
        <v>402</v>
      </c>
      <c r="N412" s="158" t="s">
        <v>2204</v>
      </c>
      <c r="O412" s="421" t="s">
        <v>691</v>
      </c>
      <c r="Q412" s="153"/>
      <c r="R412" s="150"/>
      <c r="S412" s="158"/>
      <c r="AY412" s="248" t="s">
        <v>2471</v>
      </c>
      <c r="AZ412" s="61" t="s">
        <v>1599</v>
      </c>
      <c r="BA412" s="138" t="str">
        <f t="shared" si="303"/>
        <v>ДП Міра.1/1.купе.</v>
      </c>
      <c r="BW412" s="248" t="s">
        <v>620</v>
      </c>
      <c r="BX412" s="247" t="s">
        <v>790</v>
      </c>
      <c r="BY412" s="138" t="str">
        <f t="shared" si="280"/>
        <v>ДП ЛАДА-НОВА.8/1.Бронза</v>
      </c>
      <c r="CA412" s="145" t="s">
        <v>3028</v>
      </c>
      <c r="CB412" s="475" t="s">
        <v>5835</v>
      </c>
      <c r="CC412" s="238" t="str">
        <f>CONCATENATE(CA412,".",CB412)</f>
        <v>ДП ЛАДА A.б/з фальц..робоча..Magnet ст (чор.) б/з завіс.</v>
      </c>
      <c r="DD412" s="734" t="s">
        <v>4811</v>
      </c>
      <c r="DE412" s="165">
        <v>9190</v>
      </c>
      <c r="DF412" s="525">
        <f t="shared" si="289"/>
        <v>9190</v>
      </c>
      <c r="DG412" s="520"/>
      <c r="DH412" s="527">
        <f t="shared" si="290"/>
        <v>9190</v>
      </c>
      <c r="DP412" s="732" t="s">
        <v>3715</v>
      </c>
      <c r="DQ412" s="165">
        <v>550</v>
      </c>
      <c r="DR412" s="519">
        <f t="shared" si="301"/>
        <v>550</v>
      </c>
      <c r="DS412" s="520"/>
      <c r="DT412" s="521">
        <f t="shared" si="302"/>
        <v>550</v>
      </c>
      <c r="DU412" s="165"/>
      <c r="DV412" s="164" t="s">
        <v>1553</v>
      </c>
      <c r="DW412" s="165">
        <v>0</v>
      </c>
      <c r="DX412" s="519">
        <f t="shared" si="296"/>
        <v>0</v>
      </c>
      <c r="DY412" s="520"/>
      <c r="DZ412" s="521">
        <f t="shared" si="297"/>
        <v>0</v>
      </c>
      <c r="EG412" s="164"/>
      <c r="EH412" s="732" t="s">
        <v>4803</v>
      </c>
      <c r="EI412" s="165">
        <v>0</v>
      </c>
      <c r="EJ412" s="519">
        <f>ROUND(((EI412-(EI412/6))/$DD$3)*$DE$3,2)</f>
        <v>0</v>
      </c>
      <c r="EK412" s="520"/>
      <c r="EL412" s="521">
        <f>IF(EK412="",EJ412,
IF(AND($EI$10&gt;=VLOOKUP(EK412,$EH$5:$EL$9,2,0),$EI$10&lt;=VLOOKUP(EK412,$EH$5:$EL$9,3,0)),
(EJ412*(1-VLOOKUP(EK412,$EH$5:$EL$9,4,0))),
EJ412))</f>
        <v>0</v>
      </c>
    </row>
    <row r="413" spans="12:142" x14ac:dyDescent="0.2">
      <c r="L413" s="758" t="s">
        <v>2889</v>
      </c>
      <c r="M413" s="21" t="s">
        <v>403</v>
      </c>
      <c r="N413" s="432" t="s">
        <v>2896</v>
      </c>
      <c r="O413" s="421" t="s">
        <v>691</v>
      </c>
      <c r="Q413" s="153"/>
      <c r="R413" s="150"/>
      <c r="S413" s="158"/>
      <c r="AY413" s="249" t="s">
        <v>2472</v>
      </c>
      <c r="AZ413" s="136" t="s">
        <v>1597</v>
      </c>
      <c r="BA413" s="137" t="str">
        <f t="shared" si="303"/>
        <v>ДП Міра.1/2.фальц.</v>
      </c>
      <c r="BW413" s="431"/>
      <c r="BX413" s="431"/>
      <c r="BY413" s="431"/>
      <c r="CA413" s="145" t="s">
        <v>3028</v>
      </c>
      <c r="CB413" s="96"/>
      <c r="CC413" s="96"/>
      <c r="DD413" s="734" t="s">
        <v>4812</v>
      </c>
      <c r="DE413" s="165">
        <v>9190</v>
      </c>
      <c r="DF413" s="525">
        <f t="shared" si="289"/>
        <v>9190</v>
      </c>
      <c r="DG413" s="520"/>
      <c r="DH413" s="527">
        <f t="shared" si="290"/>
        <v>9190</v>
      </c>
      <c r="DP413" s="107" t="s">
        <v>557</v>
      </c>
      <c r="DQ413" s="163">
        <v>550</v>
      </c>
      <c r="DR413" s="528">
        <f t="shared" si="301"/>
        <v>550</v>
      </c>
      <c r="DS413" s="523"/>
      <c r="DT413" s="524">
        <f t="shared" si="302"/>
        <v>550</v>
      </c>
      <c r="DU413" s="165"/>
      <c r="DV413" s="107" t="s">
        <v>1554</v>
      </c>
      <c r="DW413" s="163">
        <v>560</v>
      </c>
      <c r="DX413" s="528">
        <f>ROUND(((DW413-(DW413/6))/$DD$3)*$DE$3,2)</f>
        <v>560</v>
      </c>
      <c r="DY413" s="523"/>
      <c r="DZ413" s="524">
        <f t="shared" si="297"/>
        <v>560</v>
      </c>
      <c r="EG413" s="164"/>
      <c r="EH413" s="733" t="s">
        <v>4805</v>
      </c>
      <c r="EI413" s="163">
        <v>2560</v>
      </c>
      <c r="EJ413" s="528">
        <f>ROUND(((EI413-(EI413/6))/$DD$3)*$DE$3,2)</f>
        <v>2560</v>
      </c>
      <c r="EK413" s="523"/>
      <c r="EL413" s="524">
        <f>IF(EK413="",EJ413,
IF(AND($EI$10&gt;=VLOOKUP(EK413,$EH$5:$EL$9,2,0),$EI$10&lt;=VLOOKUP(EK413,$EH$5:$EL$9,3,0)),
(EJ413*(1-VLOOKUP(EK413,$EH$5:$EL$9,4,0))),
EJ413))</f>
        <v>2560</v>
      </c>
    </row>
    <row r="414" spans="12:142" x14ac:dyDescent="0.2">
      <c r="L414" s="153" t="s">
        <v>1763</v>
      </c>
      <c r="M414" s="21" t="s">
        <v>1764</v>
      </c>
      <c r="N414" s="158" t="s">
        <v>2205</v>
      </c>
      <c r="O414" s="805" t="s">
        <v>692</v>
      </c>
      <c r="Q414" s="153"/>
      <c r="R414" s="150"/>
      <c r="S414" s="158"/>
      <c r="AY414" s="249" t="s">
        <v>2472</v>
      </c>
      <c r="AZ414" s="136" t="s">
        <v>1598</v>
      </c>
      <c r="BA414" s="137" t="str">
        <f t="shared" si="303"/>
        <v>ДП Міра.1/2.б/з фальц.</v>
      </c>
      <c r="BW414" s="57" t="s">
        <v>2470</v>
      </c>
      <c r="BX414" s="764" t="s">
        <v>3871</v>
      </c>
      <c r="BY414" s="137" t="str">
        <f t="shared" ref="BY414:BY449" si="304">CONCATENATE(BW414,".",BX414)</f>
        <v>ДП Міра.1/0.(ні)</v>
      </c>
      <c r="CA414" s="145" t="s">
        <v>3028</v>
      </c>
      <c r="CB414" s="475" t="s">
        <v>4103</v>
      </c>
      <c r="CC414" s="238" t="str">
        <f>CONCATENATE(CA414,".",CB414)</f>
        <v>ДП ЛАДА A.б/з фальц..робоча..Magnet цл +2завіс 3D</v>
      </c>
      <c r="DD414" s="734" t="s">
        <v>4814</v>
      </c>
      <c r="DE414" s="165">
        <v>9190</v>
      </c>
      <c r="DF414" s="525">
        <f t="shared" si="289"/>
        <v>9190</v>
      </c>
      <c r="DG414" s="520"/>
      <c r="DH414" s="527">
        <f t="shared" si="290"/>
        <v>9190</v>
      </c>
      <c r="DP414" s="107" t="s">
        <v>5704</v>
      </c>
      <c r="DQ414" s="163">
        <v>550</v>
      </c>
      <c r="DR414" s="528">
        <f>ROUND(((DQ414-(DQ414/6))/$DD$3)*$DE$3,2)</f>
        <v>550</v>
      </c>
      <c r="DS414" s="523"/>
      <c r="DT414" s="524">
        <f>IF(DS414="",DR414,
IF(AND($DQ$10&gt;=VLOOKUP(DS414,$DP$5:$DT$9,2,0),$DQ$10&lt;=VLOOKUP(DS414,$DP$5:$DT$9,3,0)),
(DR414*(1-VLOOKUP(DS414,$DP$5:$DT$9,4,0))),
DR414))</f>
        <v>550</v>
      </c>
      <c r="DU414" s="165"/>
      <c r="DV414" s="107"/>
      <c r="DW414" s="163"/>
      <c r="DX414" s="519"/>
      <c r="DY414" s="523"/>
      <c r="DZ414" s="524"/>
      <c r="EG414" s="164"/>
      <c r="EH414" s="732" t="s">
        <v>3424</v>
      </c>
      <c r="EI414" s="165">
        <v>0</v>
      </c>
      <c r="EJ414" s="519">
        <f t="shared" si="298"/>
        <v>0</v>
      </c>
      <c r="EK414" s="520"/>
      <c r="EL414" s="521">
        <f t="shared" si="299"/>
        <v>0</v>
      </c>
    </row>
    <row r="415" spans="12:142" x14ac:dyDescent="0.2">
      <c r="L415" s="759" t="s">
        <v>2890</v>
      </c>
      <c r="M415" s="253" t="s">
        <v>49</v>
      </c>
      <c r="N415" s="596" t="s">
        <v>2897</v>
      </c>
      <c r="O415" s="805" t="s">
        <v>692</v>
      </c>
      <c r="Q415" s="153"/>
      <c r="R415" s="150"/>
      <c r="S415" s="158"/>
      <c r="AY415" s="248" t="s">
        <v>2472</v>
      </c>
      <c r="AZ415" s="61" t="s">
        <v>1599</v>
      </c>
      <c r="BA415" s="138" t="str">
        <f t="shared" si="303"/>
        <v>ДП Міра.1/2.купе.</v>
      </c>
      <c r="BW415" s="250" t="s">
        <v>2471</v>
      </c>
      <c r="BX415" s="245" t="s">
        <v>430</v>
      </c>
      <c r="BY415" s="134" t="str">
        <f t="shared" si="304"/>
        <v>ДП Міра.1/1.Сатин</v>
      </c>
      <c r="CA415" s="145" t="s">
        <v>3028</v>
      </c>
      <c r="CB415" s="475" t="s">
        <v>4107</v>
      </c>
      <c r="CC415" s="238" t="str">
        <f>CONCATENATE(CA415,".",CB415)</f>
        <v>ДП ЛАДА A.б/з фальц..робоча..Magnet ст +2завіс 3D</v>
      </c>
      <c r="DD415" s="734" t="s">
        <v>4815</v>
      </c>
      <c r="DE415" s="165">
        <v>9190</v>
      </c>
      <c r="DF415" s="525">
        <f t="shared" si="289"/>
        <v>9190</v>
      </c>
      <c r="DG415" s="520"/>
      <c r="DH415" s="527">
        <f t="shared" si="290"/>
        <v>9190</v>
      </c>
      <c r="DP415" s="164" t="s">
        <v>651</v>
      </c>
      <c r="DQ415" s="165">
        <v>0</v>
      </c>
      <c r="DR415" s="519">
        <f t="shared" si="301"/>
        <v>0</v>
      </c>
      <c r="DS415" s="520"/>
      <c r="DT415" s="521">
        <f t="shared" si="302"/>
        <v>0</v>
      </c>
      <c r="DU415" s="165"/>
      <c r="DV415" s="107"/>
      <c r="DW415" s="163"/>
      <c r="DX415" s="519"/>
      <c r="DY415" s="523"/>
      <c r="DZ415" s="524"/>
      <c r="EG415" s="164"/>
      <c r="EH415" s="733" t="s">
        <v>3425</v>
      </c>
      <c r="EI415" s="163">
        <v>2560</v>
      </c>
      <c r="EJ415" s="528">
        <f t="shared" si="298"/>
        <v>2560</v>
      </c>
      <c r="EK415" s="523"/>
      <c r="EL415" s="524">
        <f t="shared" si="299"/>
        <v>2560</v>
      </c>
    </row>
    <row r="416" spans="12:142" x14ac:dyDescent="0.2">
      <c r="L416" s="745" t="s">
        <v>2039</v>
      </c>
      <c r="M416" s="803" t="s">
        <v>50</v>
      </c>
      <c r="N416" s="99" t="s">
        <v>2039</v>
      </c>
      <c r="O416" s="805" t="s">
        <v>692</v>
      </c>
      <c r="Q416" s="154"/>
      <c r="R416" s="151"/>
      <c r="S416" s="159"/>
      <c r="AY416" s="249" t="s">
        <v>2473</v>
      </c>
      <c r="AZ416" s="136" t="s">
        <v>1597</v>
      </c>
      <c r="BA416" s="137" t="str">
        <f t="shared" si="303"/>
        <v>ДП Міра.1/3.фальц.</v>
      </c>
      <c r="BW416" s="249" t="s">
        <v>2471</v>
      </c>
      <c r="BX416" s="764" t="s">
        <v>3617</v>
      </c>
      <c r="BY416" s="137" t="str">
        <f t="shared" si="304"/>
        <v>ДП Міра.1/1.Графіт</v>
      </c>
      <c r="CA416" s="145" t="s">
        <v>3028</v>
      </c>
      <c r="CB416" s="475" t="s">
        <v>5836</v>
      </c>
      <c r="CC416" s="238" t="str">
        <f>CONCATENATE(CA416,".",CB416)</f>
        <v>ДП ЛАДА A.б/з фальц..робоча..Magnet цл (чор.) +2завіс 3D(чор.)</v>
      </c>
      <c r="DD416" s="734" t="s">
        <v>4816</v>
      </c>
      <c r="DE416" s="165">
        <v>9170</v>
      </c>
      <c r="DF416" s="525">
        <f t="shared" si="289"/>
        <v>9170</v>
      </c>
      <c r="DG416" s="520"/>
      <c r="DH416" s="527">
        <f t="shared" si="290"/>
        <v>9170</v>
      </c>
      <c r="DP416" s="732" t="s">
        <v>3716</v>
      </c>
      <c r="DQ416" s="165">
        <v>550</v>
      </c>
      <c r="DR416" s="519">
        <f t="shared" si="301"/>
        <v>550</v>
      </c>
      <c r="DS416" s="520"/>
      <c r="DT416" s="521">
        <f t="shared" si="302"/>
        <v>550</v>
      </c>
      <c r="DU416" s="165"/>
      <c r="DV416" s="644"/>
      <c r="DW416" s="645"/>
      <c r="DX416" s="651"/>
      <c r="DY416" s="652"/>
      <c r="DZ416" s="653"/>
      <c r="EG416" s="164"/>
      <c r="EH416" s="255"/>
      <c r="EI416" s="256"/>
      <c r="EJ416" s="514"/>
      <c r="EK416" s="529"/>
      <c r="EL416" s="258"/>
    </row>
    <row r="417" spans="12:142" x14ac:dyDescent="0.2">
      <c r="L417" s="746" t="s">
        <v>2898</v>
      </c>
      <c r="M417" s="21" t="s">
        <v>51</v>
      </c>
      <c r="N417" s="432" t="s">
        <v>2898</v>
      </c>
      <c r="O417" s="805" t="s">
        <v>692</v>
      </c>
      <c r="Q417" s="152"/>
      <c r="R417" s="100"/>
      <c r="S417" s="99"/>
      <c r="AY417" s="249" t="s">
        <v>2473</v>
      </c>
      <c r="AZ417" s="136" t="s">
        <v>1598</v>
      </c>
      <c r="BA417" s="137" t="str">
        <f t="shared" si="303"/>
        <v>ДП Міра.1/3.б/з фальц.</v>
      </c>
      <c r="BW417" s="248" t="s">
        <v>2471</v>
      </c>
      <c r="BX417" s="247" t="s">
        <v>790</v>
      </c>
      <c r="BY417" s="138" t="str">
        <f t="shared" si="304"/>
        <v>ДП Міра.1/1.Бронза</v>
      </c>
      <c r="CA417" s="145" t="s">
        <v>3028</v>
      </c>
      <c r="CB417" s="475" t="s">
        <v>5837</v>
      </c>
      <c r="CC417" s="238" t="str">
        <f>CONCATENATE(CA417,".",CB417)</f>
        <v>ДП ЛАДА A.б/з фальц..робоча..Magnet ст (чор.) +2завіс 3D(чор.)</v>
      </c>
      <c r="DD417" s="734" t="s">
        <v>4817</v>
      </c>
      <c r="DE417" s="165">
        <v>9170</v>
      </c>
      <c r="DF417" s="525">
        <f t="shared" si="289"/>
        <v>9170</v>
      </c>
      <c r="DG417" s="520"/>
      <c r="DH417" s="527">
        <f t="shared" si="290"/>
        <v>9170</v>
      </c>
      <c r="DP417" s="107" t="s">
        <v>558</v>
      </c>
      <c r="DQ417" s="163">
        <v>550</v>
      </c>
      <c r="DR417" s="528">
        <f t="shared" si="301"/>
        <v>550</v>
      </c>
      <c r="DS417" s="523"/>
      <c r="DT417" s="524">
        <f t="shared" si="302"/>
        <v>550</v>
      </c>
      <c r="DU417" s="165"/>
      <c r="DV417" s="730" t="s">
        <v>3915</v>
      </c>
      <c r="DW417" s="104">
        <v>0</v>
      </c>
      <c r="DX417" s="402">
        <f t="shared" ref="DX417:DX423" si="305">ROUND(((DW417-(DW417/6))/$DD$3)*$DE$3,2)</f>
        <v>0</v>
      </c>
      <c r="DY417" s="511"/>
      <c r="DZ417" s="508">
        <f t="shared" ref="DZ417:DZ423" si="306">IF(DY417="",DX417,
IF(AND($DW$10&gt;=VLOOKUP(DY417,$DV$5:$DZ$9,2,0),$DW$10&lt;=VLOOKUP(DY417,$DV$5:$DZ$9,3,0)),
(DX417*(1-VLOOKUP(DY417,$DV$5:$DZ$9,4,0))),
DX417))</f>
        <v>0</v>
      </c>
      <c r="EG417" s="164"/>
      <c r="EH417" s="731" t="s">
        <v>4635</v>
      </c>
      <c r="EI417" s="162">
        <v>0</v>
      </c>
      <c r="EJ417" s="534">
        <f t="shared" si="298"/>
        <v>0</v>
      </c>
      <c r="EK417" s="526"/>
      <c r="EL417" s="527">
        <f t="shared" si="299"/>
        <v>0</v>
      </c>
    </row>
    <row r="418" spans="12:142" x14ac:dyDescent="0.2">
      <c r="L418" s="759" t="s">
        <v>2899</v>
      </c>
      <c r="M418" s="253" t="s">
        <v>52</v>
      </c>
      <c r="N418" s="596" t="s">
        <v>2899</v>
      </c>
      <c r="O418" s="805" t="s">
        <v>692</v>
      </c>
      <c r="Q418" s="153"/>
      <c r="R418" s="150"/>
      <c r="S418" s="158"/>
      <c r="AY418" s="248" t="s">
        <v>2473</v>
      </c>
      <c r="AZ418" s="61" t="s">
        <v>1599</v>
      </c>
      <c r="BA418" s="138" t="str">
        <f t="shared" si="303"/>
        <v>ДП Міра.1/3.купе.</v>
      </c>
      <c r="BW418" s="248" t="s">
        <v>2471</v>
      </c>
      <c r="BX418" s="247" t="s">
        <v>5676</v>
      </c>
      <c r="BY418" s="138" t="str">
        <f>CONCATENATE(BW418,".",BX418)</f>
        <v>ДП Міра.1/1.Лакобель</v>
      </c>
      <c r="CA418" s="145" t="s">
        <v>3028</v>
      </c>
      <c r="CB418" s="96"/>
      <c r="CC418" s="96"/>
      <c r="DD418" s="735" t="s">
        <v>4818</v>
      </c>
      <c r="DE418" s="163">
        <v>9170</v>
      </c>
      <c r="DF418" s="525">
        <f>ROUND(((DE418-(DE418/6))/$DD$3)*$DE$3,2)</f>
        <v>9170</v>
      </c>
      <c r="DG418" s="520"/>
      <c r="DH418" s="527">
        <f>IF(DG418="",DF418,
IF(AND($DE$10&gt;=VLOOKUP(DG418,$DD$5:$DH$9,2,0),$DE$10&lt;=VLOOKUP(DG418,$DD$5:$DH$9,3,0)),
(DF418*(1-VLOOKUP(DG418,$DD$5:$DH$9,4,0))),
DF418))</f>
        <v>9170</v>
      </c>
      <c r="DP418" s="164" t="s">
        <v>769</v>
      </c>
      <c r="DQ418" s="165">
        <v>0</v>
      </c>
      <c r="DR418" s="519">
        <f t="shared" si="301"/>
        <v>0</v>
      </c>
      <c r="DS418" s="520"/>
      <c r="DT418" s="521">
        <f t="shared" si="302"/>
        <v>0</v>
      </c>
      <c r="DU418" s="165"/>
      <c r="DV418" s="731" t="s">
        <v>5468</v>
      </c>
      <c r="DW418" s="162">
        <v>0</v>
      </c>
      <c r="DX418" s="525">
        <f t="shared" si="305"/>
        <v>0</v>
      </c>
      <c r="DY418" s="526"/>
      <c r="DZ418" s="527">
        <f t="shared" si="306"/>
        <v>0</v>
      </c>
      <c r="EG418" s="164"/>
      <c r="EH418" s="733" t="s">
        <v>4636</v>
      </c>
      <c r="EI418" s="163">
        <v>1930</v>
      </c>
      <c r="EJ418" s="528">
        <f t="shared" si="298"/>
        <v>1930</v>
      </c>
      <c r="EK418" s="523"/>
      <c r="EL418" s="524">
        <f t="shared" si="299"/>
        <v>1930</v>
      </c>
    </row>
    <row r="419" spans="12:142" x14ac:dyDescent="0.2">
      <c r="L419" s="730" t="s">
        <v>5268</v>
      </c>
      <c r="M419" s="253" t="s">
        <v>5269</v>
      </c>
      <c r="N419" s="596" t="s">
        <v>5270</v>
      </c>
      <c r="O419" s="805" t="s">
        <v>692</v>
      </c>
      <c r="Q419" s="154"/>
      <c r="R419" s="151"/>
      <c r="S419" s="159"/>
      <c r="AY419" s="249" t="s">
        <v>2474</v>
      </c>
      <c r="AZ419" s="136" t="s">
        <v>1597</v>
      </c>
      <c r="BA419" s="137" t="str">
        <f t="shared" si="303"/>
        <v>ДП Міра.1/4.фальц.</v>
      </c>
      <c r="BW419" s="250" t="s">
        <v>2472</v>
      </c>
      <c r="BX419" s="245" t="s">
        <v>430</v>
      </c>
      <c r="BY419" s="134" t="str">
        <f t="shared" si="304"/>
        <v>ДП Міра.1/2.Сатин</v>
      </c>
      <c r="CA419" s="145" t="s">
        <v>3028</v>
      </c>
      <c r="CB419" s="475" t="s">
        <v>4109</v>
      </c>
      <c r="CC419" s="238" t="str">
        <f>CONCATENATE(CA419,".",CB419)</f>
        <v>ДП ЛАДА A.б/з фальц..робоча..Magnet цл +3завіс 3D</v>
      </c>
      <c r="DD419" s="638"/>
      <c r="DE419" s="645"/>
      <c r="DF419" s="640"/>
      <c r="DG419" s="641"/>
      <c r="DH419" s="642"/>
      <c r="DP419" s="732" t="s">
        <v>3717</v>
      </c>
      <c r="DQ419" s="165">
        <v>550</v>
      </c>
      <c r="DR419" s="519">
        <f t="shared" si="301"/>
        <v>550</v>
      </c>
      <c r="DS419" s="520"/>
      <c r="DT419" s="521">
        <f t="shared" si="302"/>
        <v>550</v>
      </c>
      <c r="DU419" s="165"/>
      <c r="DV419" s="731" t="s">
        <v>5469</v>
      </c>
      <c r="DW419" s="162">
        <v>0</v>
      </c>
      <c r="DX419" s="525">
        <f t="shared" si="305"/>
        <v>0</v>
      </c>
      <c r="DY419" s="526"/>
      <c r="DZ419" s="527">
        <f t="shared" si="306"/>
        <v>0</v>
      </c>
      <c r="EG419" s="164"/>
      <c r="EH419" s="732" t="s">
        <v>3426</v>
      </c>
      <c r="EI419" s="165">
        <v>0</v>
      </c>
      <c r="EJ419" s="519">
        <f t="shared" si="298"/>
        <v>0</v>
      </c>
      <c r="EK419" s="520"/>
      <c r="EL419" s="521">
        <f t="shared" si="299"/>
        <v>0</v>
      </c>
    </row>
    <row r="420" spans="12:142" x14ac:dyDescent="0.2">
      <c r="L420" s="730" t="s">
        <v>5271</v>
      </c>
      <c r="M420" s="253" t="s">
        <v>5272</v>
      </c>
      <c r="N420" s="596" t="s">
        <v>5675</v>
      </c>
      <c r="O420" s="421" t="s">
        <v>691</v>
      </c>
      <c r="Q420" s="152"/>
      <c r="R420" s="100"/>
      <c r="S420" s="99"/>
      <c r="AY420" s="249" t="s">
        <v>2474</v>
      </c>
      <c r="AZ420" s="136" t="s">
        <v>1598</v>
      </c>
      <c r="BA420" s="137" t="str">
        <f t="shared" si="303"/>
        <v>ДП Міра.1/4.б/з фальц.</v>
      </c>
      <c r="BW420" s="249" t="s">
        <v>2472</v>
      </c>
      <c r="BX420" s="764" t="s">
        <v>3617</v>
      </c>
      <c r="BY420" s="137" t="str">
        <f t="shared" si="304"/>
        <v>ДП Міра.1/2.Графіт</v>
      </c>
      <c r="CA420" s="146" t="s">
        <v>3028</v>
      </c>
      <c r="CB420" s="587" t="s">
        <v>4110</v>
      </c>
      <c r="CC420" s="239" t="str">
        <f>CONCATENATE(CA420,".",CB420)</f>
        <v>ДП ЛАДА A.б/з фальц..робоча..Magnet ст +3завіс 3D</v>
      </c>
      <c r="DD420" s="250" t="s">
        <v>2375</v>
      </c>
      <c r="DE420" s="162">
        <v>6590</v>
      </c>
      <c r="DF420" s="525">
        <f>ROUND(((DE420-(DE420/6))/$DD$3)*$DE$3,2)</f>
        <v>6590</v>
      </c>
      <c r="DG420" s="526"/>
      <c r="DH420" s="527">
        <f>IF(DG420="",DF420,
IF(AND($DE$10&gt;=VLOOKUP(DG420,$DD$5:$DH$9,2,0),$DE$10&lt;=VLOOKUP(DG420,$DD$5:$DH$9,3,0)),
(DF420*(1-VLOOKUP(DG420,$DD$5:$DH$9,4,0))),
DF420))</f>
        <v>6590</v>
      </c>
      <c r="DP420" s="107" t="s">
        <v>559</v>
      </c>
      <c r="DQ420" s="163">
        <v>550</v>
      </c>
      <c r="DR420" s="528">
        <f t="shared" si="301"/>
        <v>550</v>
      </c>
      <c r="DS420" s="523"/>
      <c r="DT420" s="524">
        <f t="shared" si="302"/>
        <v>550</v>
      </c>
      <c r="DU420" s="165"/>
      <c r="DV420" s="732" t="s">
        <v>5470</v>
      </c>
      <c r="DW420" s="165">
        <v>0</v>
      </c>
      <c r="DX420" s="519">
        <f t="shared" si="305"/>
        <v>0</v>
      </c>
      <c r="DY420" s="520"/>
      <c r="DZ420" s="521">
        <f t="shared" si="306"/>
        <v>0</v>
      </c>
      <c r="EG420" s="164"/>
      <c r="EH420" s="733" t="s">
        <v>3427</v>
      </c>
      <c r="EI420" s="163">
        <v>1930</v>
      </c>
      <c r="EJ420" s="528">
        <f t="shared" si="298"/>
        <v>1930</v>
      </c>
      <c r="EK420" s="523"/>
      <c r="EL420" s="524">
        <f t="shared" si="299"/>
        <v>1930</v>
      </c>
    </row>
    <row r="421" spans="12:142" x14ac:dyDescent="0.2">
      <c r="L421" s="745" t="s">
        <v>1938</v>
      </c>
      <c r="M421" s="803" t="s">
        <v>2195</v>
      </c>
      <c r="N421" s="760" t="s">
        <v>2189</v>
      </c>
      <c r="O421" s="421" t="s">
        <v>691</v>
      </c>
      <c r="Q421" s="153"/>
      <c r="R421" s="150"/>
      <c r="S421" s="158"/>
      <c r="AY421" s="248" t="s">
        <v>2474</v>
      </c>
      <c r="AZ421" s="61" t="s">
        <v>1599</v>
      </c>
      <c r="BA421" s="138" t="str">
        <f t="shared" si="303"/>
        <v>ДП Міра.1/4.купе.</v>
      </c>
      <c r="BW421" s="248" t="s">
        <v>2472</v>
      </c>
      <c r="BX421" s="247" t="s">
        <v>790</v>
      </c>
      <c r="BY421" s="138" t="str">
        <f t="shared" si="304"/>
        <v>ДП Міра.1/2.Бронза</v>
      </c>
      <c r="CA421" s="145" t="s">
        <v>3028</v>
      </c>
      <c r="CB421" s="475" t="s">
        <v>5840</v>
      </c>
      <c r="CC421" s="238" t="str">
        <f>CONCATENATE(CA421,".",CB421)</f>
        <v>ДП ЛАДА A.б/з фальц..робоча..Magnet цл (чор.) +3завіс 3D(чор.)</v>
      </c>
      <c r="DD421" s="249" t="s">
        <v>2376</v>
      </c>
      <c r="DE421" s="165">
        <v>6590</v>
      </c>
      <c r="DF421" s="525">
        <f t="shared" ref="DF421:DF483" si="307">ROUND(((DE421-(DE421/6))/$DD$3)*$DE$3,2)</f>
        <v>6590</v>
      </c>
      <c r="DG421" s="526"/>
      <c r="DH421" s="527">
        <f t="shared" ref="DH421:DH487" si="308">IF(DG421="",DF421,
IF(AND($DE$10&gt;=VLOOKUP(DG421,$DD$5:$DH$9,2,0),$DE$10&lt;=VLOOKUP(DG421,$DD$5:$DH$9,3,0)),
(DF421*(1-VLOOKUP(DG421,$DD$5:$DH$9,4,0))),
DF421))</f>
        <v>6590</v>
      </c>
      <c r="DP421" s="107" t="s">
        <v>5705</v>
      </c>
      <c r="DQ421" s="163">
        <v>550</v>
      </c>
      <c r="DR421" s="528">
        <f>ROUND(((DQ421-(DQ421/6))/$DD$3)*$DE$3,2)</f>
        <v>550</v>
      </c>
      <c r="DS421" s="523"/>
      <c r="DT421" s="524">
        <f>IF(DS421="",DR421,
IF(AND($DQ$10&gt;=VLOOKUP(DS421,$DP$5:$DT$9,2,0),$DQ$10&lt;=VLOOKUP(DS421,$DP$5:$DT$9,3,0)),
(DR421*(1-VLOOKUP(DS421,$DP$5:$DT$9,4,0))),
DR421))</f>
        <v>550</v>
      </c>
      <c r="DU421" s="165"/>
      <c r="DV421" s="732" t="s">
        <v>5471</v>
      </c>
      <c r="DW421" s="162">
        <v>0</v>
      </c>
      <c r="DX421" s="525">
        <f t="shared" si="305"/>
        <v>0</v>
      </c>
      <c r="DY421" s="526"/>
      <c r="DZ421" s="527">
        <f t="shared" si="306"/>
        <v>0</v>
      </c>
      <c r="EG421" s="164"/>
      <c r="EH421" s="732" t="s">
        <v>3428</v>
      </c>
      <c r="EI421" s="165">
        <v>0</v>
      </c>
      <c r="EJ421" s="519">
        <f>ROUND(((EI421-(EI421/6))/$DD$3)*$DE$3,2)</f>
        <v>0</v>
      </c>
      <c r="EK421" s="520"/>
      <c r="EL421" s="521">
        <f>IF(EK421="",EJ421,
IF(AND($EI$10&gt;=VLOOKUP(EK421,$EH$5:$EL$9,2,0),$EI$10&lt;=VLOOKUP(EK421,$EH$5:$EL$9,3,0)),
(EJ421*(1-VLOOKUP(EK421,$EH$5:$EL$9,4,0))),
EJ421))</f>
        <v>0</v>
      </c>
    </row>
    <row r="422" spans="12:142" x14ac:dyDescent="0.2">
      <c r="L422" s="746" t="s">
        <v>1939</v>
      </c>
      <c r="M422" s="21" t="s">
        <v>2196</v>
      </c>
      <c r="N422" s="432" t="s">
        <v>2190</v>
      </c>
      <c r="O422" s="421" t="s">
        <v>691</v>
      </c>
      <c r="Q422" s="153"/>
      <c r="R422" s="150"/>
      <c r="S422" s="158"/>
      <c r="AY422" s="249" t="s">
        <v>2475</v>
      </c>
      <c r="AZ422" s="136" t="s">
        <v>1597</v>
      </c>
      <c r="BA422" s="137" t="str">
        <f t="shared" si="303"/>
        <v>ДП Міра.1/5.фальц.</v>
      </c>
      <c r="BW422" s="248" t="s">
        <v>2472</v>
      </c>
      <c r="BX422" s="247" t="s">
        <v>5676</v>
      </c>
      <c r="BY422" s="138" t="str">
        <f>CONCATENATE(BW422,".",BX422)</f>
        <v>ДП Міра.1/2.Лакобель</v>
      </c>
      <c r="CA422" s="146" t="s">
        <v>3028</v>
      </c>
      <c r="CB422" s="587" t="s">
        <v>5841</v>
      </c>
      <c r="CC422" s="239" t="str">
        <f>CONCATENATE(CA422,".",CB422)</f>
        <v>ДП ЛАДА A.б/з фальц..робоча..Magnet ст (чор.) +3завіс 3D(чор.)</v>
      </c>
      <c r="DD422" s="249" t="s">
        <v>2377</v>
      </c>
      <c r="DE422" s="165">
        <v>6590</v>
      </c>
      <c r="DF422" s="525">
        <f t="shared" si="307"/>
        <v>6590</v>
      </c>
      <c r="DG422" s="526"/>
      <c r="DH422" s="527">
        <f t="shared" si="308"/>
        <v>6590</v>
      </c>
      <c r="DP422" s="164" t="s">
        <v>770</v>
      </c>
      <c r="DQ422" s="165">
        <v>0</v>
      </c>
      <c r="DR422" s="519">
        <f t="shared" si="301"/>
        <v>0</v>
      </c>
      <c r="DS422" s="520"/>
      <c r="DT422" s="521">
        <f t="shared" si="302"/>
        <v>0</v>
      </c>
      <c r="DU422" s="165"/>
      <c r="DV422" s="732" t="s">
        <v>5472</v>
      </c>
      <c r="DW422" s="165">
        <v>0</v>
      </c>
      <c r="DX422" s="519">
        <f t="shared" si="305"/>
        <v>0</v>
      </c>
      <c r="DY422" s="520"/>
      <c r="DZ422" s="521">
        <f t="shared" si="306"/>
        <v>0</v>
      </c>
      <c r="EG422" s="164"/>
      <c r="EH422" s="733" t="s">
        <v>3429</v>
      </c>
      <c r="EI422" s="163">
        <v>1930</v>
      </c>
      <c r="EJ422" s="528">
        <f>ROUND(((EI422-(EI422/6))/$DD$3)*$DE$3,2)</f>
        <v>1930</v>
      </c>
      <c r="EK422" s="523"/>
      <c r="EL422" s="524">
        <f>IF(EK422="",EJ422,
IF(AND($EI$10&gt;=VLOOKUP(EK422,$EH$5:$EL$9,2,0),$EI$10&lt;=VLOOKUP(EK422,$EH$5:$EL$9,3,0)),
(EJ422*(1-VLOOKUP(EK422,$EH$5:$EL$9,4,0))),
EJ422))</f>
        <v>1930</v>
      </c>
    </row>
    <row r="423" spans="12:142" x14ac:dyDescent="0.2">
      <c r="L423" s="746" t="s">
        <v>1940</v>
      </c>
      <c r="M423" s="21" t="s">
        <v>2197</v>
      </c>
      <c r="N423" s="432" t="s">
        <v>2191</v>
      </c>
      <c r="O423" s="421" t="s">
        <v>691</v>
      </c>
      <c r="Q423" s="153"/>
      <c r="R423" s="150"/>
      <c r="S423" s="158"/>
      <c r="AY423" s="249" t="s">
        <v>2475</v>
      </c>
      <c r="AZ423" s="136" t="s">
        <v>1598</v>
      </c>
      <c r="BA423" s="137" t="str">
        <f t="shared" si="303"/>
        <v>ДП Міра.1/5.б/з фальц.</v>
      </c>
      <c r="BW423" s="250" t="s">
        <v>2473</v>
      </c>
      <c r="BX423" s="245" t="s">
        <v>430</v>
      </c>
      <c r="BY423" s="134" t="str">
        <f t="shared" si="304"/>
        <v>ДП Міра.1/3.Сатин</v>
      </c>
      <c r="CA423" s="144" t="s">
        <v>3029</v>
      </c>
      <c r="CB423" s="133" t="s">
        <v>3871</v>
      </c>
      <c r="CC423" s="134" t="str">
        <f>CONCATENATE(CA423,".",CB423)</f>
        <v>ДП ЛАДА A.купе..робоча..(ні)</v>
      </c>
      <c r="DD423" s="249" t="s">
        <v>2378</v>
      </c>
      <c r="DE423" s="165">
        <v>6590</v>
      </c>
      <c r="DF423" s="525">
        <f t="shared" si="307"/>
        <v>6590</v>
      </c>
      <c r="DG423" s="526"/>
      <c r="DH423" s="527">
        <f t="shared" si="308"/>
        <v>6590</v>
      </c>
      <c r="DP423" s="732" t="s">
        <v>3718</v>
      </c>
      <c r="DQ423" s="165">
        <v>550</v>
      </c>
      <c r="DR423" s="519">
        <f t="shared" si="301"/>
        <v>550</v>
      </c>
      <c r="DS423" s="520"/>
      <c r="DT423" s="521">
        <f t="shared" si="302"/>
        <v>550</v>
      </c>
      <c r="DU423" s="165"/>
      <c r="DV423" s="732" t="s">
        <v>5473</v>
      </c>
      <c r="DW423" s="162">
        <v>0</v>
      </c>
      <c r="DX423" s="525">
        <f t="shared" si="305"/>
        <v>0</v>
      </c>
      <c r="DY423" s="526"/>
      <c r="DZ423" s="527">
        <f t="shared" si="306"/>
        <v>0</v>
      </c>
      <c r="EG423" s="164"/>
      <c r="EH423" s="732" t="s">
        <v>3430</v>
      </c>
      <c r="EI423" s="165">
        <v>0</v>
      </c>
      <c r="EJ423" s="519">
        <f>ROUND(((EI423-(EI423/6))/$DD$3)*$DE$3,2)</f>
        <v>0</v>
      </c>
      <c r="EK423" s="520"/>
      <c r="EL423" s="521">
        <f>IF(EK423="",EJ423,
IF(AND($EI$10&gt;=VLOOKUP(EK423,$EH$5:$EL$9,2,0),$EI$10&lt;=VLOOKUP(EK423,$EH$5:$EL$9,3,0)),
(EJ423*(1-VLOOKUP(EK423,$EH$5:$EL$9,4,0))),
EJ423))</f>
        <v>0</v>
      </c>
    </row>
    <row r="424" spans="12:142" x14ac:dyDescent="0.2">
      <c r="L424" s="746" t="s">
        <v>1941</v>
      </c>
      <c r="M424" s="21" t="s">
        <v>2198</v>
      </c>
      <c r="N424" s="432" t="s">
        <v>2192</v>
      </c>
      <c r="O424" s="421" t="s">
        <v>691</v>
      </c>
      <c r="Q424" s="153"/>
      <c r="R424" s="150"/>
      <c r="S424" s="158"/>
      <c r="AY424" s="248" t="s">
        <v>2475</v>
      </c>
      <c r="AZ424" s="61" t="s">
        <v>1599</v>
      </c>
      <c r="BA424" s="138" t="str">
        <f t="shared" si="303"/>
        <v>ДП Міра.1/5.купе.</v>
      </c>
      <c r="BW424" s="249" t="s">
        <v>2473</v>
      </c>
      <c r="BX424" s="764" t="s">
        <v>3617</v>
      </c>
      <c r="BY424" s="137" t="str">
        <f t="shared" si="304"/>
        <v>ДП Міра.1/3.Графіт</v>
      </c>
      <c r="CA424" s="145" t="s">
        <v>3029</v>
      </c>
      <c r="CC424" s="21"/>
      <c r="DD424" s="249" t="s">
        <v>2379</v>
      </c>
      <c r="DE424" s="165">
        <v>6590</v>
      </c>
      <c r="DF424" s="525">
        <f t="shared" si="307"/>
        <v>6590</v>
      </c>
      <c r="DG424" s="526"/>
      <c r="DH424" s="527">
        <f t="shared" si="308"/>
        <v>6590</v>
      </c>
      <c r="DP424" s="107" t="s">
        <v>61</v>
      </c>
      <c r="DQ424" s="163">
        <v>550</v>
      </c>
      <c r="DR424" s="528">
        <f t="shared" si="301"/>
        <v>550</v>
      </c>
      <c r="DS424" s="523"/>
      <c r="DT424" s="524">
        <f t="shared" si="302"/>
        <v>550</v>
      </c>
      <c r="DU424" s="165"/>
      <c r="DV424" s="732" t="s">
        <v>6348</v>
      </c>
      <c r="DW424" s="165">
        <v>680</v>
      </c>
      <c r="DX424" s="519">
        <f t="shared" ref="DX424:DX449" si="309">ROUND(((DW424-(DW424/6))/$DD$3)*$DE$3,2)</f>
        <v>680</v>
      </c>
      <c r="DY424" s="520"/>
      <c r="DZ424" s="521">
        <f t="shared" ref="DZ424:DZ450" si="310">IF(DY424="",DX424,
IF(AND($DW$10&gt;=VLOOKUP(DY424,$DV$5:$DZ$9,2,0),$DW$10&lt;=VLOOKUP(DY424,$DV$5:$DZ$9,3,0)),
(DX424*(1-VLOOKUP(DY424,$DV$5:$DZ$9,4,0))),
DX424))</f>
        <v>680</v>
      </c>
      <c r="EG424" s="164"/>
      <c r="EH424" s="733" t="s">
        <v>3431</v>
      </c>
      <c r="EI424" s="163">
        <v>2210</v>
      </c>
      <c r="EJ424" s="528">
        <f>ROUND(((EI424-(EI424/6))/$DD$3)*$DE$3,2)</f>
        <v>2210</v>
      </c>
      <c r="EK424" s="523"/>
      <c r="EL424" s="524">
        <f>IF(EK424="",EJ424,
IF(AND($EI$10&gt;=VLOOKUP(EK424,$EH$5:$EL$9,2,0),$EI$10&lt;=VLOOKUP(EK424,$EH$5:$EL$9,3,0)),
(EJ424*(1-VLOOKUP(EK424,$EH$5:$EL$9,4,0))),
EJ424))</f>
        <v>2210</v>
      </c>
    </row>
    <row r="425" spans="12:142" x14ac:dyDescent="0.2">
      <c r="L425" s="746" t="s">
        <v>1942</v>
      </c>
      <c r="M425" s="21" t="s">
        <v>2199</v>
      </c>
      <c r="N425" s="432" t="s">
        <v>2193</v>
      </c>
      <c r="O425" s="421" t="s">
        <v>691</v>
      </c>
      <c r="Q425" s="154"/>
      <c r="R425" s="151"/>
      <c r="S425" s="159"/>
      <c r="AY425" s="249" t="s">
        <v>2476</v>
      </c>
      <c r="AZ425" s="136" t="s">
        <v>1597</v>
      </c>
      <c r="BA425" s="137" t="str">
        <f t="shared" si="303"/>
        <v>ДП Міра.1/6.фальц.</v>
      </c>
      <c r="BW425" s="248" t="s">
        <v>2473</v>
      </c>
      <c r="BX425" s="247" t="s">
        <v>790</v>
      </c>
      <c r="BY425" s="138" t="str">
        <f t="shared" si="304"/>
        <v>ДП Міра.1/3.Бронза</v>
      </c>
      <c r="CA425" s="145" t="s">
        <v>3029</v>
      </c>
      <c r="CB425" s="136" t="s">
        <v>434</v>
      </c>
      <c r="CC425" s="137" t="str">
        <f>CONCATENATE(CA425,".",CB425)</f>
        <v>ДП ЛАДА A.купе..робоча..Ручка-Захват</v>
      </c>
      <c r="DD425" s="249" t="s">
        <v>2380</v>
      </c>
      <c r="DE425" s="165">
        <v>6590</v>
      </c>
      <c r="DF425" s="525">
        <f t="shared" si="307"/>
        <v>6590</v>
      </c>
      <c r="DG425" s="526"/>
      <c r="DH425" s="527">
        <f t="shared" si="308"/>
        <v>6590</v>
      </c>
      <c r="DP425" s="732" t="s">
        <v>3984</v>
      </c>
      <c r="DQ425" s="165">
        <v>0</v>
      </c>
      <c r="DR425" s="519">
        <f t="shared" si="301"/>
        <v>0</v>
      </c>
      <c r="DS425" s="520"/>
      <c r="DT425" s="521">
        <f t="shared" si="302"/>
        <v>0</v>
      </c>
      <c r="DU425" s="165"/>
      <c r="DV425" s="732" t="s">
        <v>6223</v>
      </c>
      <c r="DW425" s="165">
        <v>680</v>
      </c>
      <c r="DX425" s="519">
        <f t="shared" si="309"/>
        <v>680</v>
      </c>
      <c r="DY425" s="520"/>
      <c r="DZ425" s="521">
        <f t="shared" si="310"/>
        <v>680</v>
      </c>
      <c r="EG425" s="164"/>
      <c r="EH425" s="732" t="s">
        <v>3432</v>
      </c>
      <c r="EI425" s="165">
        <v>0</v>
      </c>
      <c r="EJ425" s="519">
        <f t="shared" si="298"/>
        <v>0</v>
      </c>
      <c r="EK425" s="520"/>
      <c r="EL425" s="521">
        <f t="shared" si="299"/>
        <v>0</v>
      </c>
    </row>
    <row r="426" spans="12:142" x14ac:dyDescent="0.2">
      <c r="L426" s="744" t="s">
        <v>1943</v>
      </c>
      <c r="M426" s="253" t="s">
        <v>2200</v>
      </c>
      <c r="N426" s="596" t="s">
        <v>2194</v>
      </c>
      <c r="O426" s="421" t="s">
        <v>691</v>
      </c>
      <c r="Q426" s="152"/>
      <c r="R426" s="100"/>
      <c r="S426" s="99"/>
      <c r="AY426" s="249" t="s">
        <v>2476</v>
      </c>
      <c r="AZ426" s="136" t="s">
        <v>1598</v>
      </c>
      <c r="BA426" s="137" t="str">
        <f t="shared" si="303"/>
        <v>ДП Міра.1/6.б/з фальц.</v>
      </c>
      <c r="BW426" s="248" t="s">
        <v>2473</v>
      </c>
      <c r="BX426" s="247" t="s">
        <v>5676</v>
      </c>
      <c r="BY426" s="138" t="str">
        <f>CONCATENATE(BW426,".",BX426)</f>
        <v>ДП Міра.1/3.Лакобель</v>
      </c>
      <c r="CA426" s="145" t="s">
        <v>3029</v>
      </c>
      <c r="CB426" s="136" t="s">
        <v>647</v>
      </c>
      <c r="CC426" s="137" t="str">
        <f>CONCATENATE(CA426,".",CB426)</f>
        <v>ДП ЛАДА A.купе..робоча..Ручка-Замок</v>
      </c>
      <c r="DD426" s="249" t="s">
        <v>2381</v>
      </c>
      <c r="DE426" s="165">
        <v>6590</v>
      </c>
      <c r="DF426" s="525">
        <f t="shared" si="307"/>
        <v>6590</v>
      </c>
      <c r="DG426" s="526"/>
      <c r="DH426" s="527">
        <f t="shared" si="308"/>
        <v>6590</v>
      </c>
      <c r="DP426" s="732" t="s">
        <v>3719</v>
      </c>
      <c r="DQ426" s="165">
        <v>550</v>
      </c>
      <c r="DR426" s="519">
        <f t="shared" si="301"/>
        <v>550</v>
      </c>
      <c r="DS426" s="520"/>
      <c r="DT426" s="521">
        <f t="shared" si="302"/>
        <v>550</v>
      </c>
      <c r="DU426" s="165"/>
      <c r="DV426" s="732" t="s">
        <v>4247</v>
      </c>
      <c r="DW426" s="165">
        <v>550</v>
      </c>
      <c r="DX426" s="519">
        <f t="shared" si="309"/>
        <v>550</v>
      </c>
      <c r="DY426" s="520"/>
      <c r="DZ426" s="521">
        <f t="shared" si="310"/>
        <v>550</v>
      </c>
      <c r="EG426" s="164"/>
      <c r="EH426" s="733" t="s">
        <v>3433</v>
      </c>
      <c r="EI426" s="163">
        <v>2310</v>
      </c>
      <c r="EJ426" s="528">
        <f t="shared" si="298"/>
        <v>2310</v>
      </c>
      <c r="EK426" s="523"/>
      <c r="EL426" s="524">
        <f t="shared" si="299"/>
        <v>2310</v>
      </c>
    </row>
    <row r="427" spans="12:142" x14ac:dyDescent="0.2">
      <c r="L427" s="745" t="s">
        <v>2905</v>
      </c>
      <c r="M427" s="803" t="s">
        <v>125</v>
      </c>
      <c r="N427" s="808" t="s">
        <v>2040</v>
      </c>
      <c r="O427" s="805" t="s">
        <v>691</v>
      </c>
      <c r="Q427" s="153"/>
      <c r="R427" s="150"/>
      <c r="S427" s="158"/>
      <c r="AY427" s="248" t="s">
        <v>2476</v>
      </c>
      <c r="AZ427" s="61" t="s">
        <v>1599</v>
      </c>
      <c r="BA427" s="138" t="str">
        <f t="shared" si="303"/>
        <v>ДП Міра.1/6.купе.</v>
      </c>
      <c r="BW427" s="250" t="s">
        <v>2474</v>
      </c>
      <c r="BX427" s="245" t="s">
        <v>430</v>
      </c>
      <c r="BY427" s="134" t="str">
        <f t="shared" si="304"/>
        <v>ДП Міра.1/4.Сатин</v>
      </c>
      <c r="CA427" s="431"/>
      <c r="CB427" s="221"/>
      <c r="CC427" s="222"/>
      <c r="DD427" s="249" t="s">
        <v>2382</v>
      </c>
      <c r="DE427" s="165">
        <v>6590</v>
      </c>
      <c r="DF427" s="525">
        <f t="shared" si="307"/>
        <v>6590</v>
      </c>
      <c r="DG427" s="526"/>
      <c r="DH427" s="527">
        <f t="shared" si="308"/>
        <v>6590</v>
      </c>
      <c r="DP427" s="107" t="s">
        <v>62</v>
      </c>
      <c r="DQ427" s="163">
        <v>550</v>
      </c>
      <c r="DR427" s="528">
        <f t="shared" si="301"/>
        <v>550</v>
      </c>
      <c r="DS427" s="523"/>
      <c r="DT427" s="524">
        <f t="shared" si="302"/>
        <v>550</v>
      </c>
      <c r="DU427" s="165"/>
      <c r="DV427" s="732" t="s">
        <v>4248</v>
      </c>
      <c r="DW427" s="165">
        <v>550</v>
      </c>
      <c r="DX427" s="519">
        <f t="shared" si="309"/>
        <v>550</v>
      </c>
      <c r="DY427" s="520"/>
      <c r="DZ427" s="521">
        <f t="shared" si="310"/>
        <v>550</v>
      </c>
      <c r="EG427" s="164"/>
      <c r="EH427" s="732" t="s">
        <v>7417</v>
      </c>
      <c r="EI427" s="165">
        <v>0</v>
      </c>
      <c r="EJ427" s="519">
        <f>ROUND(((EI427-(EI427/6))/$DD$3)*$DE$3,2)</f>
        <v>0</v>
      </c>
      <c r="EK427" s="520"/>
      <c r="EL427" s="521">
        <f>IF(EK427="",EJ427,
IF(AND($EI$10&gt;=VLOOKUP(EK427,$EH$5:$EL$9,2,0),$EI$10&lt;=VLOOKUP(EK427,$EH$5:$EL$9,3,0)),
(EJ427*(1-VLOOKUP(EK427,$EH$5:$EL$9,4,0))),
EJ427))</f>
        <v>0</v>
      </c>
    </row>
    <row r="428" spans="12:142" x14ac:dyDescent="0.2">
      <c r="L428" s="758" t="s">
        <v>2906</v>
      </c>
      <c r="M428" s="21" t="s">
        <v>128</v>
      </c>
      <c r="N428" s="432" t="s">
        <v>5142</v>
      </c>
      <c r="O428" s="805" t="s">
        <v>691</v>
      </c>
      <c r="Q428" s="153"/>
      <c r="R428" s="150"/>
      <c r="S428" s="158"/>
      <c r="AY428" s="249" t="s">
        <v>2477</v>
      </c>
      <c r="AZ428" s="136" t="s">
        <v>1597</v>
      </c>
      <c r="BA428" s="137" t="str">
        <f t="shared" si="303"/>
        <v>ДП Міра.2/1.фальц.</v>
      </c>
      <c r="BW428" s="249" t="s">
        <v>2474</v>
      </c>
      <c r="BX428" s="764" t="s">
        <v>3617</v>
      </c>
      <c r="BY428" s="137" t="str">
        <f t="shared" si="304"/>
        <v>ДП Міра.1/4.Графіт</v>
      </c>
      <c r="CA428" s="145" t="s">
        <v>3030</v>
      </c>
      <c r="CB428" s="136" t="s">
        <v>3871</v>
      </c>
      <c r="CC428" s="137" t="str">
        <f>CONCATENATE(CA428,".",CB428)</f>
        <v>ДП ЛАДА B.фальц,.робоча..(ні)</v>
      </c>
      <c r="DD428" s="249" t="s">
        <v>2383</v>
      </c>
      <c r="DE428" s="165">
        <v>6590</v>
      </c>
      <c r="DF428" s="525">
        <f t="shared" si="307"/>
        <v>6590</v>
      </c>
      <c r="DG428" s="526"/>
      <c r="DH428" s="527">
        <f t="shared" si="308"/>
        <v>6590</v>
      </c>
      <c r="DP428" s="732" t="s">
        <v>3985</v>
      </c>
      <c r="DQ428" s="165">
        <v>0</v>
      </c>
      <c r="DR428" s="519">
        <f t="shared" si="301"/>
        <v>0</v>
      </c>
      <c r="DS428" s="520"/>
      <c r="DT428" s="521">
        <f t="shared" si="302"/>
        <v>0</v>
      </c>
      <c r="DU428" s="165"/>
      <c r="DV428" s="732" t="s">
        <v>4249</v>
      </c>
      <c r="DW428" s="165">
        <v>800</v>
      </c>
      <c r="DX428" s="519">
        <f t="shared" si="309"/>
        <v>800</v>
      </c>
      <c r="DY428" s="520"/>
      <c r="DZ428" s="521">
        <f t="shared" si="310"/>
        <v>800</v>
      </c>
      <c r="EG428" s="164"/>
      <c r="EH428" s="733" t="s">
        <v>7418</v>
      </c>
      <c r="EI428" s="163">
        <v>2310</v>
      </c>
      <c r="EJ428" s="528">
        <f>ROUND(((EI428-(EI428/6))/$DD$3)*$DE$3,2)</f>
        <v>2310</v>
      </c>
      <c r="EK428" s="523"/>
      <c r="EL428" s="524">
        <f>IF(EK428="",EJ428,
IF(AND($EI$10&gt;=VLOOKUP(EK428,$EH$5:$EL$9,2,0),$EI$10&lt;=VLOOKUP(EK428,$EH$5:$EL$9,3,0)),
(EJ428*(1-VLOOKUP(EK428,$EH$5:$EL$9,4,0))),
EJ428))</f>
        <v>2310</v>
      </c>
    </row>
    <row r="429" spans="12:142" x14ac:dyDescent="0.2">
      <c r="L429" s="153" t="s">
        <v>528</v>
      </c>
      <c r="M429" s="21" t="s">
        <v>528</v>
      </c>
      <c r="N429" s="158" t="s">
        <v>2041</v>
      </c>
      <c r="O429" s="805" t="s">
        <v>691</v>
      </c>
      <c r="Q429" s="744"/>
      <c r="R429" s="151"/>
      <c r="S429" s="159"/>
      <c r="AY429" s="249" t="s">
        <v>2477</v>
      </c>
      <c r="AZ429" s="136" t="s">
        <v>1598</v>
      </c>
      <c r="BA429" s="137" t="str">
        <f t="shared" si="303"/>
        <v>ДП Міра.2/1.б/з фальц.</v>
      </c>
      <c r="BW429" s="248" t="s">
        <v>2474</v>
      </c>
      <c r="BX429" s="247" t="s">
        <v>790</v>
      </c>
      <c r="BY429" s="138" t="str">
        <f t="shared" si="304"/>
        <v>ДП Міра.1/4.Бронза</v>
      </c>
      <c r="CA429" s="145" t="s">
        <v>3030</v>
      </c>
      <c r="CC429" s="21"/>
      <c r="DD429" s="249" t="s">
        <v>2384</v>
      </c>
      <c r="DE429" s="165">
        <v>6590</v>
      </c>
      <c r="DF429" s="525">
        <f t="shared" si="307"/>
        <v>6590</v>
      </c>
      <c r="DG429" s="526"/>
      <c r="DH429" s="527">
        <f t="shared" si="308"/>
        <v>6590</v>
      </c>
      <c r="DP429" s="732" t="s">
        <v>3720</v>
      </c>
      <c r="DQ429" s="165">
        <v>550</v>
      </c>
      <c r="DR429" s="519">
        <f t="shared" si="301"/>
        <v>550</v>
      </c>
      <c r="DS429" s="520"/>
      <c r="DT429" s="521">
        <f t="shared" si="302"/>
        <v>550</v>
      </c>
      <c r="DU429" s="165"/>
      <c r="DV429" s="733" t="s">
        <v>4250</v>
      </c>
      <c r="DW429" s="163">
        <v>800</v>
      </c>
      <c r="DX429" s="522">
        <f t="shared" si="309"/>
        <v>800</v>
      </c>
      <c r="DY429" s="523"/>
      <c r="DZ429" s="524">
        <f t="shared" si="310"/>
        <v>800</v>
      </c>
      <c r="EG429" s="164"/>
      <c r="EH429" s="732" t="s">
        <v>3434</v>
      </c>
      <c r="EI429" s="165">
        <v>0</v>
      </c>
      <c r="EJ429" s="519">
        <f t="shared" si="298"/>
        <v>0</v>
      </c>
      <c r="EK429" s="520"/>
      <c r="EL429" s="521">
        <f t="shared" si="299"/>
        <v>0</v>
      </c>
    </row>
    <row r="430" spans="12:142" x14ac:dyDescent="0.2">
      <c r="L430" s="759" t="s">
        <v>2925</v>
      </c>
      <c r="M430" s="253" t="s">
        <v>129</v>
      </c>
      <c r="N430" s="159" t="s">
        <v>2042</v>
      </c>
      <c r="O430" s="805"/>
      <c r="Q430" s="750"/>
      <c r="R430" s="97"/>
      <c r="S430" s="93"/>
      <c r="AY430" s="248" t="s">
        <v>2477</v>
      </c>
      <c r="AZ430" s="61" t="s">
        <v>1599</v>
      </c>
      <c r="BA430" s="138" t="str">
        <f t="shared" si="303"/>
        <v>ДП Міра.2/1.купе.</v>
      </c>
      <c r="BW430" s="248" t="s">
        <v>2474</v>
      </c>
      <c r="BX430" s="247" t="s">
        <v>5676</v>
      </c>
      <c r="BY430" s="138" t="str">
        <f>CONCATENATE(BW430,".",BX430)</f>
        <v>ДП Міра.1/4.Лакобель</v>
      </c>
      <c r="CA430" s="145" t="s">
        <v>3030</v>
      </c>
      <c r="CB430" s="777" t="s">
        <v>5402</v>
      </c>
      <c r="CC430" s="137" t="str">
        <f t="shared" ref="CC430:CC435" si="311">CONCATENATE(CA430,".",CB430)</f>
        <v>ДП ЛАДА B.фальц,.робоча..Stand цл Лів +3завіс</v>
      </c>
      <c r="DD430" s="249" t="s">
        <v>2385</v>
      </c>
      <c r="DE430" s="165">
        <v>6590</v>
      </c>
      <c r="DF430" s="525">
        <f t="shared" si="307"/>
        <v>6590</v>
      </c>
      <c r="DG430" s="526"/>
      <c r="DH430" s="527">
        <f t="shared" si="308"/>
        <v>6590</v>
      </c>
      <c r="DP430" s="107" t="s">
        <v>544</v>
      </c>
      <c r="DQ430" s="163">
        <v>550</v>
      </c>
      <c r="DR430" s="528">
        <f t="shared" si="301"/>
        <v>550</v>
      </c>
      <c r="DS430" s="523"/>
      <c r="DT430" s="524">
        <f t="shared" si="302"/>
        <v>550</v>
      </c>
      <c r="DU430" s="165"/>
      <c r="DV430" s="732" t="s">
        <v>5911</v>
      </c>
      <c r="DW430" s="165">
        <v>1000</v>
      </c>
      <c r="DX430" s="519">
        <f t="shared" si="309"/>
        <v>1000</v>
      </c>
      <c r="DY430" s="520"/>
      <c r="DZ430" s="521">
        <f t="shared" si="310"/>
        <v>1000</v>
      </c>
      <c r="EH430" s="733" t="s">
        <v>3435</v>
      </c>
      <c r="EI430" s="163">
        <v>2460</v>
      </c>
      <c r="EJ430" s="528">
        <f t="shared" si="298"/>
        <v>2460</v>
      </c>
      <c r="EK430" s="523"/>
      <c r="EL430" s="524">
        <f t="shared" si="299"/>
        <v>2460</v>
      </c>
    </row>
    <row r="431" spans="12:142" x14ac:dyDescent="0.2">
      <c r="L431" s="48"/>
      <c r="M431" s="47"/>
      <c r="N431" s="93"/>
      <c r="O431" s="550"/>
      <c r="Q431" s="550"/>
      <c r="R431" s="550"/>
      <c r="S431" s="550"/>
      <c r="AY431" s="249" t="s">
        <v>2478</v>
      </c>
      <c r="AZ431" s="136" t="s">
        <v>1597</v>
      </c>
      <c r="BA431" s="137" t="str">
        <f t="shared" si="303"/>
        <v>ДП Міра.2/2.фальц.</v>
      </c>
      <c r="BW431" s="250" t="s">
        <v>2475</v>
      </c>
      <c r="BX431" s="245" t="s">
        <v>430</v>
      </c>
      <c r="BY431" s="134" t="str">
        <f t="shared" si="304"/>
        <v>ДП Міра.1/5.Сатин</v>
      </c>
      <c r="CA431" s="145" t="s">
        <v>3030</v>
      </c>
      <c r="CB431" s="777" t="s">
        <v>5403</v>
      </c>
      <c r="CC431" s="137" t="str">
        <f t="shared" si="311"/>
        <v>ДП ЛАДА B.фальц,.робоча..Stand цл Пр +3завіс</v>
      </c>
      <c r="DD431" s="249" t="s">
        <v>2386</v>
      </c>
      <c r="DE431" s="165">
        <v>6590</v>
      </c>
      <c r="DF431" s="525">
        <f t="shared" si="307"/>
        <v>6590</v>
      </c>
      <c r="DG431" s="526"/>
      <c r="DH431" s="527">
        <f t="shared" si="308"/>
        <v>6590</v>
      </c>
      <c r="DP431" s="732" t="s">
        <v>3986</v>
      </c>
      <c r="DQ431" s="165">
        <v>0</v>
      </c>
      <c r="DR431" s="519">
        <f t="shared" si="301"/>
        <v>0</v>
      </c>
      <c r="DS431" s="520"/>
      <c r="DT431" s="521">
        <f t="shared" si="302"/>
        <v>0</v>
      </c>
      <c r="DU431" s="165"/>
      <c r="DV431" s="733" t="s">
        <v>5912</v>
      </c>
      <c r="DW431" s="163">
        <v>1000</v>
      </c>
      <c r="DX431" s="522">
        <f t="shared" si="309"/>
        <v>1000</v>
      </c>
      <c r="DY431" s="523"/>
      <c r="DZ431" s="524">
        <f t="shared" si="310"/>
        <v>1000</v>
      </c>
      <c r="EH431" s="732" t="s">
        <v>4807</v>
      </c>
      <c r="EI431" s="165">
        <v>0</v>
      </c>
      <c r="EJ431" s="519">
        <f>ROUND(((EI431-(EI431/6))/$DD$3)*$DE$3,2)</f>
        <v>0</v>
      </c>
      <c r="EK431" s="520"/>
      <c r="EL431" s="521">
        <f>IF(EK431="",EJ431,
IF(AND($EI$10&gt;=VLOOKUP(EK431,$EH$5:$EL$9,2,0),$EI$10&lt;=VLOOKUP(EK431,$EH$5:$EL$9,3,0)),
(EJ431*(1-VLOOKUP(EK431,$EH$5:$EL$9,4,0))),
EJ431))</f>
        <v>0</v>
      </c>
    </row>
    <row r="432" spans="12:142" x14ac:dyDescent="0.2">
      <c r="L432" s="549"/>
      <c r="M432" s="550"/>
      <c r="N432" s="550"/>
      <c r="O432" s="805"/>
      <c r="Q432" s="44"/>
      <c r="R432" s="97"/>
      <c r="S432" s="93"/>
      <c r="AY432" s="249" t="s">
        <v>2478</v>
      </c>
      <c r="AZ432" s="136" t="s">
        <v>1598</v>
      </c>
      <c r="BA432" s="137" t="str">
        <f t="shared" si="303"/>
        <v>ДП Міра.2/2.б/з фальц.</v>
      </c>
      <c r="BW432" s="249" t="s">
        <v>2475</v>
      </c>
      <c r="BX432" s="764" t="s">
        <v>3617</v>
      </c>
      <c r="BY432" s="137" t="str">
        <f t="shared" si="304"/>
        <v>ДП Міра.1/5.Графіт</v>
      </c>
      <c r="CA432" s="145" t="s">
        <v>3030</v>
      </c>
      <c r="CB432" s="777" t="s">
        <v>5404</v>
      </c>
      <c r="CC432" s="137" t="str">
        <f t="shared" si="311"/>
        <v>ДП ЛАДА B.фальц,.робоча..Stand кл Лів +3завіс</v>
      </c>
      <c r="DD432" s="248" t="s">
        <v>2387</v>
      </c>
      <c r="DE432" s="163">
        <v>6590</v>
      </c>
      <c r="DF432" s="525">
        <f t="shared" si="307"/>
        <v>6590</v>
      </c>
      <c r="DG432" s="526"/>
      <c r="DH432" s="527">
        <f t="shared" si="308"/>
        <v>6590</v>
      </c>
      <c r="DP432" s="732" t="s">
        <v>3721</v>
      </c>
      <c r="DQ432" s="165">
        <v>550</v>
      </c>
      <c r="DR432" s="519">
        <f t="shared" si="301"/>
        <v>550</v>
      </c>
      <c r="DS432" s="520"/>
      <c r="DT432" s="521">
        <f t="shared" si="302"/>
        <v>550</v>
      </c>
      <c r="DU432" s="165"/>
      <c r="DV432" s="731" t="s">
        <v>4251</v>
      </c>
      <c r="DW432" s="162">
        <v>0</v>
      </c>
      <c r="DX432" s="525">
        <f t="shared" si="309"/>
        <v>0</v>
      </c>
      <c r="DY432" s="526"/>
      <c r="DZ432" s="527">
        <f t="shared" si="310"/>
        <v>0</v>
      </c>
      <c r="EH432" s="733" t="s">
        <v>4808</v>
      </c>
      <c r="EI432" s="163">
        <v>2670</v>
      </c>
      <c r="EJ432" s="528">
        <f>ROUND(((EI432-(EI432/6))/$DD$3)*$DE$3,2)</f>
        <v>2670</v>
      </c>
      <c r="EK432" s="523"/>
      <c r="EL432" s="524">
        <f>IF(EK432="",EJ432,
IF(AND($EI$10&gt;=VLOOKUP(EK432,$EH$5:$EL$9,2,0),$EI$10&lt;=VLOOKUP(EK432,$EH$5:$EL$9,3,0)),
(EJ432*(1-VLOOKUP(EK432,$EH$5:$EL$9,4,0))),
EJ432))</f>
        <v>2670</v>
      </c>
    </row>
    <row r="433" spans="12:142" x14ac:dyDescent="0.2">
      <c r="L433" s="48"/>
      <c r="M433" s="47"/>
      <c r="N433" s="93"/>
      <c r="O433" s="805" t="s">
        <v>691</v>
      </c>
      <c r="Q433" s="141"/>
      <c r="R433" s="100"/>
      <c r="S433" s="99"/>
      <c r="AY433" s="248" t="s">
        <v>2478</v>
      </c>
      <c r="AZ433" s="61" t="s">
        <v>1599</v>
      </c>
      <c r="BA433" s="138" t="str">
        <f t="shared" si="303"/>
        <v>ДП Міра.2/2.купе.</v>
      </c>
      <c r="BW433" s="248" t="s">
        <v>2475</v>
      </c>
      <c r="BX433" s="247" t="s">
        <v>790</v>
      </c>
      <c r="BY433" s="138" t="str">
        <f t="shared" si="304"/>
        <v>ДП Міра.1/5.Бронза</v>
      </c>
      <c r="CA433" s="145" t="s">
        <v>3030</v>
      </c>
      <c r="CB433" s="777" t="s">
        <v>5405</v>
      </c>
      <c r="CC433" s="137" t="str">
        <f t="shared" si="311"/>
        <v>ДП ЛАДА B.фальц,.робоча..Stand кл Пр +3завіс</v>
      </c>
      <c r="DD433" s="249" t="s">
        <v>2388</v>
      </c>
      <c r="DE433" s="165">
        <v>7500</v>
      </c>
      <c r="DF433" s="525">
        <f t="shared" si="307"/>
        <v>7500</v>
      </c>
      <c r="DG433" s="526"/>
      <c r="DH433" s="527">
        <f t="shared" si="308"/>
        <v>7500</v>
      </c>
      <c r="DP433" s="107" t="s">
        <v>545</v>
      </c>
      <c r="DQ433" s="163">
        <v>550</v>
      </c>
      <c r="DR433" s="528">
        <f t="shared" si="301"/>
        <v>550</v>
      </c>
      <c r="DS433" s="523"/>
      <c r="DT433" s="524">
        <f t="shared" si="302"/>
        <v>550</v>
      </c>
      <c r="DU433" s="165"/>
      <c r="DV433" s="732" t="s">
        <v>6349</v>
      </c>
      <c r="DW433" s="165">
        <v>0</v>
      </c>
      <c r="DX433" s="519">
        <f t="shared" si="309"/>
        <v>0</v>
      </c>
      <c r="DY433" s="520"/>
      <c r="DZ433" s="521">
        <f t="shared" si="310"/>
        <v>0</v>
      </c>
      <c r="EH433" s="732" t="s">
        <v>3436</v>
      </c>
      <c r="EI433" s="165">
        <v>0</v>
      </c>
      <c r="EJ433" s="519">
        <f t="shared" si="298"/>
        <v>0</v>
      </c>
      <c r="EK433" s="520"/>
      <c r="EL433" s="521">
        <f t="shared" si="299"/>
        <v>0</v>
      </c>
    </row>
    <row r="434" spans="12:142" x14ac:dyDescent="0.2">
      <c r="L434" s="152" t="s">
        <v>2926</v>
      </c>
      <c r="M434" s="803" t="s">
        <v>663</v>
      </c>
      <c r="N434" s="99" t="s">
        <v>3607</v>
      </c>
      <c r="O434" s="805" t="s">
        <v>691</v>
      </c>
      <c r="Q434" s="142"/>
      <c r="R434" s="150"/>
      <c r="S434" s="158"/>
      <c r="AY434" s="249" t="s">
        <v>2479</v>
      </c>
      <c r="AZ434" s="136" t="s">
        <v>1597</v>
      </c>
      <c r="BA434" s="137" t="str">
        <f t="shared" si="303"/>
        <v>ДП Міра.2/3.фальц.</v>
      </c>
      <c r="BW434" s="248" t="s">
        <v>2475</v>
      </c>
      <c r="BX434" s="247" t="s">
        <v>5676</v>
      </c>
      <c r="BY434" s="138" t="str">
        <f>CONCATENATE(BW434,".",BX434)</f>
        <v>ДП Міра.1/5.Лакобель</v>
      </c>
      <c r="CA434" s="145" t="s">
        <v>3030</v>
      </c>
      <c r="CB434" s="777" t="s">
        <v>5406</v>
      </c>
      <c r="CC434" s="137" t="str">
        <f t="shared" si="311"/>
        <v>ДП ЛАДА B.фальц,.робоча..Stand ст Лів +3завіс</v>
      </c>
      <c r="DD434" s="249" t="s">
        <v>2389</v>
      </c>
      <c r="DE434" s="165">
        <v>7500</v>
      </c>
      <c r="DF434" s="525">
        <f t="shared" si="307"/>
        <v>7500</v>
      </c>
      <c r="DG434" s="526"/>
      <c r="DH434" s="527">
        <f t="shared" si="308"/>
        <v>7500</v>
      </c>
      <c r="DP434" s="535"/>
      <c r="DQ434" s="536"/>
      <c r="DR434" s="647"/>
      <c r="DS434" s="648"/>
      <c r="DT434" s="649"/>
      <c r="DU434" s="165"/>
      <c r="DV434" s="732" t="s">
        <v>4252</v>
      </c>
      <c r="DW434" s="165">
        <v>0</v>
      </c>
      <c r="DX434" s="519">
        <f t="shared" si="309"/>
        <v>0</v>
      </c>
      <c r="DY434" s="520"/>
      <c r="DZ434" s="521">
        <f t="shared" si="310"/>
        <v>0</v>
      </c>
      <c r="EH434" s="733" t="s">
        <v>3437</v>
      </c>
      <c r="EI434" s="163">
        <v>2670</v>
      </c>
      <c r="EJ434" s="528">
        <f t="shared" si="298"/>
        <v>2670</v>
      </c>
      <c r="EK434" s="523"/>
      <c r="EL434" s="524">
        <f t="shared" si="299"/>
        <v>2670</v>
      </c>
    </row>
    <row r="435" spans="12:142" x14ac:dyDescent="0.2">
      <c r="L435" s="153" t="s">
        <v>2927</v>
      </c>
      <c r="M435" s="21" t="s">
        <v>58</v>
      </c>
      <c r="N435" s="158" t="s">
        <v>3608</v>
      </c>
      <c r="O435" s="805" t="s">
        <v>691</v>
      </c>
      <c r="Q435" s="142"/>
      <c r="R435" s="150"/>
      <c r="S435" s="158"/>
      <c r="AY435" s="249" t="s">
        <v>2479</v>
      </c>
      <c r="AZ435" s="136" t="s">
        <v>1598</v>
      </c>
      <c r="BA435" s="137" t="str">
        <f t="shared" si="303"/>
        <v>ДП Міра.2/3.б/з фальц.</v>
      </c>
      <c r="BW435" s="250" t="s">
        <v>2476</v>
      </c>
      <c r="BX435" s="245" t="s">
        <v>430</v>
      </c>
      <c r="BY435" s="134" t="str">
        <f t="shared" si="304"/>
        <v>ДП Міра.1/6.Сатин</v>
      </c>
      <c r="CA435" s="145" t="s">
        <v>3030</v>
      </c>
      <c r="CB435" s="777" t="s">
        <v>5407</v>
      </c>
      <c r="CC435" s="137" t="str">
        <f t="shared" si="311"/>
        <v>ДП ЛАДА B.фальц,.робоча..Stand ст Пр +3завіс</v>
      </c>
      <c r="DD435" s="249" t="s">
        <v>2390</v>
      </c>
      <c r="DE435" s="165">
        <v>7500</v>
      </c>
      <c r="DF435" s="525">
        <f t="shared" si="307"/>
        <v>7500</v>
      </c>
      <c r="DG435" s="526"/>
      <c r="DH435" s="527">
        <f t="shared" si="308"/>
        <v>7500</v>
      </c>
      <c r="DP435" s="730" t="s">
        <v>3924</v>
      </c>
      <c r="DQ435" s="104">
        <v>0</v>
      </c>
      <c r="DR435" s="402">
        <f t="shared" si="301"/>
        <v>0</v>
      </c>
      <c r="DS435" s="511"/>
      <c r="DT435" s="508">
        <f t="shared" si="302"/>
        <v>0</v>
      </c>
      <c r="DU435" s="165"/>
      <c r="DV435" s="733" t="s">
        <v>4253</v>
      </c>
      <c r="DW435" s="163">
        <v>0</v>
      </c>
      <c r="DX435" s="528">
        <f t="shared" si="309"/>
        <v>0</v>
      </c>
      <c r="DY435" s="523"/>
      <c r="DZ435" s="524">
        <f t="shared" si="310"/>
        <v>0</v>
      </c>
      <c r="EH435" s="255"/>
      <c r="EI435" s="256"/>
      <c r="EJ435" s="514"/>
      <c r="EK435" s="529"/>
      <c r="EL435" s="258"/>
    </row>
    <row r="436" spans="12:142" x14ac:dyDescent="0.2">
      <c r="L436" s="153" t="s">
        <v>2928</v>
      </c>
      <c r="M436" s="21" t="s">
        <v>59</v>
      </c>
      <c r="N436" s="158" t="s">
        <v>3609</v>
      </c>
      <c r="O436" s="805" t="s">
        <v>691</v>
      </c>
      <c r="Q436" s="142"/>
      <c r="R436" s="150"/>
      <c r="S436" s="158"/>
      <c r="AY436" s="248" t="s">
        <v>2479</v>
      </c>
      <c r="AZ436" s="61" t="s">
        <v>1599</v>
      </c>
      <c r="BA436" s="138" t="str">
        <f t="shared" si="303"/>
        <v>ДП Міра.2/3.купе.</v>
      </c>
      <c r="BW436" s="249" t="s">
        <v>2476</v>
      </c>
      <c r="BX436" s="764" t="s">
        <v>3617</v>
      </c>
      <c r="BY436" s="137" t="str">
        <f t="shared" si="304"/>
        <v>ДП Міра.1/6.Графіт</v>
      </c>
      <c r="CA436" s="145" t="s">
        <v>3030</v>
      </c>
      <c r="CB436" s="20"/>
      <c r="CC436" s="137"/>
      <c r="DD436" s="249" t="s">
        <v>2391</v>
      </c>
      <c r="DE436" s="165">
        <v>7500</v>
      </c>
      <c r="DF436" s="525">
        <f t="shared" si="307"/>
        <v>7500</v>
      </c>
      <c r="DG436" s="526"/>
      <c r="DH436" s="527">
        <f t="shared" si="308"/>
        <v>7500</v>
      </c>
      <c r="DP436" s="161" t="s">
        <v>652</v>
      </c>
      <c r="DQ436" s="162">
        <v>0</v>
      </c>
      <c r="DR436" s="525">
        <f t="shared" si="301"/>
        <v>0</v>
      </c>
      <c r="DS436" s="526"/>
      <c r="DT436" s="527">
        <f t="shared" si="302"/>
        <v>0</v>
      </c>
      <c r="DU436" s="165"/>
      <c r="DV436" s="732" t="s">
        <v>4254</v>
      </c>
      <c r="DW436" s="165">
        <v>800</v>
      </c>
      <c r="DX436" s="519">
        <f t="shared" si="309"/>
        <v>800</v>
      </c>
      <c r="DY436" s="520"/>
      <c r="DZ436" s="521">
        <f t="shared" si="310"/>
        <v>800</v>
      </c>
      <c r="EH436" s="730" t="s">
        <v>4637</v>
      </c>
      <c r="EI436" s="104">
        <v>0</v>
      </c>
      <c r="EJ436" s="533">
        <f t="shared" ref="EJ436:EJ444" si="312">ROUND(((EI436-(EI436/6))/$DD$3)*$DE$3,2)</f>
        <v>0</v>
      </c>
      <c r="EK436" s="511"/>
      <c r="EL436" s="508">
        <f t="shared" ref="EL436:EL444" si="313">IF(EK436="",EJ436,
IF(AND($EI$10&gt;=VLOOKUP(EK436,$EH$5:$EL$9,2,0),$EI$10&lt;=VLOOKUP(EK436,$EH$5:$EL$9,3,0)),
(EJ436*(1-VLOOKUP(EK436,$EH$5:$EL$9,4,0))),
EJ436))</f>
        <v>0</v>
      </c>
    </row>
    <row r="437" spans="12:142" x14ac:dyDescent="0.2">
      <c r="L437" s="153" t="s">
        <v>2929</v>
      </c>
      <c r="M437" s="21" t="s">
        <v>60</v>
      </c>
      <c r="N437" s="158" t="s">
        <v>3610</v>
      </c>
      <c r="O437" s="805" t="s">
        <v>691</v>
      </c>
      <c r="Q437" s="142"/>
      <c r="R437" s="150"/>
      <c r="S437" s="158"/>
      <c r="AY437" s="226"/>
      <c r="AZ437" s="221"/>
      <c r="BA437" s="222"/>
      <c r="BW437" s="248" t="s">
        <v>2476</v>
      </c>
      <c r="BX437" s="247" t="s">
        <v>790</v>
      </c>
      <c r="BY437" s="138" t="str">
        <f t="shared" si="304"/>
        <v>ДП Міра.1/6.Бронза</v>
      </c>
      <c r="CA437" s="145" t="s">
        <v>3030</v>
      </c>
      <c r="CB437" s="136" t="s">
        <v>4064</v>
      </c>
      <c r="CC437" s="137" t="str">
        <f>CONCATENATE(CA437,".",CB437)</f>
        <v>ДП ЛАДА B.фальц,.робоча..Soft цл +3завіс</v>
      </c>
      <c r="DD437" s="249" t="s">
        <v>2392</v>
      </c>
      <c r="DE437" s="165">
        <v>7500</v>
      </c>
      <c r="DF437" s="525">
        <f t="shared" si="307"/>
        <v>7500</v>
      </c>
      <c r="DG437" s="526"/>
      <c r="DH437" s="527">
        <f t="shared" si="308"/>
        <v>7500</v>
      </c>
      <c r="DP437" s="732" t="s">
        <v>3722</v>
      </c>
      <c r="DQ437" s="165">
        <v>550</v>
      </c>
      <c r="DR437" s="519">
        <f t="shared" si="301"/>
        <v>550</v>
      </c>
      <c r="DS437" s="520"/>
      <c r="DT437" s="521">
        <f t="shared" si="302"/>
        <v>550</v>
      </c>
      <c r="DU437" s="165"/>
      <c r="DV437" s="732" t="s">
        <v>4255</v>
      </c>
      <c r="DW437" s="165">
        <v>800</v>
      </c>
      <c r="DX437" s="519">
        <f t="shared" si="309"/>
        <v>800</v>
      </c>
      <c r="DY437" s="520"/>
      <c r="DZ437" s="521">
        <f t="shared" si="310"/>
        <v>800</v>
      </c>
      <c r="EH437" s="730" t="s">
        <v>3438</v>
      </c>
      <c r="EI437" s="104">
        <v>0</v>
      </c>
      <c r="EJ437" s="533">
        <f t="shared" si="312"/>
        <v>0</v>
      </c>
      <c r="EK437" s="511"/>
      <c r="EL437" s="508">
        <f t="shared" si="313"/>
        <v>0</v>
      </c>
    </row>
    <row r="438" spans="12:142" x14ac:dyDescent="0.2">
      <c r="L438" s="153" t="s">
        <v>2930</v>
      </c>
      <c r="M438" s="21" t="s">
        <v>693</v>
      </c>
      <c r="N438" s="158" t="s">
        <v>3611</v>
      </c>
      <c r="O438" s="805" t="s">
        <v>691</v>
      </c>
      <c r="Q438" s="142"/>
      <c r="R438" s="150"/>
      <c r="S438" s="158"/>
      <c r="AY438" s="249" t="s">
        <v>1019</v>
      </c>
      <c r="AZ438" s="136" t="s">
        <v>1600</v>
      </c>
      <c r="BA438" s="137" t="str">
        <f t="shared" ref="BA438:BA467" si="314">CONCATENATE(AY438,".",AZ438)</f>
        <v>ДП ЛАДА-ЛОФТ.1/0.фальц,</v>
      </c>
      <c r="BW438" s="248" t="s">
        <v>2476</v>
      </c>
      <c r="BX438" s="247" t="s">
        <v>5676</v>
      </c>
      <c r="BY438" s="138" t="str">
        <f>CONCATENATE(BW438,".",BX438)</f>
        <v>ДП Міра.1/6.Лакобель</v>
      </c>
      <c r="CA438" s="145" t="s">
        <v>3030</v>
      </c>
      <c r="CB438" s="136" t="s">
        <v>4067</v>
      </c>
      <c r="CC438" s="137" t="str">
        <f>CONCATENATE(CA438,".",CB438)</f>
        <v>ДП ЛАДА B.фальц,.робоча..Soft ст +3завіс</v>
      </c>
      <c r="DD438" s="249" t="s">
        <v>2393</v>
      </c>
      <c r="DE438" s="165">
        <v>7500</v>
      </c>
      <c r="DF438" s="525">
        <f t="shared" si="307"/>
        <v>7500</v>
      </c>
      <c r="DG438" s="526"/>
      <c r="DH438" s="527">
        <f t="shared" si="308"/>
        <v>7500</v>
      </c>
      <c r="DP438" s="107" t="s">
        <v>546</v>
      </c>
      <c r="DQ438" s="163">
        <v>550</v>
      </c>
      <c r="DR438" s="528">
        <f t="shared" si="301"/>
        <v>550</v>
      </c>
      <c r="DS438" s="523"/>
      <c r="DT438" s="524">
        <f t="shared" si="302"/>
        <v>550</v>
      </c>
      <c r="DU438" s="165"/>
      <c r="DV438" s="732" t="s">
        <v>4256</v>
      </c>
      <c r="DW438" s="165">
        <v>800</v>
      </c>
      <c r="DX438" s="519">
        <f t="shared" si="309"/>
        <v>800</v>
      </c>
      <c r="DY438" s="520"/>
      <c r="DZ438" s="521">
        <f t="shared" si="310"/>
        <v>800</v>
      </c>
      <c r="EH438" s="730" t="s">
        <v>3439</v>
      </c>
      <c r="EI438" s="104">
        <v>0</v>
      </c>
      <c r="EJ438" s="533">
        <f t="shared" si="312"/>
        <v>0</v>
      </c>
      <c r="EK438" s="511"/>
      <c r="EL438" s="508">
        <f t="shared" si="313"/>
        <v>0</v>
      </c>
    </row>
    <row r="439" spans="12:142" x14ac:dyDescent="0.2">
      <c r="L439" s="153" t="s">
        <v>2931</v>
      </c>
      <c r="M439" s="21" t="s">
        <v>756</v>
      </c>
      <c r="N439" s="158" t="s">
        <v>5133</v>
      </c>
      <c r="O439" s="805" t="s">
        <v>691</v>
      </c>
      <c r="Q439" s="142"/>
      <c r="R439" s="150"/>
      <c r="S439" s="158"/>
      <c r="AY439" s="249" t="s">
        <v>1019</v>
      </c>
      <c r="AZ439" s="136" t="s">
        <v>1598</v>
      </c>
      <c r="BA439" s="137" t="str">
        <f t="shared" si="314"/>
        <v>ДП ЛАДА-ЛОФТ.1/0.б/з фальц.</v>
      </c>
      <c r="BW439" s="250" t="s">
        <v>2477</v>
      </c>
      <c r="BX439" s="245" t="s">
        <v>430</v>
      </c>
      <c r="BY439" s="134" t="str">
        <f t="shared" si="304"/>
        <v>ДП Міра.2/1.Сатин</v>
      </c>
      <c r="CA439" s="145" t="s">
        <v>3030</v>
      </c>
      <c r="CB439" s="136" t="s">
        <v>6271</v>
      </c>
      <c r="CC439" s="137" t="str">
        <f>CONCATENATE(CA439,".",CB439)</f>
        <v>ДП ЛАДА B.фальц,.робоча..Soft цл (чор.) +3завіс</v>
      </c>
      <c r="DD439" s="249" t="s">
        <v>2394</v>
      </c>
      <c r="DE439" s="165">
        <v>7500</v>
      </c>
      <c r="DF439" s="525">
        <f t="shared" si="307"/>
        <v>7500</v>
      </c>
      <c r="DG439" s="526"/>
      <c r="DH439" s="527">
        <f t="shared" si="308"/>
        <v>7500</v>
      </c>
      <c r="DP439" s="107" t="s">
        <v>6049</v>
      </c>
      <c r="DQ439" s="163">
        <v>550</v>
      </c>
      <c r="DR439" s="528">
        <f>ROUND(((DQ439-(DQ439/6))/$DD$3)*$DE$3,2)</f>
        <v>550</v>
      </c>
      <c r="DS439" s="523"/>
      <c r="DT439" s="524">
        <f>IF(DS439="",DR439,
IF(AND($DQ$10&gt;=VLOOKUP(DS439,$DP$5:$DT$9,2,0),$DQ$10&lt;=VLOOKUP(DS439,$DP$5:$DT$9,3,0)),
(DR439*(1-VLOOKUP(DS439,$DP$5:$DT$9,4,0))),
DR439))</f>
        <v>550</v>
      </c>
      <c r="DU439" s="165"/>
      <c r="DV439" s="732" t="s">
        <v>4257</v>
      </c>
      <c r="DW439" s="165">
        <v>800</v>
      </c>
      <c r="DX439" s="519">
        <f t="shared" si="309"/>
        <v>800</v>
      </c>
      <c r="DY439" s="520"/>
      <c r="DZ439" s="521">
        <f t="shared" si="310"/>
        <v>800</v>
      </c>
      <c r="EH439" s="730" t="s">
        <v>3440</v>
      </c>
      <c r="EI439" s="104">
        <v>0</v>
      </c>
      <c r="EJ439" s="533">
        <f t="shared" si="312"/>
        <v>0</v>
      </c>
      <c r="EK439" s="511"/>
      <c r="EL439" s="508">
        <f t="shared" si="313"/>
        <v>0</v>
      </c>
    </row>
    <row r="440" spans="12:142" x14ac:dyDescent="0.2">
      <c r="L440" s="153" t="s">
        <v>2932</v>
      </c>
      <c r="M440" s="21" t="s">
        <v>757</v>
      </c>
      <c r="N440" s="158" t="s">
        <v>5134</v>
      </c>
      <c r="O440" s="805" t="s">
        <v>691</v>
      </c>
      <c r="Q440" s="142"/>
      <c r="R440" s="150"/>
      <c r="S440" s="158"/>
      <c r="AY440" s="248" t="s">
        <v>1019</v>
      </c>
      <c r="AZ440" s="61" t="s">
        <v>1599</v>
      </c>
      <c r="BA440" s="138" t="str">
        <f t="shared" si="314"/>
        <v>ДП ЛАДА-ЛОФТ.1/0.купе.</v>
      </c>
      <c r="BW440" s="249" t="s">
        <v>2477</v>
      </c>
      <c r="BX440" s="764" t="s">
        <v>3617</v>
      </c>
      <c r="BY440" s="137" t="str">
        <f t="shared" si="304"/>
        <v>ДП Міра.2/1.Графіт</v>
      </c>
      <c r="CA440" s="145" t="s">
        <v>3030</v>
      </c>
      <c r="CB440" s="136" t="s">
        <v>6206</v>
      </c>
      <c r="CC440" s="137" t="str">
        <f>CONCATENATE(CA440,".",CB440)</f>
        <v>ДП ЛАДА B.фальц,.робоча..Soft ст (чор.) +3завіс</v>
      </c>
      <c r="DD440" s="249" t="s">
        <v>2395</v>
      </c>
      <c r="DE440" s="165">
        <v>7500</v>
      </c>
      <c r="DF440" s="525">
        <f t="shared" si="307"/>
        <v>7500</v>
      </c>
      <c r="DG440" s="526"/>
      <c r="DH440" s="527">
        <f t="shared" si="308"/>
        <v>7500</v>
      </c>
      <c r="DP440" s="164" t="s">
        <v>653</v>
      </c>
      <c r="DQ440" s="165">
        <v>0</v>
      </c>
      <c r="DR440" s="519">
        <f t="shared" si="301"/>
        <v>0</v>
      </c>
      <c r="DS440" s="520"/>
      <c r="DT440" s="521">
        <f t="shared" si="302"/>
        <v>0</v>
      </c>
      <c r="DU440" s="165"/>
      <c r="DV440" s="732" t="s">
        <v>4258</v>
      </c>
      <c r="DW440" s="165">
        <v>800</v>
      </c>
      <c r="DX440" s="519">
        <f t="shared" si="309"/>
        <v>800</v>
      </c>
      <c r="DY440" s="520"/>
      <c r="DZ440" s="521">
        <f t="shared" si="310"/>
        <v>800</v>
      </c>
      <c r="EH440" s="730" t="s">
        <v>3441</v>
      </c>
      <c r="EI440" s="104">
        <v>0</v>
      </c>
      <c r="EJ440" s="533">
        <f t="shared" si="312"/>
        <v>0</v>
      </c>
      <c r="EK440" s="511"/>
      <c r="EL440" s="508">
        <f t="shared" si="313"/>
        <v>0</v>
      </c>
    </row>
    <row r="441" spans="12:142" x14ac:dyDescent="0.2">
      <c r="L441" s="153" t="s">
        <v>2933</v>
      </c>
      <c r="M441" s="21" t="s">
        <v>843</v>
      </c>
      <c r="N441" s="158" t="s">
        <v>5135</v>
      </c>
      <c r="O441" s="805" t="s">
        <v>691</v>
      </c>
      <c r="Q441" s="142"/>
      <c r="R441" s="150"/>
      <c r="S441" s="158"/>
      <c r="AY441" s="249" t="s">
        <v>1021</v>
      </c>
      <c r="AZ441" s="136" t="s">
        <v>1600</v>
      </c>
      <c r="BA441" s="137" t="str">
        <f t="shared" si="314"/>
        <v>ДП ЛАДА-ЛОФТ.1/1.фальц,</v>
      </c>
      <c r="BW441" s="248" t="s">
        <v>2477</v>
      </c>
      <c r="BX441" s="247" t="s">
        <v>790</v>
      </c>
      <c r="BY441" s="138" t="str">
        <f t="shared" si="304"/>
        <v>ДП Міра.2/1.Бронза</v>
      </c>
      <c r="CA441" s="145" t="s">
        <v>3030</v>
      </c>
      <c r="CC441" s="21"/>
      <c r="DD441" s="249" t="s">
        <v>2396</v>
      </c>
      <c r="DE441" s="165">
        <v>7500</v>
      </c>
      <c r="DF441" s="525">
        <f t="shared" si="307"/>
        <v>7500</v>
      </c>
      <c r="DG441" s="526"/>
      <c r="DH441" s="527">
        <f t="shared" si="308"/>
        <v>7500</v>
      </c>
      <c r="DP441" s="732" t="s">
        <v>3723</v>
      </c>
      <c r="DQ441" s="165">
        <v>550</v>
      </c>
      <c r="DR441" s="519">
        <f t="shared" si="301"/>
        <v>550</v>
      </c>
      <c r="DS441" s="520"/>
      <c r="DT441" s="521">
        <f t="shared" si="302"/>
        <v>550</v>
      </c>
      <c r="DU441" s="165"/>
      <c r="DV441" s="733" t="s">
        <v>4259</v>
      </c>
      <c r="DW441" s="165">
        <v>800</v>
      </c>
      <c r="DX441" s="522">
        <f t="shared" si="309"/>
        <v>800</v>
      </c>
      <c r="DY441" s="523"/>
      <c r="DZ441" s="524">
        <f t="shared" si="310"/>
        <v>800</v>
      </c>
      <c r="EH441" s="730" t="s">
        <v>7181</v>
      </c>
      <c r="EI441" s="104">
        <v>0</v>
      </c>
      <c r="EJ441" s="533">
        <f t="shared" si="312"/>
        <v>0</v>
      </c>
      <c r="EK441" s="511"/>
      <c r="EL441" s="508">
        <f t="shared" si="313"/>
        <v>0</v>
      </c>
    </row>
    <row r="442" spans="12:142" x14ac:dyDescent="0.2">
      <c r="L442" s="153" t="s">
        <v>2934</v>
      </c>
      <c r="M442" s="21" t="s">
        <v>844</v>
      </c>
      <c r="N442" s="158" t="s">
        <v>5136</v>
      </c>
      <c r="O442" s="805" t="s">
        <v>691</v>
      </c>
      <c r="Q442" s="142"/>
      <c r="R442" s="150"/>
      <c r="S442" s="158"/>
      <c r="AY442" s="249" t="s">
        <v>1021</v>
      </c>
      <c r="AZ442" s="136" t="s">
        <v>1598</v>
      </c>
      <c r="BA442" s="137" t="str">
        <f t="shared" si="314"/>
        <v>ДП ЛАДА-ЛОФТ.1/1.б/з фальц.</v>
      </c>
      <c r="BW442" s="248" t="s">
        <v>2477</v>
      </c>
      <c r="BX442" s="247" t="s">
        <v>5676</v>
      </c>
      <c r="BY442" s="138" t="str">
        <f>CONCATENATE(BW442,".",BX442)</f>
        <v>ДП Міра.2/1.Лакобель</v>
      </c>
      <c r="CA442" s="145" t="s">
        <v>3030</v>
      </c>
      <c r="CB442" s="136" t="s">
        <v>4076</v>
      </c>
      <c r="CC442" s="137" t="str">
        <f>CONCATENATE(CA442,".",CB442)</f>
        <v>ДП ЛАДА B.фальц,.робоча..Magnet цл +3завіс</v>
      </c>
      <c r="DD442" s="249" t="s">
        <v>2397</v>
      </c>
      <c r="DE442" s="165">
        <v>7500</v>
      </c>
      <c r="DF442" s="525">
        <f t="shared" si="307"/>
        <v>7500</v>
      </c>
      <c r="DG442" s="526"/>
      <c r="DH442" s="527">
        <f t="shared" si="308"/>
        <v>7500</v>
      </c>
      <c r="DP442" s="107" t="s">
        <v>547</v>
      </c>
      <c r="DQ442" s="163">
        <v>550</v>
      </c>
      <c r="DR442" s="528">
        <f t="shared" si="301"/>
        <v>550</v>
      </c>
      <c r="DS442" s="523"/>
      <c r="DT442" s="524">
        <f t="shared" si="302"/>
        <v>550</v>
      </c>
      <c r="DU442" s="165"/>
      <c r="DV442" s="733" t="s">
        <v>5913</v>
      </c>
      <c r="DW442" s="163">
        <v>0</v>
      </c>
      <c r="DX442" s="528">
        <f t="shared" si="309"/>
        <v>0</v>
      </c>
      <c r="DY442" s="523"/>
      <c r="DZ442" s="524">
        <f t="shared" si="310"/>
        <v>0</v>
      </c>
      <c r="EH442" s="730" t="s">
        <v>3442</v>
      </c>
      <c r="EI442" s="104">
        <v>0</v>
      </c>
      <c r="EJ442" s="533">
        <f t="shared" si="312"/>
        <v>0</v>
      </c>
      <c r="EK442" s="511"/>
      <c r="EL442" s="508">
        <f t="shared" si="313"/>
        <v>0</v>
      </c>
    </row>
    <row r="443" spans="12:142" x14ac:dyDescent="0.2">
      <c r="L443" s="153" t="s">
        <v>2935</v>
      </c>
      <c r="M443" s="21" t="s">
        <v>845</v>
      </c>
      <c r="N443" s="158" t="s">
        <v>5137</v>
      </c>
      <c r="O443" s="805" t="s">
        <v>691</v>
      </c>
      <c r="Q443" s="142"/>
      <c r="R443" s="150"/>
      <c r="S443" s="158"/>
      <c r="AY443" s="248" t="s">
        <v>1021</v>
      </c>
      <c r="AZ443" s="61" t="s">
        <v>1599</v>
      </c>
      <c r="BA443" s="138" t="str">
        <f t="shared" si="314"/>
        <v>ДП ЛАДА-ЛОФТ.1/1.купе.</v>
      </c>
      <c r="BW443" s="250" t="s">
        <v>2478</v>
      </c>
      <c r="BX443" s="245" t="s">
        <v>430</v>
      </c>
      <c r="BY443" s="134" t="str">
        <f t="shared" si="304"/>
        <v>ДП Міра.2/2.Сатин</v>
      </c>
      <c r="CA443" s="146" t="s">
        <v>3030</v>
      </c>
      <c r="CB443" s="61" t="s">
        <v>4079</v>
      </c>
      <c r="CC443" s="138" t="str">
        <f>CONCATENATE(CA443,".",CB443)</f>
        <v>ДП ЛАДА B.фальц,.робоча..Magnet ст +3завіс</v>
      </c>
      <c r="DD443" s="249" t="s">
        <v>2398</v>
      </c>
      <c r="DE443" s="165">
        <v>7500</v>
      </c>
      <c r="DF443" s="525">
        <f t="shared" si="307"/>
        <v>7500</v>
      </c>
      <c r="DG443" s="526"/>
      <c r="DH443" s="527">
        <f t="shared" si="308"/>
        <v>7500</v>
      </c>
      <c r="DP443" s="107" t="s">
        <v>6050</v>
      </c>
      <c r="DQ443" s="163">
        <v>550</v>
      </c>
      <c r="DR443" s="528">
        <f>ROUND(((DQ443-(DQ443/6))/$DD$3)*$DE$3,2)</f>
        <v>550</v>
      </c>
      <c r="DS443" s="523"/>
      <c r="DT443" s="524">
        <f>IF(DS443="",DR443,
IF(AND($DQ$10&gt;=VLOOKUP(DS443,$DP$5:$DT$9,2,0),$DQ$10&lt;=VLOOKUP(DS443,$DP$5:$DT$9,3,0)),
(DR443*(1-VLOOKUP(DS443,$DP$5:$DT$9,4,0))),
DR443))</f>
        <v>550</v>
      </c>
      <c r="DU443" s="165"/>
      <c r="DV443" s="732" t="s">
        <v>5914</v>
      </c>
      <c r="DW443" s="165">
        <v>1000</v>
      </c>
      <c r="DX443" s="519">
        <f t="shared" si="309"/>
        <v>1000</v>
      </c>
      <c r="DY443" s="520"/>
      <c r="DZ443" s="521">
        <f t="shared" si="310"/>
        <v>1000</v>
      </c>
      <c r="EH443" s="730" t="s">
        <v>4809</v>
      </c>
      <c r="EI443" s="104">
        <v>0</v>
      </c>
      <c r="EJ443" s="533">
        <f t="shared" si="312"/>
        <v>0</v>
      </c>
      <c r="EK443" s="511"/>
      <c r="EL443" s="508">
        <f t="shared" si="313"/>
        <v>0</v>
      </c>
    </row>
    <row r="444" spans="12:142" x14ac:dyDescent="0.2">
      <c r="L444" s="153" t="s">
        <v>2936</v>
      </c>
      <c r="M444" s="21" t="s">
        <v>45</v>
      </c>
      <c r="N444" s="158" t="s">
        <v>5138</v>
      </c>
      <c r="O444" s="805" t="s">
        <v>691</v>
      </c>
      <c r="Q444" s="142"/>
      <c r="R444" s="150"/>
      <c r="S444" s="158"/>
      <c r="AY444" s="249" t="s">
        <v>1022</v>
      </c>
      <c r="AZ444" s="136" t="s">
        <v>1600</v>
      </c>
      <c r="BA444" s="137" t="str">
        <f t="shared" si="314"/>
        <v>ДП ЛАДА-ЛОФТ.3/0.фальц,</v>
      </c>
      <c r="BW444" s="249" t="s">
        <v>2478</v>
      </c>
      <c r="BX444" s="764" t="s">
        <v>3617</v>
      </c>
      <c r="BY444" s="137" t="str">
        <f t="shared" si="304"/>
        <v>ДП Міра.2/2.Графіт</v>
      </c>
      <c r="CA444" s="145" t="s">
        <v>3030</v>
      </c>
      <c r="CB444" s="762" t="s">
        <v>5833</v>
      </c>
      <c r="CC444" s="137" t="str">
        <f>CONCATENATE(CA444,".",CB444)</f>
        <v>ДП ЛАДА B.фальц,.робоча..Magnet цл (чор.) +3завіс</v>
      </c>
      <c r="DD444" s="249" t="s">
        <v>2399</v>
      </c>
      <c r="DE444" s="165">
        <v>7500</v>
      </c>
      <c r="DF444" s="525">
        <f t="shared" si="307"/>
        <v>7500</v>
      </c>
      <c r="DG444" s="526"/>
      <c r="DH444" s="527">
        <f t="shared" si="308"/>
        <v>7500</v>
      </c>
      <c r="DP444" s="164" t="s">
        <v>898</v>
      </c>
      <c r="DQ444" s="165">
        <v>0</v>
      </c>
      <c r="DR444" s="519">
        <f t="shared" si="301"/>
        <v>0</v>
      </c>
      <c r="DS444" s="520"/>
      <c r="DT444" s="521">
        <f t="shared" si="302"/>
        <v>0</v>
      </c>
      <c r="DU444" s="165"/>
      <c r="DV444" s="732" t="s">
        <v>5915</v>
      </c>
      <c r="DW444" s="165">
        <v>1000</v>
      </c>
      <c r="DX444" s="519">
        <f t="shared" si="309"/>
        <v>1000</v>
      </c>
      <c r="DY444" s="520"/>
      <c r="DZ444" s="521">
        <f t="shared" si="310"/>
        <v>1000</v>
      </c>
      <c r="EH444" s="730" t="s">
        <v>3443</v>
      </c>
      <c r="EI444" s="104">
        <v>0</v>
      </c>
      <c r="EJ444" s="533">
        <f t="shared" si="312"/>
        <v>0</v>
      </c>
      <c r="EK444" s="511"/>
      <c r="EL444" s="508">
        <f t="shared" si="313"/>
        <v>0</v>
      </c>
    </row>
    <row r="445" spans="12:142" x14ac:dyDescent="0.2">
      <c r="L445" s="153" t="s">
        <v>2937</v>
      </c>
      <c r="M445" s="21" t="s">
        <v>46</v>
      </c>
      <c r="N445" s="158" t="s">
        <v>5139</v>
      </c>
      <c r="O445" s="805" t="s">
        <v>691</v>
      </c>
      <c r="Q445" s="746"/>
      <c r="R445" s="150"/>
      <c r="S445" s="158"/>
      <c r="AY445" s="249" t="s">
        <v>1022</v>
      </c>
      <c r="AZ445" s="136" t="s">
        <v>1598</v>
      </c>
      <c r="BA445" s="137" t="str">
        <f t="shared" si="314"/>
        <v>ДП ЛАДА-ЛОФТ.3/0.б/з фальц.</v>
      </c>
      <c r="BW445" s="248" t="s">
        <v>2478</v>
      </c>
      <c r="BX445" s="247" t="s">
        <v>790</v>
      </c>
      <c r="BY445" s="138" t="str">
        <f t="shared" si="304"/>
        <v>ДП Міра.2/2.Бронза</v>
      </c>
      <c r="CA445" s="146" t="s">
        <v>3030</v>
      </c>
      <c r="CB445" s="762" t="s">
        <v>5834</v>
      </c>
      <c r="CC445" s="138" t="str">
        <f>CONCATENATE(CA445,".",CB445)</f>
        <v>ДП ЛАДА B.фальц,.робоча..Magnet ст (чор.) +3завіс</v>
      </c>
      <c r="DD445" s="248" t="s">
        <v>2400</v>
      </c>
      <c r="DE445" s="163">
        <v>7500</v>
      </c>
      <c r="DF445" s="525">
        <f t="shared" si="307"/>
        <v>7500</v>
      </c>
      <c r="DG445" s="526"/>
      <c r="DH445" s="527">
        <f t="shared" si="308"/>
        <v>7500</v>
      </c>
      <c r="DP445" s="732" t="s">
        <v>3724</v>
      </c>
      <c r="DQ445" s="165">
        <v>550</v>
      </c>
      <c r="DR445" s="519">
        <f t="shared" si="301"/>
        <v>550</v>
      </c>
      <c r="DS445" s="520"/>
      <c r="DT445" s="521">
        <f t="shared" si="302"/>
        <v>550</v>
      </c>
      <c r="DU445" s="165"/>
      <c r="DV445" s="732" t="s">
        <v>5916</v>
      </c>
      <c r="DW445" s="165">
        <v>1000</v>
      </c>
      <c r="DX445" s="519">
        <f t="shared" si="309"/>
        <v>1000</v>
      </c>
      <c r="DY445" s="520"/>
      <c r="DZ445" s="521">
        <f t="shared" si="310"/>
        <v>1000</v>
      </c>
      <c r="EH445" s="255"/>
      <c r="EI445" s="256"/>
      <c r="EJ445" s="514"/>
      <c r="EK445" s="529"/>
      <c r="EL445" s="258"/>
    </row>
    <row r="446" spans="12:142" x14ac:dyDescent="0.2">
      <c r="L446" s="153" t="s">
        <v>2938</v>
      </c>
      <c r="M446" s="21" t="s">
        <v>47</v>
      </c>
      <c r="N446" s="158" t="s">
        <v>5140</v>
      </c>
      <c r="O446" s="805" t="s">
        <v>691</v>
      </c>
      <c r="Q446" s="744"/>
      <c r="R446" s="151"/>
      <c r="S446" s="480"/>
      <c r="AY446" s="248" t="s">
        <v>1022</v>
      </c>
      <c r="AZ446" s="61" t="s">
        <v>1599</v>
      </c>
      <c r="BA446" s="138" t="str">
        <f t="shared" si="314"/>
        <v>ДП ЛАДА-ЛОФТ.3/0.купе.</v>
      </c>
      <c r="BW446" s="248" t="s">
        <v>2478</v>
      </c>
      <c r="BX446" s="247" t="s">
        <v>5676</v>
      </c>
      <c r="BY446" s="138" t="str">
        <f>CONCATENATE(BW446,".",BX446)</f>
        <v>ДП Міра.2/2.Лакобель</v>
      </c>
      <c r="CA446" s="145" t="s">
        <v>3031</v>
      </c>
      <c r="CB446" s="136" t="s">
        <v>3871</v>
      </c>
      <c r="CC446" s="137" t="str">
        <f>CONCATENATE(CA446,".",CB446)</f>
        <v>ДП ЛАДА B.фальц..робоча..(ні)</v>
      </c>
      <c r="DD446" s="249" t="s">
        <v>7249</v>
      </c>
      <c r="DE446" s="165">
        <v>7740</v>
      </c>
      <c r="DF446" s="525">
        <f t="shared" si="307"/>
        <v>7740</v>
      </c>
      <c r="DG446" s="526"/>
      <c r="DH446" s="527">
        <f t="shared" si="308"/>
        <v>7740</v>
      </c>
      <c r="DP446" s="107" t="s">
        <v>548</v>
      </c>
      <c r="DQ446" s="163">
        <v>550</v>
      </c>
      <c r="DR446" s="528">
        <f t="shared" si="301"/>
        <v>550</v>
      </c>
      <c r="DS446" s="523"/>
      <c r="DT446" s="524">
        <f t="shared" si="302"/>
        <v>550</v>
      </c>
      <c r="DU446" s="165"/>
      <c r="DV446" s="732" t="s">
        <v>5917</v>
      </c>
      <c r="DW446" s="165">
        <v>1000</v>
      </c>
      <c r="DX446" s="519">
        <f t="shared" si="309"/>
        <v>1000</v>
      </c>
      <c r="DY446" s="520"/>
      <c r="DZ446" s="521">
        <f t="shared" si="310"/>
        <v>1000</v>
      </c>
      <c r="EH446" s="730" t="s">
        <v>4638</v>
      </c>
      <c r="EI446" s="104">
        <v>0</v>
      </c>
      <c r="EJ446" s="533">
        <f t="shared" ref="EJ446:EJ454" si="315">ROUND(((EI446-(EI446/6))/$DD$3)*$DE$3,2)</f>
        <v>0</v>
      </c>
      <c r="EK446" s="511"/>
      <c r="EL446" s="508">
        <f t="shared" ref="EL446:EL454" si="316">IF(EK446="",EJ446,
IF(AND($EI$10&gt;=VLOOKUP(EK446,$EH$5:$EL$9,2,0),$EI$10&lt;=VLOOKUP(EK446,$EH$5:$EL$9,3,0)),
(EJ446*(1-VLOOKUP(EK446,$EH$5:$EL$9,4,0))),
EJ446))</f>
        <v>0</v>
      </c>
    </row>
    <row r="447" spans="12:142" x14ac:dyDescent="0.2">
      <c r="L447" s="154" t="s">
        <v>2939</v>
      </c>
      <c r="M447" s="253" t="s">
        <v>272</v>
      </c>
      <c r="N447" s="159" t="s">
        <v>5141</v>
      </c>
      <c r="Q447" s="48"/>
      <c r="R447" s="97"/>
      <c r="S447" s="93"/>
      <c r="AY447" s="249" t="s">
        <v>1023</v>
      </c>
      <c r="AZ447" s="136" t="s">
        <v>1600</v>
      </c>
      <c r="BA447" s="137" t="str">
        <f t="shared" si="314"/>
        <v>ДП ЛАДА-ЛОФТ.3/1.фальц,</v>
      </c>
      <c r="BW447" s="250" t="s">
        <v>2479</v>
      </c>
      <c r="BX447" s="245" t="s">
        <v>430</v>
      </c>
      <c r="BY447" s="134" t="str">
        <f t="shared" si="304"/>
        <v>ДП Міра.2/3.Сатин</v>
      </c>
      <c r="CA447" s="145" t="s">
        <v>3031</v>
      </c>
      <c r="CC447" s="21"/>
      <c r="DD447" s="249" t="s">
        <v>7250</v>
      </c>
      <c r="DE447" s="165">
        <v>7740</v>
      </c>
      <c r="DF447" s="525">
        <f t="shared" si="307"/>
        <v>7740</v>
      </c>
      <c r="DG447" s="526"/>
      <c r="DH447" s="527">
        <f t="shared" si="308"/>
        <v>7740</v>
      </c>
      <c r="DP447" s="107" t="s">
        <v>6051</v>
      </c>
      <c r="DQ447" s="163">
        <v>550</v>
      </c>
      <c r="DR447" s="528">
        <f>ROUND(((DQ447-(DQ447/6))/$DD$3)*$DE$3,2)</f>
        <v>550</v>
      </c>
      <c r="DS447" s="523"/>
      <c r="DT447" s="524">
        <f>IF(DS447="",DR447,
IF(AND($DQ$10&gt;=VLOOKUP(DS447,$DP$5:$DT$9,2,0),$DQ$10&lt;=VLOOKUP(DS447,$DP$5:$DT$9,3,0)),
(DR447*(1-VLOOKUP(DS447,$DP$5:$DT$9,4,0))),
DR447))</f>
        <v>550</v>
      </c>
      <c r="DU447" s="165"/>
      <c r="DV447" s="732" t="s">
        <v>5918</v>
      </c>
      <c r="DW447" s="165">
        <v>1000</v>
      </c>
      <c r="DX447" s="519">
        <f t="shared" si="309"/>
        <v>1000</v>
      </c>
      <c r="DY447" s="520"/>
      <c r="DZ447" s="521">
        <f t="shared" si="310"/>
        <v>1000</v>
      </c>
      <c r="EH447" s="730" t="s">
        <v>3444</v>
      </c>
      <c r="EI447" s="104">
        <v>0</v>
      </c>
      <c r="EJ447" s="533">
        <f t="shared" si="315"/>
        <v>0</v>
      </c>
      <c r="EK447" s="511"/>
      <c r="EL447" s="508">
        <f t="shared" si="316"/>
        <v>0</v>
      </c>
    </row>
    <row r="448" spans="12:142" x14ac:dyDescent="0.2">
      <c r="L448" s="48"/>
      <c r="M448" s="47"/>
      <c r="N448" s="93"/>
      <c r="Q448" s="550"/>
      <c r="R448" s="550"/>
      <c r="S448" s="550"/>
      <c r="AY448" s="249" t="s">
        <v>1023</v>
      </c>
      <c r="AZ448" s="136" t="s">
        <v>1598</v>
      </c>
      <c r="BA448" s="137" t="str">
        <f t="shared" si="314"/>
        <v>ДП ЛАДА-ЛОФТ.3/1.б/з фальц.</v>
      </c>
      <c r="BW448" s="249" t="s">
        <v>2479</v>
      </c>
      <c r="BX448" s="764" t="s">
        <v>3617</v>
      </c>
      <c r="BY448" s="137" t="str">
        <f t="shared" si="304"/>
        <v>ДП Міра.2/3.Графіт</v>
      </c>
      <c r="CA448" s="145" t="s">
        <v>3031</v>
      </c>
      <c r="CB448" s="777" t="s">
        <v>5402</v>
      </c>
      <c r="CC448" s="137" t="str">
        <f t="shared" ref="CC448:CC453" si="317">CONCATENATE(CA448,".",CB448)</f>
        <v>ДП ЛАДА B.фальц..робоча..Stand цл Лів +3завіс</v>
      </c>
      <c r="DD448" s="249" t="s">
        <v>7251</v>
      </c>
      <c r="DE448" s="165">
        <v>7740</v>
      </c>
      <c r="DF448" s="525">
        <f t="shared" si="307"/>
        <v>7740</v>
      </c>
      <c r="DG448" s="526"/>
      <c r="DH448" s="527">
        <f t="shared" si="308"/>
        <v>7740</v>
      </c>
      <c r="DP448" s="164" t="s">
        <v>771</v>
      </c>
      <c r="DQ448" s="165">
        <v>0</v>
      </c>
      <c r="DR448" s="519">
        <f t="shared" si="301"/>
        <v>0</v>
      </c>
      <c r="DS448" s="520"/>
      <c r="DT448" s="521">
        <f t="shared" si="302"/>
        <v>0</v>
      </c>
      <c r="DU448" s="165"/>
      <c r="DV448" s="733" t="s">
        <v>5919</v>
      </c>
      <c r="DW448" s="165">
        <v>1000</v>
      </c>
      <c r="DX448" s="522">
        <f t="shared" si="309"/>
        <v>1000</v>
      </c>
      <c r="DY448" s="523"/>
      <c r="DZ448" s="524">
        <f t="shared" si="310"/>
        <v>1000</v>
      </c>
      <c r="EH448" s="730" t="s">
        <v>3445</v>
      </c>
      <c r="EI448" s="104">
        <v>0</v>
      </c>
      <c r="EJ448" s="533">
        <f t="shared" si="315"/>
        <v>0</v>
      </c>
      <c r="EK448" s="511"/>
      <c r="EL448" s="508">
        <f t="shared" si="316"/>
        <v>0</v>
      </c>
    </row>
    <row r="449" spans="12:142" x14ac:dyDescent="0.2">
      <c r="L449" s="549"/>
      <c r="M449" s="550"/>
      <c r="N449" s="550"/>
      <c r="Q449" s="48"/>
      <c r="R449" s="97"/>
      <c r="S449" s="93"/>
      <c r="AY449" s="248" t="s">
        <v>1023</v>
      </c>
      <c r="AZ449" s="61" t="s">
        <v>1599</v>
      </c>
      <c r="BA449" s="138" t="str">
        <f t="shared" si="314"/>
        <v>ДП ЛАДА-ЛОФТ.3/1.купе.</v>
      </c>
      <c r="BW449" s="248" t="s">
        <v>2479</v>
      </c>
      <c r="BX449" s="247" t="s">
        <v>790</v>
      </c>
      <c r="BY449" s="138" t="str">
        <f t="shared" si="304"/>
        <v>ДП Міра.2/3.Бронза</v>
      </c>
      <c r="CA449" s="145" t="s">
        <v>3031</v>
      </c>
      <c r="CB449" s="777" t="s">
        <v>5403</v>
      </c>
      <c r="CC449" s="137" t="str">
        <f t="shared" si="317"/>
        <v>ДП ЛАДА B.фальц..робоча..Stand цл Пр +3завіс</v>
      </c>
      <c r="DD449" s="249" t="s">
        <v>7252</v>
      </c>
      <c r="DE449" s="165">
        <v>7740</v>
      </c>
      <c r="DF449" s="525">
        <f t="shared" si="307"/>
        <v>7740</v>
      </c>
      <c r="DG449" s="526"/>
      <c r="DH449" s="527">
        <f t="shared" si="308"/>
        <v>7740</v>
      </c>
      <c r="DP449" s="732" t="s">
        <v>3725</v>
      </c>
      <c r="DQ449" s="165">
        <v>550</v>
      </c>
      <c r="DR449" s="519">
        <f t="shared" si="301"/>
        <v>550</v>
      </c>
      <c r="DS449" s="520"/>
      <c r="DT449" s="521">
        <f t="shared" si="302"/>
        <v>550</v>
      </c>
      <c r="DU449" s="165"/>
      <c r="DV449" s="164" t="s">
        <v>1555</v>
      </c>
      <c r="DW449" s="165">
        <v>0</v>
      </c>
      <c r="DX449" s="519">
        <f t="shared" si="309"/>
        <v>0</v>
      </c>
      <c r="DY449" s="520"/>
      <c r="DZ449" s="521">
        <f t="shared" si="310"/>
        <v>0</v>
      </c>
      <c r="EH449" s="730" t="s">
        <v>3446</v>
      </c>
      <c r="EI449" s="104">
        <v>0</v>
      </c>
      <c r="EJ449" s="533">
        <f t="shared" si="315"/>
        <v>0</v>
      </c>
      <c r="EK449" s="511"/>
      <c r="EL449" s="508">
        <f t="shared" si="316"/>
        <v>0</v>
      </c>
    </row>
    <row r="450" spans="12:142" x14ac:dyDescent="0.2">
      <c r="L450" s="48"/>
      <c r="M450" s="47"/>
      <c r="N450" s="93"/>
      <c r="Q450" s="48"/>
      <c r="R450" s="97"/>
      <c r="S450" s="93"/>
      <c r="AY450" s="249" t="s">
        <v>1024</v>
      </c>
      <c r="AZ450" s="136" t="s">
        <v>1600</v>
      </c>
      <c r="BA450" s="137" t="str">
        <f t="shared" si="314"/>
        <v>ДП ЛАДА-ЛОФТ.4/0.фальц,</v>
      </c>
      <c r="BW450" s="248" t="s">
        <v>2479</v>
      </c>
      <c r="BX450" s="247" t="s">
        <v>5676</v>
      </c>
      <c r="BY450" s="138" t="str">
        <f>CONCATENATE(BW450,".",BX450)</f>
        <v>ДП Міра.2/3.Лакобель</v>
      </c>
      <c r="CA450" s="145" t="s">
        <v>3031</v>
      </c>
      <c r="CB450" s="777" t="s">
        <v>5404</v>
      </c>
      <c r="CC450" s="137" t="str">
        <f t="shared" si="317"/>
        <v>ДП ЛАДА B.фальц..робоча..Stand кл Лів +3завіс</v>
      </c>
      <c r="DD450" s="249" t="s">
        <v>7253</v>
      </c>
      <c r="DE450" s="165">
        <v>7740</v>
      </c>
      <c r="DF450" s="525">
        <f t="shared" si="307"/>
        <v>7740</v>
      </c>
      <c r="DG450" s="526"/>
      <c r="DH450" s="527">
        <f t="shared" si="308"/>
        <v>7740</v>
      </c>
      <c r="DP450" s="107" t="s">
        <v>549</v>
      </c>
      <c r="DQ450" s="163">
        <v>550</v>
      </c>
      <c r="DR450" s="528">
        <f t="shared" si="301"/>
        <v>550</v>
      </c>
      <c r="DS450" s="523"/>
      <c r="DT450" s="524">
        <f t="shared" si="302"/>
        <v>550</v>
      </c>
      <c r="DU450" s="165"/>
      <c r="DV450" s="107" t="s">
        <v>1556</v>
      </c>
      <c r="DW450" s="163">
        <v>560</v>
      </c>
      <c r="DX450" s="528">
        <f>ROUND(((DW450-(DW450/6))/$DD$3)*$DE$3,2)</f>
        <v>560</v>
      </c>
      <c r="DY450" s="523"/>
      <c r="DZ450" s="524">
        <f t="shared" si="310"/>
        <v>560</v>
      </c>
      <c r="EH450" s="730" t="s">
        <v>3447</v>
      </c>
      <c r="EI450" s="104">
        <v>0</v>
      </c>
      <c r="EJ450" s="533">
        <f t="shared" si="315"/>
        <v>0</v>
      </c>
      <c r="EK450" s="511"/>
      <c r="EL450" s="508">
        <f t="shared" si="316"/>
        <v>0</v>
      </c>
    </row>
    <row r="451" spans="12:142" x14ac:dyDescent="0.2">
      <c r="L451" s="48"/>
      <c r="M451" s="47"/>
      <c r="N451" s="93"/>
      <c r="Q451" s="44"/>
      <c r="R451" s="97"/>
      <c r="S451" s="93"/>
      <c r="AY451" s="249" t="s">
        <v>1024</v>
      </c>
      <c r="AZ451" s="136" t="s">
        <v>1598</v>
      </c>
      <c r="BA451" s="137" t="str">
        <f t="shared" si="314"/>
        <v>ДП ЛАДА-ЛОФТ.4/0.б/з фальц.</v>
      </c>
      <c r="BW451" s="431"/>
      <c r="BX451" s="431"/>
      <c r="BY451" s="431"/>
      <c r="CA451" s="145" t="s">
        <v>3031</v>
      </c>
      <c r="CB451" s="777" t="s">
        <v>5405</v>
      </c>
      <c r="CC451" s="137" t="str">
        <f t="shared" si="317"/>
        <v>ДП ЛАДА B.фальц..робоча..Stand кл Пр +3завіс</v>
      </c>
      <c r="DD451" s="249" t="s">
        <v>7254</v>
      </c>
      <c r="DE451" s="165">
        <v>7740</v>
      </c>
      <c r="DF451" s="525">
        <f t="shared" si="307"/>
        <v>7740</v>
      </c>
      <c r="DG451" s="526"/>
      <c r="DH451" s="527">
        <f t="shared" si="308"/>
        <v>7740</v>
      </c>
      <c r="DP451" s="107" t="s">
        <v>7014</v>
      </c>
      <c r="DQ451" s="163">
        <v>0</v>
      </c>
      <c r="DR451" s="528">
        <f>ROUND(((DQ451-(DQ451/6))/$DD$3)*$DE$3,2)</f>
        <v>0</v>
      </c>
      <c r="DS451" s="523"/>
      <c r="DT451" s="524">
        <f>IF(DS451="",DR451,
IF(AND($DQ$10&gt;=VLOOKUP(DS451,$DP$5:$DT$9,2,0),$DQ$10&lt;=VLOOKUP(DS451,$DP$5:$DT$9,3,0)),
(DR451*(1-VLOOKUP(DS451,$DP$5:$DT$9,4,0))),
DR451))</f>
        <v>0</v>
      </c>
      <c r="DU451" s="165"/>
      <c r="DV451" s="107"/>
      <c r="DW451" s="163"/>
      <c r="DX451" s="519"/>
      <c r="DY451" s="523"/>
      <c r="DZ451" s="524"/>
      <c r="EH451" s="730" t="s">
        <v>7182</v>
      </c>
      <c r="EI451" s="104">
        <v>0</v>
      </c>
      <c r="EJ451" s="533">
        <f t="shared" si="315"/>
        <v>0</v>
      </c>
      <c r="EK451" s="511"/>
      <c r="EL451" s="508">
        <f t="shared" si="316"/>
        <v>0</v>
      </c>
    </row>
    <row r="452" spans="12:142" x14ac:dyDescent="0.2">
      <c r="L452" s="48"/>
      <c r="M452" s="47"/>
      <c r="N452" s="93"/>
      <c r="Q452" s="48"/>
      <c r="R452" s="97"/>
      <c r="S452" s="93"/>
      <c r="AY452" s="248" t="s">
        <v>1024</v>
      </c>
      <c r="AZ452" s="61" t="s">
        <v>1599</v>
      </c>
      <c r="BA452" s="138" t="str">
        <f t="shared" si="314"/>
        <v>ДП ЛАДА-ЛОФТ.4/0.купе.</v>
      </c>
      <c r="BW452" s="250" t="s">
        <v>1019</v>
      </c>
      <c r="BX452" s="764" t="s">
        <v>3871</v>
      </c>
      <c r="BY452" s="134" t="str">
        <f t="shared" ref="BY452:BY480" si="318">CONCATENATE(BW452,".",BX452)</f>
        <v>ДП ЛАДА-ЛОФТ.1/0.(ні)</v>
      </c>
      <c r="CA452" s="145" t="s">
        <v>3031</v>
      </c>
      <c r="CB452" s="777" t="s">
        <v>5406</v>
      </c>
      <c r="CC452" s="137" t="str">
        <f t="shared" si="317"/>
        <v>ДП ЛАДА B.фальц..робоча..Stand ст Лів +3завіс</v>
      </c>
      <c r="DD452" s="249" t="s">
        <v>7255</v>
      </c>
      <c r="DE452" s="165">
        <v>7740</v>
      </c>
      <c r="DF452" s="525">
        <f t="shared" si="307"/>
        <v>7740</v>
      </c>
      <c r="DG452" s="526"/>
      <c r="DH452" s="527">
        <f t="shared" si="308"/>
        <v>7740</v>
      </c>
      <c r="DP452" s="164" t="s">
        <v>772</v>
      </c>
      <c r="DQ452" s="165">
        <v>0</v>
      </c>
      <c r="DR452" s="519">
        <f t="shared" si="301"/>
        <v>0</v>
      </c>
      <c r="DS452" s="520"/>
      <c r="DT452" s="521">
        <f t="shared" si="302"/>
        <v>0</v>
      </c>
      <c r="DU452" s="165"/>
      <c r="DV452" s="107"/>
      <c r="DW452" s="163"/>
      <c r="DX452" s="519"/>
      <c r="DY452" s="523"/>
      <c r="DZ452" s="524"/>
      <c r="EH452" s="730" t="s">
        <v>3448</v>
      </c>
      <c r="EI452" s="104">
        <v>0</v>
      </c>
      <c r="EJ452" s="533">
        <f t="shared" si="315"/>
        <v>0</v>
      </c>
      <c r="EK452" s="511"/>
      <c r="EL452" s="508">
        <f t="shared" si="316"/>
        <v>0</v>
      </c>
    </row>
    <row r="453" spans="12:142" x14ac:dyDescent="0.2">
      <c r="L453" s="48"/>
      <c r="M453" s="47"/>
      <c r="N453" s="93"/>
      <c r="Q453" s="551"/>
      <c r="R453" s="551"/>
      <c r="S453" s="800" t="s">
        <v>5130</v>
      </c>
      <c r="AY453" s="249" t="s">
        <v>1030</v>
      </c>
      <c r="AZ453" s="136" t="s">
        <v>1600</v>
      </c>
      <c r="BA453" s="137" t="str">
        <f t="shared" si="314"/>
        <v>ДП ЛАДА-ЛОФТ.4/1.фальц,</v>
      </c>
      <c r="BW453" s="250" t="s">
        <v>1021</v>
      </c>
      <c r="BX453" s="245" t="s">
        <v>430</v>
      </c>
      <c r="BY453" s="134" t="str">
        <f t="shared" si="318"/>
        <v>ДП ЛАДА-ЛОФТ.1/1.Сатин</v>
      </c>
      <c r="CA453" s="145" t="s">
        <v>3031</v>
      </c>
      <c r="CB453" s="777" t="s">
        <v>5407</v>
      </c>
      <c r="CC453" s="137" t="str">
        <f t="shared" si="317"/>
        <v>ДП ЛАДА B.фальц..робоча..Stand ст Пр +3завіс</v>
      </c>
      <c r="DD453" s="249" t="s">
        <v>7256</v>
      </c>
      <c r="DE453" s="165">
        <v>7740</v>
      </c>
      <c r="DF453" s="525">
        <f t="shared" si="307"/>
        <v>7740</v>
      </c>
      <c r="DG453" s="526"/>
      <c r="DH453" s="527">
        <f t="shared" si="308"/>
        <v>7740</v>
      </c>
      <c r="DP453" s="732" t="s">
        <v>3726</v>
      </c>
      <c r="DQ453" s="165">
        <v>550</v>
      </c>
      <c r="DR453" s="519">
        <f t="shared" si="301"/>
        <v>550</v>
      </c>
      <c r="DS453" s="520"/>
      <c r="DT453" s="521">
        <f t="shared" si="302"/>
        <v>550</v>
      </c>
      <c r="DU453" s="165"/>
      <c r="DV453" s="644"/>
      <c r="DW453" s="645"/>
      <c r="DX453" s="651"/>
      <c r="DY453" s="652"/>
      <c r="DZ453" s="653"/>
      <c r="EH453" s="730" t="s">
        <v>4813</v>
      </c>
      <c r="EI453" s="104">
        <v>0</v>
      </c>
      <c r="EJ453" s="533">
        <f t="shared" si="315"/>
        <v>0</v>
      </c>
      <c r="EK453" s="511"/>
      <c r="EL453" s="508">
        <f t="shared" si="316"/>
        <v>0</v>
      </c>
    </row>
    <row r="454" spans="12:142" x14ac:dyDescent="0.2">
      <c r="L454" s="562"/>
      <c r="M454" s="551"/>
      <c r="N454" s="551"/>
      <c r="AY454" s="249" t="s">
        <v>1030</v>
      </c>
      <c r="AZ454" s="136" t="s">
        <v>1598</v>
      </c>
      <c r="BA454" s="137" t="str">
        <f t="shared" si="314"/>
        <v>ДП ЛАДА-ЛОФТ.4/1.б/з фальц.</v>
      </c>
      <c r="BW454" s="249" t="s">
        <v>1021</v>
      </c>
      <c r="BX454" s="764" t="s">
        <v>3617</v>
      </c>
      <c r="BY454" s="137" t="str">
        <f t="shared" si="318"/>
        <v>ДП ЛАДА-ЛОФТ.1/1.Графіт</v>
      </c>
      <c r="CA454" s="145" t="s">
        <v>3031</v>
      </c>
      <c r="CB454" s="20"/>
      <c r="CC454" s="137"/>
      <c r="DD454" s="249" t="s">
        <v>7257</v>
      </c>
      <c r="DE454" s="165">
        <v>7740</v>
      </c>
      <c r="DF454" s="525">
        <f t="shared" si="307"/>
        <v>7740</v>
      </c>
      <c r="DG454" s="526"/>
      <c r="DH454" s="527">
        <f t="shared" si="308"/>
        <v>7740</v>
      </c>
      <c r="DP454" s="107" t="s">
        <v>758</v>
      </c>
      <c r="DQ454" s="163">
        <v>550</v>
      </c>
      <c r="DR454" s="528">
        <f t="shared" si="301"/>
        <v>550</v>
      </c>
      <c r="DS454" s="523"/>
      <c r="DT454" s="524">
        <f t="shared" si="302"/>
        <v>550</v>
      </c>
      <c r="DU454" s="165"/>
      <c r="DV454" s="730" t="s">
        <v>3917</v>
      </c>
      <c r="DW454" s="104">
        <v>0</v>
      </c>
      <c r="DX454" s="402">
        <f t="shared" ref="DX454:DX460" si="319">ROUND(((DW454-(DW454/6))/$DD$3)*$DE$3,2)</f>
        <v>0</v>
      </c>
      <c r="DY454" s="511"/>
      <c r="DZ454" s="508">
        <f t="shared" ref="DZ454:DZ460" si="320">IF(DY454="",DX454,
IF(AND($DW$10&gt;=VLOOKUP(DY454,$DV$5:$DZ$9,2,0),$DW$10&lt;=VLOOKUP(DY454,$DV$5:$DZ$9,3,0)),
(DX454*(1-VLOOKUP(DY454,$DV$5:$DZ$9,4,0))),
DX454))</f>
        <v>0</v>
      </c>
      <c r="EH454" s="730" t="s">
        <v>3449</v>
      </c>
      <c r="EI454" s="104">
        <v>0</v>
      </c>
      <c r="EJ454" s="533">
        <f t="shared" si="315"/>
        <v>0</v>
      </c>
      <c r="EK454" s="511"/>
      <c r="EL454" s="508">
        <f t="shared" si="316"/>
        <v>0</v>
      </c>
    </row>
    <row r="455" spans="12:142" x14ac:dyDescent="0.2">
      <c r="AY455" s="248" t="s">
        <v>1030</v>
      </c>
      <c r="AZ455" s="61" t="s">
        <v>1599</v>
      </c>
      <c r="BA455" s="138" t="str">
        <f t="shared" si="314"/>
        <v>ДП ЛАДА-ЛОФТ.4/1.купе.</v>
      </c>
      <c r="BW455" s="248" t="s">
        <v>1021</v>
      </c>
      <c r="BX455" s="247" t="s">
        <v>790</v>
      </c>
      <c r="BY455" s="138" t="str">
        <f t="shared" si="318"/>
        <v>ДП ЛАДА-ЛОФТ.1/1.Бронза</v>
      </c>
      <c r="CA455" s="145" t="s">
        <v>3031</v>
      </c>
      <c r="CB455" s="136" t="s">
        <v>4064</v>
      </c>
      <c r="CC455" s="137" t="str">
        <f>CONCATENATE(CA455,".",CB455)</f>
        <v>ДП ЛАДА B.фальц..робоча..Soft цл +3завіс</v>
      </c>
      <c r="DD455" s="249" t="s">
        <v>7258</v>
      </c>
      <c r="DE455" s="165">
        <v>7740</v>
      </c>
      <c r="DF455" s="525">
        <f t="shared" si="307"/>
        <v>7740</v>
      </c>
      <c r="DG455" s="526"/>
      <c r="DH455" s="527">
        <f t="shared" si="308"/>
        <v>7740</v>
      </c>
      <c r="DP455" s="164" t="s">
        <v>875</v>
      </c>
      <c r="DQ455" s="165">
        <v>0</v>
      </c>
      <c r="DR455" s="519">
        <f t="shared" si="301"/>
        <v>0</v>
      </c>
      <c r="DS455" s="520"/>
      <c r="DT455" s="521">
        <f t="shared" si="302"/>
        <v>0</v>
      </c>
      <c r="DU455" s="165"/>
      <c r="DV455" s="731" t="s">
        <v>5474</v>
      </c>
      <c r="DW455" s="162">
        <v>0</v>
      </c>
      <c r="DX455" s="525">
        <f t="shared" si="319"/>
        <v>0</v>
      </c>
      <c r="DY455" s="526"/>
      <c r="DZ455" s="527">
        <f t="shared" si="320"/>
        <v>0</v>
      </c>
      <c r="EH455" s="255"/>
      <c r="EI455" s="256"/>
      <c r="EJ455" s="514"/>
      <c r="EK455" s="529"/>
      <c r="EL455" s="258"/>
    </row>
    <row r="456" spans="12:142" x14ac:dyDescent="0.2">
      <c r="AY456" s="249" t="s">
        <v>1025</v>
      </c>
      <c r="AZ456" s="136" t="s">
        <v>1600</v>
      </c>
      <c r="BA456" s="137" t="str">
        <f t="shared" si="314"/>
        <v>ДП ЛАДА-ЛОФТ.5/0.фальц,</v>
      </c>
      <c r="BW456" s="250" t="s">
        <v>1022</v>
      </c>
      <c r="BX456" s="764" t="s">
        <v>3871</v>
      </c>
      <c r="BY456" s="134" t="str">
        <f t="shared" si="318"/>
        <v>ДП ЛАДА-ЛОФТ.3/0.(ні)</v>
      </c>
      <c r="CA456" s="145" t="s">
        <v>3031</v>
      </c>
      <c r="CB456" s="136" t="s">
        <v>4067</v>
      </c>
      <c r="CC456" s="137" t="str">
        <f>CONCATENATE(CA456,".",CB456)</f>
        <v>ДП ЛАДА B.фальц..робоча..Soft ст +3завіс</v>
      </c>
      <c r="DD456" s="249" t="s">
        <v>7259</v>
      </c>
      <c r="DE456" s="165">
        <v>7740</v>
      </c>
      <c r="DF456" s="525">
        <f t="shared" si="307"/>
        <v>7740</v>
      </c>
      <c r="DG456" s="526"/>
      <c r="DH456" s="527">
        <f t="shared" si="308"/>
        <v>7740</v>
      </c>
      <c r="DP456" s="732" t="s">
        <v>3727</v>
      </c>
      <c r="DQ456" s="165">
        <v>550</v>
      </c>
      <c r="DR456" s="519">
        <f t="shared" si="301"/>
        <v>550</v>
      </c>
      <c r="DS456" s="520"/>
      <c r="DT456" s="521">
        <f t="shared" si="302"/>
        <v>550</v>
      </c>
      <c r="DU456" s="165"/>
      <c r="DV456" s="731" t="s">
        <v>5475</v>
      </c>
      <c r="DW456" s="162">
        <v>0</v>
      </c>
      <c r="DX456" s="525">
        <f t="shared" si="319"/>
        <v>0</v>
      </c>
      <c r="DY456" s="526"/>
      <c r="DZ456" s="527">
        <f t="shared" si="320"/>
        <v>0</v>
      </c>
      <c r="EH456" s="730" t="s">
        <v>4639</v>
      </c>
      <c r="EI456" s="104">
        <v>0</v>
      </c>
      <c r="EJ456" s="533">
        <f t="shared" ref="EJ456:EJ464" si="321">ROUND(((EI456-(EI456/6))/$DD$3)*$DE$3,2)</f>
        <v>0</v>
      </c>
      <c r="EK456" s="511"/>
      <c r="EL456" s="508">
        <f t="shared" ref="EL456:EL464" si="322">IF(EK456="",EJ456,
IF(AND($EI$10&gt;=VLOOKUP(EK456,$EH$5:$EL$9,2,0),$EI$10&lt;=VLOOKUP(EK456,$EH$5:$EL$9,3,0)),
(EJ456*(1-VLOOKUP(EK456,$EH$5:$EL$9,4,0))),
EJ456))</f>
        <v>0</v>
      </c>
    </row>
    <row r="457" spans="12:142" x14ac:dyDescent="0.2">
      <c r="AY457" s="249" t="s">
        <v>1025</v>
      </c>
      <c r="AZ457" s="136" t="s">
        <v>1598</v>
      </c>
      <c r="BA457" s="137" t="str">
        <f t="shared" si="314"/>
        <v>ДП ЛАДА-ЛОФТ.5/0.б/з фальц.</v>
      </c>
      <c r="BW457" s="250" t="s">
        <v>1023</v>
      </c>
      <c r="BX457" s="245" t="s">
        <v>430</v>
      </c>
      <c r="BY457" s="134" t="str">
        <f t="shared" si="318"/>
        <v>ДП ЛАДА-ЛОФТ.3/1.Сатин</v>
      </c>
      <c r="CA457" s="145" t="s">
        <v>3031</v>
      </c>
      <c r="CB457" s="136" t="s">
        <v>6271</v>
      </c>
      <c r="CC457" s="137" t="str">
        <f>CONCATENATE(CA457,".",CB457)</f>
        <v>ДП ЛАДА B.фальц..робоча..Soft цл (чор.) +3завіс</v>
      </c>
      <c r="DD457" s="249" t="s">
        <v>7260</v>
      </c>
      <c r="DE457" s="165">
        <v>7740</v>
      </c>
      <c r="DF457" s="525">
        <f t="shared" si="307"/>
        <v>7740</v>
      </c>
      <c r="DG457" s="526"/>
      <c r="DH457" s="527">
        <f t="shared" si="308"/>
        <v>7740</v>
      </c>
      <c r="DP457" s="107" t="s">
        <v>759</v>
      </c>
      <c r="DQ457" s="163">
        <v>550</v>
      </c>
      <c r="DR457" s="528">
        <f t="shared" si="301"/>
        <v>550</v>
      </c>
      <c r="DS457" s="523"/>
      <c r="DT457" s="524">
        <f t="shared" si="302"/>
        <v>550</v>
      </c>
      <c r="DU457" s="165"/>
      <c r="DV457" s="732" t="s">
        <v>5476</v>
      </c>
      <c r="DW457" s="165">
        <v>0</v>
      </c>
      <c r="DX457" s="519">
        <f t="shared" si="319"/>
        <v>0</v>
      </c>
      <c r="DY457" s="520"/>
      <c r="DZ457" s="521">
        <f t="shared" si="320"/>
        <v>0</v>
      </c>
      <c r="EH457" s="730" t="s">
        <v>3450</v>
      </c>
      <c r="EI457" s="104">
        <v>0</v>
      </c>
      <c r="EJ457" s="533">
        <f t="shared" si="321"/>
        <v>0</v>
      </c>
      <c r="EK457" s="511"/>
      <c r="EL457" s="508">
        <f t="shared" si="322"/>
        <v>0</v>
      </c>
    </row>
    <row r="458" spans="12:142" x14ac:dyDescent="0.2">
      <c r="AY458" s="248" t="s">
        <v>1025</v>
      </c>
      <c r="AZ458" s="61" t="s">
        <v>1599</v>
      </c>
      <c r="BA458" s="138" t="str">
        <f t="shared" si="314"/>
        <v>ДП ЛАДА-ЛОФТ.5/0.купе.</v>
      </c>
      <c r="BW458" s="249" t="s">
        <v>1023</v>
      </c>
      <c r="BX458" s="764" t="s">
        <v>3617</v>
      </c>
      <c r="BY458" s="137" t="str">
        <f t="shared" si="318"/>
        <v>ДП ЛАДА-ЛОФТ.3/1.Графіт</v>
      </c>
      <c r="CA458" s="145" t="s">
        <v>3031</v>
      </c>
      <c r="CB458" s="136" t="s">
        <v>6206</v>
      </c>
      <c r="CC458" s="137" t="str">
        <f>CONCATENATE(CA458,".",CB458)</f>
        <v>ДП ЛАДА B.фальц..робоча..Soft ст (чор.) +3завіс</v>
      </c>
      <c r="DD458" s="248" t="s">
        <v>7261</v>
      </c>
      <c r="DE458" s="163">
        <v>7740</v>
      </c>
      <c r="DF458" s="525">
        <f t="shared" si="307"/>
        <v>7740</v>
      </c>
      <c r="DG458" s="526"/>
      <c r="DH458" s="527">
        <f t="shared" si="308"/>
        <v>7740</v>
      </c>
      <c r="DP458" s="164" t="s">
        <v>876</v>
      </c>
      <c r="DQ458" s="165">
        <v>0</v>
      </c>
      <c r="DR458" s="519">
        <f t="shared" si="301"/>
        <v>0</v>
      </c>
      <c r="DS458" s="520"/>
      <c r="DT458" s="521">
        <f t="shared" si="302"/>
        <v>0</v>
      </c>
      <c r="DU458" s="165"/>
      <c r="DV458" s="732" t="s">
        <v>5477</v>
      </c>
      <c r="DW458" s="162">
        <v>0</v>
      </c>
      <c r="DX458" s="525">
        <f t="shared" si="319"/>
        <v>0</v>
      </c>
      <c r="DY458" s="526"/>
      <c r="DZ458" s="527">
        <f t="shared" si="320"/>
        <v>0</v>
      </c>
      <c r="EH458" s="730" t="s">
        <v>3451</v>
      </c>
      <c r="EI458" s="104">
        <v>0</v>
      </c>
      <c r="EJ458" s="533">
        <f t="shared" si="321"/>
        <v>0</v>
      </c>
      <c r="EK458" s="511"/>
      <c r="EL458" s="508">
        <f t="shared" si="322"/>
        <v>0</v>
      </c>
    </row>
    <row r="459" spans="12:142" x14ac:dyDescent="0.2">
      <c r="AY459" s="249" t="s">
        <v>1026</v>
      </c>
      <c r="AZ459" s="136" t="s">
        <v>1600</v>
      </c>
      <c r="BA459" s="137" t="str">
        <f t="shared" si="314"/>
        <v>ДП ЛАДА-ЛОФТ.5/1.фальц,</v>
      </c>
      <c r="BW459" s="248" t="s">
        <v>1023</v>
      </c>
      <c r="BX459" s="247" t="s">
        <v>790</v>
      </c>
      <c r="BY459" s="138" t="str">
        <f t="shared" si="318"/>
        <v>ДП ЛАДА-ЛОФТ.3/1.Бронза</v>
      </c>
      <c r="CA459" s="145" t="s">
        <v>3031</v>
      </c>
      <c r="CC459" s="21"/>
      <c r="DD459" s="249" t="s">
        <v>2401</v>
      </c>
      <c r="DE459" s="165">
        <v>8400</v>
      </c>
      <c r="DF459" s="525">
        <f t="shared" si="307"/>
        <v>8400</v>
      </c>
      <c r="DG459" s="526"/>
      <c r="DH459" s="527">
        <f t="shared" si="308"/>
        <v>8400</v>
      </c>
      <c r="DP459" s="732" t="s">
        <v>3728</v>
      </c>
      <c r="DQ459" s="165">
        <v>550</v>
      </c>
      <c r="DR459" s="519">
        <f t="shared" si="301"/>
        <v>550</v>
      </c>
      <c r="DS459" s="520"/>
      <c r="DT459" s="521">
        <f t="shared" si="302"/>
        <v>550</v>
      </c>
      <c r="DU459" s="165"/>
      <c r="DV459" s="732" t="s">
        <v>5478</v>
      </c>
      <c r="DW459" s="165">
        <v>0</v>
      </c>
      <c r="DX459" s="519">
        <f t="shared" si="319"/>
        <v>0</v>
      </c>
      <c r="DY459" s="520"/>
      <c r="DZ459" s="521">
        <f t="shared" si="320"/>
        <v>0</v>
      </c>
      <c r="EH459" s="730" t="s">
        <v>3452</v>
      </c>
      <c r="EI459" s="104">
        <v>0</v>
      </c>
      <c r="EJ459" s="533">
        <f t="shared" si="321"/>
        <v>0</v>
      </c>
      <c r="EK459" s="511"/>
      <c r="EL459" s="508">
        <f t="shared" si="322"/>
        <v>0</v>
      </c>
    </row>
    <row r="460" spans="12:142" x14ac:dyDescent="0.2">
      <c r="AY460" s="249" t="s">
        <v>1026</v>
      </c>
      <c r="AZ460" s="136" t="s">
        <v>1598</v>
      </c>
      <c r="BA460" s="137" t="str">
        <f t="shared" si="314"/>
        <v>ДП ЛАДА-ЛОФТ.5/1.б/з фальц.</v>
      </c>
      <c r="BW460" s="250" t="s">
        <v>1024</v>
      </c>
      <c r="BX460" s="245" t="s">
        <v>430</v>
      </c>
      <c r="BY460" s="134" t="str">
        <f t="shared" si="318"/>
        <v>ДП ЛАДА-ЛОФТ.4/0.Сатин</v>
      </c>
      <c r="CA460" s="145" t="s">
        <v>3031</v>
      </c>
      <c r="CB460" s="136" t="s">
        <v>4076</v>
      </c>
      <c r="CC460" s="137" t="str">
        <f>CONCATENATE(CA460,".",CB460)</f>
        <v>ДП ЛАДА B.фальц..робоча..Magnet цл +3завіс</v>
      </c>
      <c r="DD460" s="249" t="s">
        <v>2402</v>
      </c>
      <c r="DE460" s="165">
        <v>8400</v>
      </c>
      <c r="DF460" s="525">
        <f t="shared" si="307"/>
        <v>8400</v>
      </c>
      <c r="DG460" s="526"/>
      <c r="DH460" s="527">
        <f t="shared" si="308"/>
        <v>8400</v>
      </c>
      <c r="DP460" s="107" t="s">
        <v>760</v>
      </c>
      <c r="DQ460" s="163">
        <v>550</v>
      </c>
      <c r="DR460" s="528">
        <f t="shared" si="301"/>
        <v>550</v>
      </c>
      <c r="DS460" s="523"/>
      <c r="DT460" s="524">
        <f t="shared" si="302"/>
        <v>550</v>
      </c>
      <c r="DU460" s="165"/>
      <c r="DV460" s="732" t="s">
        <v>5479</v>
      </c>
      <c r="DW460" s="162">
        <v>0</v>
      </c>
      <c r="DX460" s="525">
        <f t="shared" si="319"/>
        <v>0</v>
      </c>
      <c r="DY460" s="526"/>
      <c r="DZ460" s="527">
        <f t="shared" si="320"/>
        <v>0</v>
      </c>
      <c r="EH460" s="730" t="s">
        <v>3453</v>
      </c>
      <c r="EI460" s="104">
        <v>0</v>
      </c>
      <c r="EJ460" s="533">
        <f t="shared" si="321"/>
        <v>0</v>
      </c>
      <c r="EK460" s="511"/>
      <c r="EL460" s="508">
        <f t="shared" si="322"/>
        <v>0</v>
      </c>
    </row>
    <row r="461" spans="12:142" x14ac:dyDescent="0.2">
      <c r="AY461" s="248" t="s">
        <v>1026</v>
      </c>
      <c r="AZ461" s="61" t="s">
        <v>1599</v>
      </c>
      <c r="BA461" s="138" t="str">
        <f t="shared" si="314"/>
        <v>ДП ЛАДА-ЛОФТ.5/1.купе.</v>
      </c>
      <c r="BW461" s="249" t="s">
        <v>1024</v>
      </c>
      <c r="BX461" s="764" t="s">
        <v>3617</v>
      </c>
      <c r="BY461" s="137" t="str">
        <f t="shared" si="318"/>
        <v>ДП ЛАДА-ЛОФТ.4/0.Графіт</v>
      </c>
      <c r="CA461" s="146" t="s">
        <v>3031</v>
      </c>
      <c r="CB461" s="61" t="s">
        <v>4079</v>
      </c>
      <c r="CC461" s="138" t="str">
        <f>CONCATENATE(CA461,".",CB461)</f>
        <v>ДП ЛАДА B.фальц..робоча..Magnet ст +3завіс</v>
      </c>
      <c r="DD461" s="249" t="s">
        <v>2403</v>
      </c>
      <c r="DE461" s="165">
        <v>8400</v>
      </c>
      <c r="DF461" s="525">
        <f t="shared" si="307"/>
        <v>8400</v>
      </c>
      <c r="DG461" s="526"/>
      <c r="DH461" s="527">
        <f t="shared" si="308"/>
        <v>8400</v>
      </c>
      <c r="DP461" s="164" t="s">
        <v>877</v>
      </c>
      <c r="DQ461" s="165">
        <v>0</v>
      </c>
      <c r="DR461" s="519">
        <f t="shared" si="301"/>
        <v>0</v>
      </c>
      <c r="DS461" s="520"/>
      <c r="DT461" s="521">
        <f t="shared" si="302"/>
        <v>0</v>
      </c>
      <c r="DU461" s="165"/>
      <c r="DV461" s="732" t="s">
        <v>6350</v>
      </c>
      <c r="DW461" s="165">
        <v>680</v>
      </c>
      <c r="DX461" s="519">
        <f t="shared" ref="DX461:DX486" si="323">ROUND(((DW461-(DW461/6))/$DD$3)*$DE$3,2)</f>
        <v>680</v>
      </c>
      <c r="DY461" s="520"/>
      <c r="DZ461" s="521">
        <f t="shared" ref="DZ461:DZ487" si="324">IF(DY461="",DX461,
IF(AND($DW$10&gt;=VLOOKUP(DY461,$DV$5:$DZ$9,2,0),$DW$10&lt;=VLOOKUP(DY461,$DV$5:$DZ$9,3,0)),
(DX461*(1-VLOOKUP(DY461,$DV$5:$DZ$9,4,0))),
DX461))</f>
        <v>680</v>
      </c>
      <c r="EH461" s="730" t="s">
        <v>7183</v>
      </c>
      <c r="EI461" s="104">
        <v>0</v>
      </c>
      <c r="EJ461" s="533">
        <f t="shared" si="321"/>
        <v>0</v>
      </c>
      <c r="EK461" s="511"/>
      <c r="EL461" s="508">
        <f t="shared" si="322"/>
        <v>0</v>
      </c>
    </row>
    <row r="462" spans="12:142" x14ac:dyDescent="0.2">
      <c r="AY462" s="249" t="s">
        <v>1027</v>
      </c>
      <c r="AZ462" s="136" t="s">
        <v>1600</v>
      </c>
      <c r="BA462" s="137" t="str">
        <f t="shared" si="314"/>
        <v>ДП ЛАДА-ЛОФТ.6/0.фальц,</v>
      </c>
      <c r="BW462" s="248" t="s">
        <v>1024</v>
      </c>
      <c r="BX462" s="247" t="s">
        <v>790</v>
      </c>
      <c r="BY462" s="138" t="str">
        <f t="shared" si="318"/>
        <v>ДП ЛАДА-ЛОФТ.4/0.Бронза</v>
      </c>
      <c r="CA462" s="145" t="s">
        <v>3031</v>
      </c>
      <c r="CB462" s="762" t="s">
        <v>5833</v>
      </c>
      <c r="CC462" s="137" t="str">
        <f>CONCATENATE(CA462,".",CB462)</f>
        <v>ДП ЛАДА B.фальц..робоча..Magnet цл (чор.) +3завіс</v>
      </c>
      <c r="DD462" s="249" t="s">
        <v>2404</v>
      </c>
      <c r="DE462" s="165">
        <v>8400</v>
      </c>
      <c r="DF462" s="525">
        <f t="shared" si="307"/>
        <v>8400</v>
      </c>
      <c r="DG462" s="526"/>
      <c r="DH462" s="527">
        <f t="shared" si="308"/>
        <v>8400</v>
      </c>
      <c r="DP462" s="732" t="s">
        <v>3729</v>
      </c>
      <c r="DQ462" s="165">
        <v>550</v>
      </c>
      <c r="DR462" s="519">
        <f t="shared" si="301"/>
        <v>550</v>
      </c>
      <c r="DS462" s="520"/>
      <c r="DT462" s="521">
        <f t="shared" si="302"/>
        <v>550</v>
      </c>
      <c r="DU462" s="165"/>
      <c r="DV462" s="732" t="s">
        <v>6224</v>
      </c>
      <c r="DW462" s="165">
        <v>680</v>
      </c>
      <c r="DX462" s="519">
        <f t="shared" si="323"/>
        <v>680</v>
      </c>
      <c r="DY462" s="520"/>
      <c r="DZ462" s="521">
        <f t="shared" si="324"/>
        <v>680</v>
      </c>
      <c r="EH462" s="730" t="s">
        <v>3454</v>
      </c>
      <c r="EI462" s="104">
        <v>0</v>
      </c>
      <c r="EJ462" s="533">
        <f t="shared" si="321"/>
        <v>0</v>
      </c>
      <c r="EK462" s="511"/>
      <c r="EL462" s="508">
        <f t="shared" si="322"/>
        <v>0</v>
      </c>
    </row>
    <row r="463" spans="12:142" x14ac:dyDescent="0.2">
      <c r="AY463" s="249" t="s">
        <v>1027</v>
      </c>
      <c r="AZ463" s="136" t="s">
        <v>1598</v>
      </c>
      <c r="BA463" s="137" t="str">
        <f t="shared" si="314"/>
        <v>ДП ЛАДА-ЛОФТ.6/0.б/з фальц.</v>
      </c>
      <c r="BW463" s="248" t="s">
        <v>1024</v>
      </c>
      <c r="BX463" s="247" t="s">
        <v>5676</v>
      </c>
      <c r="BY463" s="138" t="str">
        <f>CONCATENATE(BW463,".",BX463)</f>
        <v>ДП ЛАДА-ЛОФТ.4/0.Лакобель</v>
      </c>
      <c r="CA463" s="146" t="s">
        <v>3031</v>
      </c>
      <c r="CB463" s="762" t="s">
        <v>5834</v>
      </c>
      <c r="CC463" s="138" t="str">
        <f>CONCATENATE(CA463,".",CB463)</f>
        <v>ДП ЛАДА B.фальц..робоча..Magnet ст (чор.) +3завіс</v>
      </c>
      <c r="DD463" s="249" t="s">
        <v>2405</v>
      </c>
      <c r="DE463" s="165">
        <v>8400</v>
      </c>
      <c r="DF463" s="525">
        <f t="shared" si="307"/>
        <v>8400</v>
      </c>
      <c r="DG463" s="526"/>
      <c r="DH463" s="527">
        <f t="shared" si="308"/>
        <v>8400</v>
      </c>
      <c r="DP463" s="107" t="s">
        <v>761</v>
      </c>
      <c r="DQ463" s="163">
        <v>550</v>
      </c>
      <c r="DR463" s="528">
        <f t="shared" si="301"/>
        <v>550</v>
      </c>
      <c r="DS463" s="523"/>
      <c r="DT463" s="524">
        <f t="shared" si="302"/>
        <v>550</v>
      </c>
      <c r="DU463" s="165"/>
      <c r="DV463" s="732" t="s">
        <v>4260</v>
      </c>
      <c r="DW463" s="165">
        <v>550</v>
      </c>
      <c r="DX463" s="519">
        <f t="shared" si="323"/>
        <v>550</v>
      </c>
      <c r="DY463" s="520"/>
      <c r="DZ463" s="521">
        <f t="shared" si="324"/>
        <v>550</v>
      </c>
      <c r="EH463" s="730" t="s">
        <v>4819</v>
      </c>
      <c r="EI463" s="104">
        <v>0</v>
      </c>
      <c r="EJ463" s="533">
        <f t="shared" si="321"/>
        <v>0</v>
      </c>
      <c r="EK463" s="511"/>
      <c r="EL463" s="508">
        <f t="shared" si="322"/>
        <v>0</v>
      </c>
    </row>
    <row r="464" spans="12:142" x14ac:dyDescent="0.2">
      <c r="AY464" s="248" t="s">
        <v>1027</v>
      </c>
      <c r="AZ464" s="61" t="s">
        <v>1599</v>
      </c>
      <c r="BA464" s="138" t="str">
        <f t="shared" si="314"/>
        <v>ДП ЛАДА-ЛОФТ.6/0.купе.</v>
      </c>
      <c r="BW464" s="250" t="s">
        <v>1030</v>
      </c>
      <c r="BX464" s="245" t="s">
        <v>430</v>
      </c>
      <c r="BY464" s="134" t="str">
        <f t="shared" si="318"/>
        <v>ДП ЛАДА-ЛОФТ.4/1.Сатин</v>
      </c>
      <c r="CA464" s="144" t="s">
        <v>3032</v>
      </c>
      <c r="CB464" s="133" t="s">
        <v>3871</v>
      </c>
      <c r="CC464" s="134" t="str">
        <f>CONCATENATE(CA464,".",CB464)</f>
        <v>ДП ЛАДА B.фальц,.неробоча,.(ні)</v>
      </c>
      <c r="DD464" s="249" t="s">
        <v>2406</v>
      </c>
      <c r="DE464" s="165">
        <v>8400</v>
      </c>
      <c r="DF464" s="525">
        <f t="shared" si="307"/>
        <v>8400</v>
      </c>
      <c r="DG464" s="526"/>
      <c r="DH464" s="527">
        <f t="shared" si="308"/>
        <v>8400</v>
      </c>
      <c r="DP464" s="535"/>
      <c r="DQ464" s="536"/>
      <c r="DR464" s="647"/>
      <c r="DS464" s="648"/>
      <c r="DT464" s="649"/>
      <c r="DU464" s="165"/>
      <c r="DV464" s="732" t="s">
        <v>4261</v>
      </c>
      <c r="DW464" s="165">
        <v>550</v>
      </c>
      <c r="DX464" s="519">
        <f t="shared" si="323"/>
        <v>550</v>
      </c>
      <c r="DY464" s="520"/>
      <c r="DZ464" s="521">
        <f t="shared" si="324"/>
        <v>550</v>
      </c>
      <c r="EH464" s="730" t="s">
        <v>3455</v>
      </c>
      <c r="EI464" s="104">
        <v>0</v>
      </c>
      <c r="EJ464" s="533">
        <f t="shared" si="321"/>
        <v>0</v>
      </c>
      <c r="EK464" s="511"/>
      <c r="EL464" s="508">
        <f t="shared" si="322"/>
        <v>0</v>
      </c>
    </row>
    <row r="465" spans="51:142" x14ac:dyDescent="0.2">
      <c r="AY465" s="249" t="s">
        <v>1028</v>
      </c>
      <c r="AZ465" s="136" t="s">
        <v>1600</v>
      </c>
      <c r="BA465" s="137" t="str">
        <f t="shared" si="314"/>
        <v>ДП ЛАДА-ЛОФТ.6/1.фальц,</v>
      </c>
      <c r="BW465" s="249" t="s">
        <v>1030</v>
      </c>
      <c r="BX465" s="764" t="s">
        <v>3617</v>
      </c>
      <c r="BY465" s="137" t="str">
        <f t="shared" si="318"/>
        <v>ДП ЛАДА-ЛОФТ.4/1.Графіт</v>
      </c>
      <c r="CA465" s="145" t="s">
        <v>3032</v>
      </c>
      <c r="CC465" s="21"/>
      <c r="DD465" s="249" t="s">
        <v>2407</v>
      </c>
      <c r="DE465" s="165">
        <v>8400</v>
      </c>
      <c r="DF465" s="525">
        <f t="shared" si="307"/>
        <v>8400</v>
      </c>
      <c r="DG465" s="526"/>
      <c r="DH465" s="527">
        <f t="shared" si="308"/>
        <v>8400</v>
      </c>
      <c r="DP465" s="737" t="s">
        <v>3927</v>
      </c>
      <c r="DQ465" s="104">
        <v>0</v>
      </c>
      <c r="DR465" s="402">
        <f t="shared" ref="DR465:DR500" si="325">ROUND(((DQ465-(DQ465/6))/$DD$3)*$DE$3,2)</f>
        <v>0</v>
      </c>
      <c r="DS465" s="511"/>
      <c r="DT465" s="508">
        <f t="shared" ref="DT465:DT500" si="326">IF(DS465="",DR465,
IF(AND($DQ$10&gt;=VLOOKUP(DS465,$DP$5:$DT$9,2,0),$DQ$10&lt;=VLOOKUP(DS465,$DP$5:$DT$9,3,0)),
(DR465*(1-VLOOKUP(DS465,$DP$5:$DT$9,4,0))),
DR465))</f>
        <v>0</v>
      </c>
      <c r="DU465" s="165"/>
      <c r="DV465" s="732" t="s">
        <v>4262</v>
      </c>
      <c r="DW465" s="165">
        <v>800</v>
      </c>
      <c r="DX465" s="519">
        <f t="shared" si="323"/>
        <v>800</v>
      </c>
      <c r="DY465" s="520"/>
      <c r="DZ465" s="521">
        <f t="shared" si="324"/>
        <v>800</v>
      </c>
      <c r="EH465" s="255"/>
      <c r="EI465" s="256"/>
      <c r="EJ465" s="514"/>
      <c r="EK465" s="529"/>
      <c r="EL465" s="258"/>
    </row>
    <row r="466" spans="51:142" x14ac:dyDescent="0.2">
      <c r="AY466" s="249" t="s">
        <v>1028</v>
      </c>
      <c r="AZ466" s="136" t="s">
        <v>1598</v>
      </c>
      <c r="BA466" s="137" t="str">
        <f t="shared" si="314"/>
        <v>ДП ЛАДА-ЛОФТ.6/1.б/з фальц.</v>
      </c>
      <c r="BW466" s="248" t="s">
        <v>1030</v>
      </c>
      <c r="BX466" s="247" t="s">
        <v>790</v>
      </c>
      <c r="BY466" s="138" t="str">
        <f t="shared" si="318"/>
        <v>ДП ЛАДА-ЛОФТ.4/1.Бронза</v>
      </c>
      <c r="CA466" s="145" t="s">
        <v>3032</v>
      </c>
      <c r="CB466" s="777" t="s">
        <v>4085</v>
      </c>
      <c r="CC466" s="137" t="str">
        <f t="shared" ref="CC466:CC471" si="327">CONCATENATE(CA466,".",CB466)</f>
        <v>ДП ЛАДА B.фальц,.неробоча,.Пл Stand +3завіс</v>
      </c>
      <c r="DD466" s="249" t="s">
        <v>2408</v>
      </c>
      <c r="DE466" s="165">
        <v>8400</v>
      </c>
      <c r="DF466" s="525">
        <f t="shared" si="307"/>
        <v>8400</v>
      </c>
      <c r="DG466" s="526"/>
      <c r="DH466" s="527">
        <f t="shared" si="308"/>
        <v>8400</v>
      </c>
      <c r="DP466" s="250" t="s">
        <v>2482</v>
      </c>
      <c r="DQ466" s="162">
        <v>0</v>
      </c>
      <c r="DR466" s="525">
        <f t="shared" si="325"/>
        <v>0</v>
      </c>
      <c r="DS466" s="526"/>
      <c r="DT466" s="527">
        <f t="shared" si="326"/>
        <v>0</v>
      </c>
      <c r="DU466" s="165"/>
      <c r="DV466" s="733" t="s">
        <v>4263</v>
      </c>
      <c r="DW466" s="163">
        <v>800</v>
      </c>
      <c r="DX466" s="522">
        <f t="shared" si="323"/>
        <v>800</v>
      </c>
      <c r="DY466" s="523"/>
      <c r="DZ466" s="524">
        <f t="shared" si="324"/>
        <v>800</v>
      </c>
      <c r="EH466" s="730" t="s">
        <v>4640</v>
      </c>
      <c r="EI466" s="104">
        <v>0</v>
      </c>
      <c r="EJ466" s="533">
        <f t="shared" ref="EJ466:EJ474" si="328">ROUND(((EI466-(EI466/6))/$DD$3)*$DE$3,2)</f>
        <v>0</v>
      </c>
      <c r="EK466" s="511"/>
      <c r="EL466" s="508">
        <f t="shared" ref="EL466:EL474" si="329">IF(EK466="",EJ466,
IF(AND($EI$10&gt;=VLOOKUP(EK466,$EH$5:$EL$9,2,0),$EI$10&lt;=VLOOKUP(EK466,$EH$5:$EL$9,3,0)),
(EJ466*(1-VLOOKUP(EK466,$EH$5:$EL$9,4,0))),
EJ466))</f>
        <v>0</v>
      </c>
    </row>
    <row r="467" spans="51:142" x14ac:dyDescent="0.2">
      <c r="AY467" s="248" t="s">
        <v>1028</v>
      </c>
      <c r="AZ467" s="61" t="s">
        <v>1599</v>
      </c>
      <c r="BA467" s="138" t="str">
        <f t="shared" si="314"/>
        <v>ДП ЛАДА-ЛОФТ.6/1.купе.</v>
      </c>
      <c r="BW467" s="250" t="s">
        <v>1025</v>
      </c>
      <c r="BX467" s="245" t="s">
        <v>430</v>
      </c>
      <c r="BY467" s="134" t="str">
        <f t="shared" si="318"/>
        <v>ДП ЛАДА-ЛОФТ.5/0.Сатин</v>
      </c>
      <c r="CA467" s="145" t="s">
        <v>3032</v>
      </c>
      <c r="CB467" s="150" t="s">
        <v>6273</v>
      </c>
      <c r="CC467" s="137" t="str">
        <f t="shared" si="327"/>
        <v>ДП ЛАДА B.фальц,.неробоча,.Пл Soft (чор.) +3завіс</v>
      </c>
      <c r="DD467" s="249" t="s">
        <v>2409</v>
      </c>
      <c r="DE467" s="165">
        <v>8400</v>
      </c>
      <c r="DF467" s="525">
        <f t="shared" si="307"/>
        <v>8400</v>
      </c>
      <c r="DG467" s="526"/>
      <c r="DH467" s="527">
        <f t="shared" si="308"/>
        <v>8400</v>
      </c>
      <c r="DP467" s="734" t="s">
        <v>3730</v>
      </c>
      <c r="DQ467" s="165">
        <v>550</v>
      </c>
      <c r="DR467" s="519">
        <f t="shared" si="325"/>
        <v>550</v>
      </c>
      <c r="DS467" s="520"/>
      <c r="DT467" s="521">
        <f t="shared" si="326"/>
        <v>550</v>
      </c>
      <c r="DU467" s="165"/>
      <c r="DV467" s="732" t="s">
        <v>5920</v>
      </c>
      <c r="DW467" s="165">
        <v>1000</v>
      </c>
      <c r="DX467" s="519">
        <f t="shared" si="323"/>
        <v>1000</v>
      </c>
      <c r="DY467" s="520"/>
      <c r="DZ467" s="521">
        <f t="shared" si="324"/>
        <v>1000</v>
      </c>
      <c r="EH467" s="730" t="s">
        <v>3456</v>
      </c>
      <c r="EI467" s="104">
        <v>0</v>
      </c>
      <c r="EJ467" s="533">
        <f t="shared" si="328"/>
        <v>0</v>
      </c>
      <c r="EK467" s="511"/>
      <c r="EL467" s="508">
        <f t="shared" si="329"/>
        <v>0</v>
      </c>
    </row>
    <row r="468" spans="51:142" x14ac:dyDescent="0.2">
      <c r="AY468" s="226"/>
      <c r="AZ468" s="221"/>
      <c r="BA468" s="222"/>
      <c r="BW468" s="249" t="s">
        <v>1025</v>
      </c>
      <c r="BX468" s="764" t="s">
        <v>3617</v>
      </c>
      <c r="BY468" s="137" t="str">
        <f t="shared" si="318"/>
        <v>ДП ЛАДА-ЛОФТ.5/0.Графіт</v>
      </c>
      <c r="CA468" s="145" t="s">
        <v>3032</v>
      </c>
      <c r="CB468" s="777" t="s">
        <v>4093</v>
      </c>
      <c r="CC468" s="137" t="str">
        <f t="shared" si="327"/>
        <v>ДП ЛАДА B.фальц,.неробоча,.Пл Soft +3завіс</v>
      </c>
      <c r="DD468" s="249" t="s">
        <v>2410</v>
      </c>
      <c r="DE468" s="165">
        <v>8400</v>
      </c>
      <c r="DF468" s="525">
        <f t="shared" si="307"/>
        <v>8400</v>
      </c>
      <c r="DG468" s="526"/>
      <c r="DH468" s="527">
        <f t="shared" si="308"/>
        <v>8400</v>
      </c>
      <c r="DP468" s="248" t="s">
        <v>2483</v>
      </c>
      <c r="DQ468" s="163">
        <v>550</v>
      </c>
      <c r="DR468" s="528">
        <f t="shared" si="325"/>
        <v>550</v>
      </c>
      <c r="DS468" s="523"/>
      <c r="DT468" s="524">
        <f t="shared" si="326"/>
        <v>550</v>
      </c>
      <c r="DU468" s="165"/>
      <c r="DV468" s="733" t="s">
        <v>5921</v>
      </c>
      <c r="DW468" s="163">
        <v>1000</v>
      </c>
      <c r="DX468" s="522">
        <f t="shared" si="323"/>
        <v>1000</v>
      </c>
      <c r="DY468" s="523"/>
      <c r="DZ468" s="524">
        <f t="shared" si="324"/>
        <v>1000</v>
      </c>
      <c r="EH468" s="730" t="s">
        <v>3457</v>
      </c>
      <c r="EI468" s="104">
        <v>0</v>
      </c>
      <c r="EJ468" s="533">
        <f t="shared" si="328"/>
        <v>0</v>
      </c>
      <c r="EK468" s="511"/>
      <c r="EL468" s="508">
        <f t="shared" si="329"/>
        <v>0</v>
      </c>
    </row>
    <row r="469" spans="51:142" x14ac:dyDescent="0.2">
      <c r="AY469" s="249" t="s">
        <v>2534</v>
      </c>
      <c r="AZ469" s="136" t="s">
        <v>1597</v>
      </c>
      <c r="BA469" s="137" t="str">
        <f t="shared" ref="BA469:BA495" si="330">CONCATENATE(AY469,".",AZ469)</f>
        <v>ДП Лінда.1/0.фальц.</v>
      </c>
      <c r="BW469" s="248" t="s">
        <v>1025</v>
      </c>
      <c r="BX469" s="247" t="s">
        <v>790</v>
      </c>
      <c r="BY469" s="138" t="str">
        <f t="shared" si="318"/>
        <v>ДП ЛАДА-ЛОФТ.5/0.Бронза</v>
      </c>
      <c r="CA469" s="146" t="s">
        <v>3032</v>
      </c>
      <c r="CB469" s="151" t="s">
        <v>5792</v>
      </c>
      <c r="CC469" s="138" t="str">
        <f t="shared" si="327"/>
        <v>ДП ЛАДА B.фальц,.неробоча,.Пл Magnet (чор.) +3завіс</v>
      </c>
      <c r="DD469" s="249" t="s">
        <v>2411</v>
      </c>
      <c r="DE469" s="165">
        <v>8400</v>
      </c>
      <c r="DF469" s="525">
        <f t="shared" si="307"/>
        <v>8400</v>
      </c>
      <c r="DG469" s="526"/>
      <c r="DH469" s="527">
        <f t="shared" si="308"/>
        <v>8400</v>
      </c>
      <c r="DP469" s="248" t="s">
        <v>5694</v>
      </c>
      <c r="DQ469" s="163">
        <v>550</v>
      </c>
      <c r="DR469" s="528">
        <f>ROUND(((DQ469-(DQ469/6))/$DD$3)*$DE$3,2)</f>
        <v>550</v>
      </c>
      <c r="DS469" s="523"/>
      <c r="DT469" s="524">
        <f>IF(DS469="",DR469,
IF(AND($DQ$10&gt;=VLOOKUP(DS469,$DP$5:$DT$9,2,0),$DQ$10&lt;=VLOOKUP(DS469,$DP$5:$DT$9,3,0)),
(DR469*(1-VLOOKUP(DS469,$DP$5:$DT$9,4,0))),
DR469))</f>
        <v>550</v>
      </c>
      <c r="DU469" s="165"/>
      <c r="DV469" s="731" t="s">
        <v>4264</v>
      </c>
      <c r="DW469" s="162">
        <v>0</v>
      </c>
      <c r="DX469" s="525">
        <f t="shared" si="323"/>
        <v>0</v>
      </c>
      <c r="DY469" s="526"/>
      <c r="DZ469" s="527">
        <f t="shared" si="324"/>
        <v>0</v>
      </c>
      <c r="EH469" s="730" t="s">
        <v>3458</v>
      </c>
      <c r="EI469" s="104">
        <v>0</v>
      </c>
      <c r="EJ469" s="533">
        <f t="shared" si="328"/>
        <v>0</v>
      </c>
      <c r="EK469" s="511"/>
      <c r="EL469" s="508">
        <f t="shared" si="329"/>
        <v>0</v>
      </c>
    </row>
    <row r="470" spans="51:142" x14ac:dyDescent="0.2">
      <c r="AY470" s="249" t="s">
        <v>2534</v>
      </c>
      <c r="AZ470" s="136" t="s">
        <v>1598</v>
      </c>
      <c r="BA470" s="137" t="str">
        <f t="shared" si="330"/>
        <v>ДП Лінда.1/0.б/з фальц.</v>
      </c>
      <c r="BW470" s="248" t="s">
        <v>1025</v>
      </c>
      <c r="BX470" s="247" t="s">
        <v>5676</v>
      </c>
      <c r="BY470" s="138" t="str">
        <f>CONCATENATE(BW470,".",BX470)</f>
        <v>ДП ЛАДА-ЛОФТ.5/0.Лакобель</v>
      </c>
      <c r="CA470" s="146" t="s">
        <v>3032</v>
      </c>
      <c r="CB470" s="151" t="s">
        <v>4096</v>
      </c>
      <c r="CC470" s="138" t="str">
        <f t="shared" si="327"/>
        <v>ДП ЛАДА B.фальц,.неробоча,.Пл Magnet +3завіс</v>
      </c>
      <c r="DD470" s="249" t="s">
        <v>2412</v>
      </c>
      <c r="DE470" s="165">
        <v>8400</v>
      </c>
      <c r="DF470" s="525">
        <f t="shared" si="307"/>
        <v>8400</v>
      </c>
      <c r="DG470" s="526"/>
      <c r="DH470" s="527">
        <f t="shared" si="308"/>
        <v>8400</v>
      </c>
      <c r="DP470" s="249" t="s">
        <v>2484</v>
      </c>
      <c r="DQ470" s="165">
        <v>0</v>
      </c>
      <c r="DR470" s="519">
        <f t="shared" si="325"/>
        <v>0</v>
      </c>
      <c r="DS470" s="520"/>
      <c r="DT470" s="521">
        <f t="shared" si="326"/>
        <v>0</v>
      </c>
      <c r="DU470" s="165"/>
      <c r="DV470" s="732" t="s">
        <v>6351</v>
      </c>
      <c r="DW470" s="165">
        <v>0</v>
      </c>
      <c r="DX470" s="519">
        <f t="shared" si="323"/>
        <v>0</v>
      </c>
      <c r="DY470" s="520"/>
      <c r="DZ470" s="521">
        <f t="shared" si="324"/>
        <v>0</v>
      </c>
      <c r="EH470" s="730" t="s">
        <v>3459</v>
      </c>
      <c r="EI470" s="104">
        <v>0</v>
      </c>
      <c r="EJ470" s="533">
        <f t="shared" si="328"/>
        <v>0</v>
      </c>
      <c r="EK470" s="511"/>
      <c r="EL470" s="508">
        <f t="shared" si="329"/>
        <v>0</v>
      </c>
    </row>
    <row r="471" spans="51:142" x14ac:dyDescent="0.2">
      <c r="AY471" s="248" t="s">
        <v>2534</v>
      </c>
      <c r="AZ471" s="61" t="s">
        <v>1599</v>
      </c>
      <c r="BA471" s="138" t="str">
        <f t="shared" si="330"/>
        <v>ДП Лінда.1/0.купе.</v>
      </c>
      <c r="BW471" s="250" t="s">
        <v>1026</v>
      </c>
      <c r="BX471" s="245" t="s">
        <v>430</v>
      </c>
      <c r="BY471" s="134" t="str">
        <f t="shared" si="318"/>
        <v>ДП ЛАДА-ЛОФТ.5/1.Сатин</v>
      </c>
      <c r="CA471" s="144" t="s">
        <v>3033</v>
      </c>
      <c r="CB471" s="133" t="s">
        <v>3871</v>
      </c>
      <c r="CC471" s="134" t="str">
        <f t="shared" si="327"/>
        <v>ДП ЛАДА B.фальц..неробоча..(ні)</v>
      </c>
      <c r="DD471" s="248" t="s">
        <v>2413</v>
      </c>
      <c r="DE471" s="163">
        <v>8400</v>
      </c>
      <c r="DF471" s="525">
        <f t="shared" si="307"/>
        <v>8400</v>
      </c>
      <c r="DG471" s="526"/>
      <c r="DH471" s="527">
        <f t="shared" si="308"/>
        <v>8400</v>
      </c>
      <c r="DP471" s="734" t="s">
        <v>3731</v>
      </c>
      <c r="DQ471" s="165">
        <v>550</v>
      </c>
      <c r="DR471" s="519">
        <f t="shared" si="325"/>
        <v>550</v>
      </c>
      <c r="DS471" s="520"/>
      <c r="DT471" s="521">
        <f t="shared" si="326"/>
        <v>550</v>
      </c>
      <c r="DU471" s="165"/>
      <c r="DV471" s="732" t="s">
        <v>4265</v>
      </c>
      <c r="DW471" s="165">
        <v>0</v>
      </c>
      <c r="DX471" s="519">
        <f t="shared" si="323"/>
        <v>0</v>
      </c>
      <c r="DY471" s="520"/>
      <c r="DZ471" s="521">
        <f t="shared" si="324"/>
        <v>0</v>
      </c>
      <c r="EH471" s="730" t="s">
        <v>7184</v>
      </c>
      <c r="EI471" s="104">
        <v>0</v>
      </c>
      <c r="EJ471" s="533">
        <f t="shared" si="328"/>
        <v>0</v>
      </c>
      <c r="EK471" s="511"/>
      <c r="EL471" s="508">
        <f t="shared" si="329"/>
        <v>0</v>
      </c>
    </row>
    <row r="472" spans="51:142" x14ac:dyDescent="0.2">
      <c r="AY472" s="249" t="s">
        <v>2535</v>
      </c>
      <c r="AZ472" s="136" t="s">
        <v>1597</v>
      </c>
      <c r="BA472" s="137" t="str">
        <f t="shared" si="330"/>
        <v>ДП Лінда.1/1.фальц.</v>
      </c>
      <c r="BW472" s="249" t="s">
        <v>1026</v>
      </c>
      <c r="BX472" s="764" t="s">
        <v>3617</v>
      </c>
      <c r="BY472" s="137" t="str">
        <f t="shared" si="318"/>
        <v>ДП ЛАДА-ЛОФТ.5/1.Графіт</v>
      </c>
      <c r="CA472" s="145" t="s">
        <v>3033</v>
      </c>
      <c r="CC472" s="21"/>
      <c r="DD472" s="734" t="s">
        <v>4825</v>
      </c>
      <c r="DE472" s="165">
        <v>8770</v>
      </c>
      <c r="DF472" s="525">
        <f t="shared" si="307"/>
        <v>8770</v>
      </c>
      <c r="DG472" s="526"/>
      <c r="DH472" s="527">
        <f t="shared" si="308"/>
        <v>8770</v>
      </c>
      <c r="DP472" s="248" t="s">
        <v>2485</v>
      </c>
      <c r="DQ472" s="163">
        <v>550</v>
      </c>
      <c r="DR472" s="528">
        <f t="shared" si="325"/>
        <v>550</v>
      </c>
      <c r="DS472" s="523"/>
      <c r="DT472" s="524">
        <f t="shared" si="326"/>
        <v>550</v>
      </c>
      <c r="DU472" s="165"/>
      <c r="DV472" s="733" t="s">
        <v>4266</v>
      </c>
      <c r="DW472" s="163">
        <v>0</v>
      </c>
      <c r="DX472" s="528">
        <f t="shared" si="323"/>
        <v>0</v>
      </c>
      <c r="DY472" s="523"/>
      <c r="DZ472" s="524">
        <f t="shared" si="324"/>
        <v>0</v>
      </c>
      <c r="EH472" s="730" t="s">
        <v>3460</v>
      </c>
      <c r="EI472" s="104">
        <v>0</v>
      </c>
      <c r="EJ472" s="533">
        <f t="shared" si="328"/>
        <v>0</v>
      </c>
      <c r="EK472" s="511"/>
      <c r="EL472" s="508">
        <f t="shared" si="329"/>
        <v>0</v>
      </c>
    </row>
    <row r="473" spans="51:142" x14ac:dyDescent="0.2">
      <c r="AY473" s="249" t="s">
        <v>2535</v>
      </c>
      <c r="AZ473" s="136" t="s">
        <v>1598</v>
      </c>
      <c r="BA473" s="137" t="str">
        <f t="shared" si="330"/>
        <v>ДП Лінда.1/1.б/з фальц.</v>
      </c>
      <c r="BW473" s="248" t="s">
        <v>1026</v>
      </c>
      <c r="BX473" s="247" t="s">
        <v>790</v>
      </c>
      <c r="BY473" s="138" t="str">
        <f t="shared" si="318"/>
        <v>ДП ЛАДА-ЛОФТ.5/1.Бронза</v>
      </c>
      <c r="CA473" s="145" t="s">
        <v>3033</v>
      </c>
      <c r="CB473" s="777" t="s">
        <v>4085</v>
      </c>
      <c r="CC473" s="137" t="str">
        <f t="shared" ref="CC473:CC478" si="331">CONCATENATE(CA473,".",CB473)</f>
        <v>ДП ЛАДА B.фальц..неробоча..Пл Stand +3завіс</v>
      </c>
      <c r="DD473" s="734" t="s">
        <v>4826</v>
      </c>
      <c r="DE473" s="165">
        <v>8770</v>
      </c>
      <c r="DF473" s="525">
        <f t="shared" si="307"/>
        <v>8770</v>
      </c>
      <c r="DG473" s="526"/>
      <c r="DH473" s="527">
        <f t="shared" si="308"/>
        <v>8770</v>
      </c>
      <c r="DP473" s="248" t="s">
        <v>5695</v>
      </c>
      <c r="DQ473" s="163">
        <v>550</v>
      </c>
      <c r="DR473" s="528">
        <f>ROUND(((DQ473-(DQ473/6))/$DD$3)*$DE$3,2)</f>
        <v>550</v>
      </c>
      <c r="DS473" s="523"/>
      <c r="DT473" s="524">
        <f>IF(DS473="",DR473,
IF(AND($DQ$10&gt;=VLOOKUP(DS473,$DP$5:$DT$9,2,0),$DQ$10&lt;=VLOOKUP(DS473,$DP$5:$DT$9,3,0)),
(DR473*(1-VLOOKUP(DS473,$DP$5:$DT$9,4,0))),
DR473))</f>
        <v>550</v>
      </c>
      <c r="DU473" s="165"/>
      <c r="DV473" s="732" t="s">
        <v>4267</v>
      </c>
      <c r="DW473" s="165">
        <v>800</v>
      </c>
      <c r="DX473" s="519">
        <f t="shared" si="323"/>
        <v>800</v>
      </c>
      <c r="DY473" s="520"/>
      <c r="DZ473" s="521">
        <f t="shared" si="324"/>
        <v>800</v>
      </c>
      <c r="EH473" s="730" t="s">
        <v>4820</v>
      </c>
      <c r="EI473" s="104">
        <v>0</v>
      </c>
      <c r="EJ473" s="533">
        <f t="shared" si="328"/>
        <v>0</v>
      </c>
      <c r="EK473" s="511"/>
      <c r="EL473" s="508">
        <f t="shared" si="329"/>
        <v>0</v>
      </c>
    </row>
    <row r="474" spans="51:142" x14ac:dyDescent="0.2">
      <c r="AY474" s="248" t="s">
        <v>2535</v>
      </c>
      <c r="AZ474" s="61" t="s">
        <v>1599</v>
      </c>
      <c r="BA474" s="138" t="str">
        <f t="shared" si="330"/>
        <v>ДП Лінда.1/1.купе.</v>
      </c>
      <c r="BW474" s="250" t="s">
        <v>1027</v>
      </c>
      <c r="BX474" s="245" t="s">
        <v>430</v>
      </c>
      <c r="BY474" s="134" t="str">
        <f t="shared" si="318"/>
        <v>ДП ЛАДА-ЛОФТ.6/0.Сатин</v>
      </c>
      <c r="CA474" s="145" t="s">
        <v>3033</v>
      </c>
      <c r="CB474" s="150" t="s">
        <v>6273</v>
      </c>
      <c r="CC474" s="137" t="str">
        <f t="shared" si="331"/>
        <v>ДП ЛАДА B.фальц..неробоча..Пл Soft (чор.) +3завіс</v>
      </c>
      <c r="DD474" s="734" t="s">
        <v>4827</v>
      </c>
      <c r="DE474" s="165">
        <v>8770</v>
      </c>
      <c r="DF474" s="525">
        <f t="shared" si="307"/>
        <v>8770</v>
      </c>
      <c r="DG474" s="526"/>
      <c r="DH474" s="527">
        <f t="shared" si="308"/>
        <v>8770</v>
      </c>
      <c r="DP474" s="249" t="s">
        <v>2486</v>
      </c>
      <c r="DQ474" s="165">
        <v>0</v>
      </c>
      <c r="DR474" s="519">
        <f t="shared" si="325"/>
        <v>0</v>
      </c>
      <c r="DS474" s="520"/>
      <c r="DT474" s="521">
        <f t="shared" si="326"/>
        <v>0</v>
      </c>
      <c r="DU474" s="165"/>
      <c r="DV474" s="732" t="s">
        <v>4268</v>
      </c>
      <c r="DW474" s="165">
        <v>800</v>
      </c>
      <c r="DX474" s="519">
        <f t="shared" si="323"/>
        <v>800</v>
      </c>
      <c r="DY474" s="520"/>
      <c r="DZ474" s="521">
        <f t="shared" si="324"/>
        <v>800</v>
      </c>
      <c r="EH474" s="730" t="s">
        <v>3461</v>
      </c>
      <c r="EI474" s="104">
        <v>0</v>
      </c>
      <c r="EJ474" s="533">
        <f t="shared" si="328"/>
        <v>0</v>
      </c>
      <c r="EK474" s="511"/>
      <c r="EL474" s="508">
        <f t="shared" si="329"/>
        <v>0</v>
      </c>
    </row>
    <row r="475" spans="51:142" x14ac:dyDescent="0.2">
      <c r="AY475" s="249" t="s">
        <v>2536</v>
      </c>
      <c r="AZ475" s="136" t="s">
        <v>1597</v>
      </c>
      <c r="BA475" s="137" t="str">
        <f t="shared" si="330"/>
        <v>ДП Лінда.1/2.фальц.</v>
      </c>
      <c r="BW475" s="249" t="s">
        <v>1027</v>
      </c>
      <c r="BX475" s="764" t="s">
        <v>3617</v>
      </c>
      <c r="BY475" s="137" t="str">
        <f t="shared" si="318"/>
        <v>ДП ЛАДА-ЛОФТ.6/0.Графіт</v>
      </c>
      <c r="CA475" s="145" t="s">
        <v>3033</v>
      </c>
      <c r="CB475" s="777" t="s">
        <v>4093</v>
      </c>
      <c r="CC475" s="137" t="str">
        <f t="shared" si="331"/>
        <v>ДП ЛАДА B.фальц..неробоча..Пл Soft +3завіс</v>
      </c>
      <c r="DD475" s="734" t="s">
        <v>4828</v>
      </c>
      <c r="DE475" s="165">
        <v>8770</v>
      </c>
      <c r="DF475" s="525">
        <f t="shared" si="307"/>
        <v>8770</v>
      </c>
      <c r="DG475" s="526"/>
      <c r="DH475" s="527">
        <f t="shared" si="308"/>
        <v>8770</v>
      </c>
      <c r="DP475" s="734" t="s">
        <v>3732</v>
      </c>
      <c r="DQ475" s="165">
        <v>550</v>
      </c>
      <c r="DR475" s="519">
        <f t="shared" si="325"/>
        <v>550</v>
      </c>
      <c r="DS475" s="520"/>
      <c r="DT475" s="521">
        <f t="shared" si="326"/>
        <v>550</v>
      </c>
      <c r="DU475" s="165"/>
      <c r="DV475" s="732" t="s">
        <v>4269</v>
      </c>
      <c r="DW475" s="165">
        <v>800</v>
      </c>
      <c r="DX475" s="519">
        <f t="shared" si="323"/>
        <v>800</v>
      </c>
      <c r="DY475" s="520"/>
      <c r="DZ475" s="521">
        <f t="shared" si="324"/>
        <v>800</v>
      </c>
      <c r="EH475" s="255"/>
      <c r="EI475" s="256"/>
      <c r="EJ475" s="514"/>
      <c r="EK475" s="529"/>
      <c r="EL475" s="258"/>
    </row>
    <row r="476" spans="51:142" x14ac:dyDescent="0.2">
      <c r="AY476" s="249" t="s">
        <v>2536</v>
      </c>
      <c r="AZ476" s="136" t="s">
        <v>1598</v>
      </c>
      <c r="BA476" s="137" t="str">
        <f t="shared" si="330"/>
        <v>ДП Лінда.1/2.б/з фальц.</v>
      </c>
      <c r="BW476" s="248" t="s">
        <v>1027</v>
      </c>
      <c r="BX476" s="247" t="s">
        <v>790</v>
      </c>
      <c r="BY476" s="138" t="str">
        <f t="shared" si="318"/>
        <v>ДП ЛАДА-ЛОФТ.6/0.Бронза</v>
      </c>
      <c r="CA476" s="146" t="s">
        <v>3033</v>
      </c>
      <c r="CB476" s="151" t="s">
        <v>5792</v>
      </c>
      <c r="CC476" s="138" t="str">
        <f t="shared" si="331"/>
        <v>ДП ЛАДА B.фальц..неробоча..Пл Magnet (чор.) +3завіс</v>
      </c>
      <c r="DD476" s="734" t="s">
        <v>4829</v>
      </c>
      <c r="DE476" s="165">
        <v>8770</v>
      </c>
      <c r="DF476" s="525">
        <f t="shared" si="307"/>
        <v>8770</v>
      </c>
      <c r="DG476" s="526"/>
      <c r="DH476" s="527">
        <f t="shared" si="308"/>
        <v>8770</v>
      </c>
      <c r="DP476" s="248" t="s">
        <v>2487</v>
      </c>
      <c r="DQ476" s="163">
        <v>550</v>
      </c>
      <c r="DR476" s="528">
        <f t="shared" si="325"/>
        <v>550</v>
      </c>
      <c r="DS476" s="523"/>
      <c r="DT476" s="524">
        <f t="shared" si="326"/>
        <v>550</v>
      </c>
      <c r="DU476" s="165"/>
      <c r="DV476" s="732" t="s">
        <v>4270</v>
      </c>
      <c r="DW476" s="165">
        <v>800</v>
      </c>
      <c r="DX476" s="519">
        <f t="shared" si="323"/>
        <v>800</v>
      </c>
      <c r="DY476" s="520"/>
      <c r="DZ476" s="521">
        <f t="shared" si="324"/>
        <v>800</v>
      </c>
      <c r="EH476" s="730" t="s">
        <v>4641</v>
      </c>
      <c r="EI476" s="104">
        <v>0</v>
      </c>
      <c r="EJ476" s="533">
        <f t="shared" ref="EJ476:EJ484" si="332">ROUND(((EI476-(EI476/6))/$DD$3)*$DE$3,2)</f>
        <v>0</v>
      </c>
      <c r="EK476" s="511"/>
      <c r="EL476" s="508">
        <f t="shared" ref="EL476:EL484" si="333">IF(EK476="",EJ476,
IF(AND($EI$10&gt;=VLOOKUP(EK476,$EH$5:$EL$9,2,0),$EI$10&lt;=VLOOKUP(EK476,$EH$5:$EL$9,3,0)),
(EJ476*(1-VLOOKUP(EK476,$EH$5:$EL$9,4,0))),
EJ476))</f>
        <v>0</v>
      </c>
    </row>
    <row r="477" spans="51:142" x14ac:dyDescent="0.2">
      <c r="AY477" s="248" t="s">
        <v>2536</v>
      </c>
      <c r="AZ477" s="61" t="s">
        <v>1599</v>
      </c>
      <c r="BA477" s="138" t="str">
        <f t="shared" si="330"/>
        <v>ДП Лінда.1/2.купе.</v>
      </c>
      <c r="BW477" s="248" t="s">
        <v>1027</v>
      </c>
      <c r="BX477" s="247" t="s">
        <v>5676</v>
      </c>
      <c r="BY477" s="138" t="str">
        <f>CONCATENATE(BW477,".",BX477)</f>
        <v>ДП ЛАДА-ЛОФТ.6/0.Лакобель</v>
      </c>
      <c r="CA477" s="146" t="s">
        <v>3033</v>
      </c>
      <c r="CB477" s="151" t="s">
        <v>4096</v>
      </c>
      <c r="CC477" s="138" t="str">
        <f t="shared" si="331"/>
        <v>ДП ЛАДА B.фальц..неробоча..Пл Magnet +3завіс</v>
      </c>
      <c r="DD477" s="734" t="s">
        <v>4831</v>
      </c>
      <c r="DE477" s="165">
        <v>8770</v>
      </c>
      <c r="DF477" s="525">
        <f t="shared" si="307"/>
        <v>8770</v>
      </c>
      <c r="DG477" s="526"/>
      <c r="DH477" s="527">
        <f t="shared" si="308"/>
        <v>8770</v>
      </c>
      <c r="DP477" s="248" t="s">
        <v>5696</v>
      </c>
      <c r="DQ477" s="163">
        <v>550</v>
      </c>
      <c r="DR477" s="528">
        <f>ROUND(((DQ477-(DQ477/6))/$DD$3)*$DE$3,2)</f>
        <v>550</v>
      </c>
      <c r="DS477" s="523"/>
      <c r="DT477" s="524">
        <f>IF(DS477="",DR477,
IF(AND($DQ$10&gt;=VLOOKUP(DS477,$DP$5:$DT$9,2,0),$DQ$10&lt;=VLOOKUP(DS477,$DP$5:$DT$9,3,0)),
(DR477*(1-VLOOKUP(DS477,$DP$5:$DT$9,4,0))),
DR477))</f>
        <v>550</v>
      </c>
      <c r="DU477" s="165"/>
      <c r="DV477" s="732" t="s">
        <v>4271</v>
      </c>
      <c r="DW477" s="165">
        <v>800</v>
      </c>
      <c r="DX477" s="519">
        <f t="shared" si="323"/>
        <v>800</v>
      </c>
      <c r="DY477" s="520"/>
      <c r="DZ477" s="521">
        <f t="shared" si="324"/>
        <v>800</v>
      </c>
      <c r="EH477" s="730" t="s">
        <v>3462</v>
      </c>
      <c r="EI477" s="104">
        <v>0</v>
      </c>
      <c r="EJ477" s="533">
        <f t="shared" si="332"/>
        <v>0</v>
      </c>
      <c r="EK477" s="511"/>
      <c r="EL477" s="508">
        <f t="shared" si="333"/>
        <v>0</v>
      </c>
    </row>
    <row r="478" spans="51:142" x14ac:dyDescent="0.2">
      <c r="AY478" s="249" t="s">
        <v>2537</v>
      </c>
      <c r="AZ478" s="136" t="s">
        <v>1597</v>
      </c>
      <c r="BA478" s="137" t="str">
        <f t="shared" si="330"/>
        <v>ДП Лінда.1/3.фальц.</v>
      </c>
      <c r="BW478" s="250" t="s">
        <v>1028</v>
      </c>
      <c r="BX478" s="245" t="s">
        <v>430</v>
      </c>
      <c r="BY478" s="134" t="str">
        <f t="shared" si="318"/>
        <v>ДП ЛАДА-ЛОФТ.6/1.Сатин</v>
      </c>
      <c r="CA478" s="145" t="s">
        <v>3034</v>
      </c>
      <c r="CB478" s="136" t="s">
        <v>3871</v>
      </c>
      <c r="CC478" s="238" t="str">
        <f t="shared" si="331"/>
        <v>ДП ЛАДА B.б/з фальц..робоча..(ні)</v>
      </c>
      <c r="DD478" s="734" t="s">
        <v>4832</v>
      </c>
      <c r="DE478" s="165">
        <v>8770</v>
      </c>
      <c r="DF478" s="525">
        <f t="shared" si="307"/>
        <v>8770</v>
      </c>
      <c r="DG478" s="526"/>
      <c r="DH478" s="527">
        <f t="shared" si="308"/>
        <v>8770</v>
      </c>
      <c r="DP478" s="249" t="s">
        <v>2488</v>
      </c>
      <c r="DQ478" s="165">
        <v>0</v>
      </c>
      <c r="DR478" s="519">
        <f t="shared" si="325"/>
        <v>0</v>
      </c>
      <c r="DS478" s="520"/>
      <c r="DT478" s="521">
        <f t="shared" si="326"/>
        <v>0</v>
      </c>
      <c r="DU478" s="165"/>
      <c r="DV478" s="733" t="s">
        <v>4272</v>
      </c>
      <c r="DW478" s="165">
        <v>800</v>
      </c>
      <c r="DX478" s="522">
        <f t="shared" si="323"/>
        <v>800</v>
      </c>
      <c r="DY478" s="523"/>
      <c r="DZ478" s="524">
        <f t="shared" si="324"/>
        <v>800</v>
      </c>
      <c r="EH478" s="730" t="s">
        <v>3463</v>
      </c>
      <c r="EI478" s="104">
        <v>0</v>
      </c>
      <c r="EJ478" s="533">
        <f t="shared" si="332"/>
        <v>0</v>
      </c>
      <c r="EK478" s="511"/>
      <c r="EL478" s="508">
        <f t="shared" si="333"/>
        <v>0</v>
      </c>
    </row>
    <row r="479" spans="51:142" x14ac:dyDescent="0.2">
      <c r="AY479" s="249" t="s">
        <v>2537</v>
      </c>
      <c r="AZ479" s="136" t="s">
        <v>1598</v>
      </c>
      <c r="BA479" s="137" t="str">
        <f t="shared" si="330"/>
        <v>ДП Лінда.1/3.б/з фальц.</v>
      </c>
      <c r="BW479" s="249" t="s">
        <v>1028</v>
      </c>
      <c r="BX479" s="764" t="s">
        <v>3617</v>
      </c>
      <c r="BY479" s="137" t="str">
        <f t="shared" si="318"/>
        <v>ДП ЛАДА-ЛОФТ.6/1.Графіт</v>
      </c>
      <c r="CA479" s="145" t="s">
        <v>3034</v>
      </c>
      <c r="CB479" s="96"/>
      <c r="CC479" s="96"/>
      <c r="DD479" s="734" t="s">
        <v>4833</v>
      </c>
      <c r="DE479" s="165">
        <v>8770</v>
      </c>
      <c r="DF479" s="525">
        <f t="shared" si="307"/>
        <v>8770</v>
      </c>
      <c r="DG479" s="526"/>
      <c r="DH479" s="527">
        <f t="shared" si="308"/>
        <v>8770</v>
      </c>
      <c r="DP479" s="734" t="s">
        <v>3733</v>
      </c>
      <c r="DQ479" s="165">
        <v>550</v>
      </c>
      <c r="DR479" s="519">
        <f t="shared" si="325"/>
        <v>550</v>
      </c>
      <c r="DS479" s="520"/>
      <c r="DT479" s="521">
        <f t="shared" si="326"/>
        <v>550</v>
      </c>
      <c r="DU479" s="165"/>
      <c r="DV479" s="733" t="s">
        <v>5922</v>
      </c>
      <c r="DW479" s="163">
        <v>0</v>
      </c>
      <c r="DX479" s="528">
        <f t="shared" si="323"/>
        <v>0</v>
      </c>
      <c r="DY479" s="523"/>
      <c r="DZ479" s="524">
        <f t="shared" si="324"/>
        <v>0</v>
      </c>
      <c r="EH479" s="730" t="s">
        <v>3464</v>
      </c>
      <c r="EI479" s="104">
        <v>0</v>
      </c>
      <c r="EJ479" s="533">
        <f t="shared" si="332"/>
        <v>0</v>
      </c>
      <c r="EK479" s="511"/>
      <c r="EL479" s="508">
        <f t="shared" si="333"/>
        <v>0</v>
      </c>
    </row>
    <row r="480" spans="51:142" x14ac:dyDescent="0.2">
      <c r="AY480" s="248" t="s">
        <v>2537</v>
      </c>
      <c r="AZ480" s="61" t="s">
        <v>1599</v>
      </c>
      <c r="BA480" s="138" t="str">
        <f t="shared" si="330"/>
        <v>ДП Лінда.1/3.купе.</v>
      </c>
      <c r="BW480" s="248" t="s">
        <v>1028</v>
      </c>
      <c r="BX480" s="247" t="s">
        <v>790</v>
      </c>
      <c r="BY480" s="138" t="str">
        <f t="shared" si="318"/>
        <v>ДП ЛАДА-ЛОФТ.6/1.Бронза</v>
      </c>
      <c r="CA480" s="145" t="s">
        <v>3034</v>
      </c>
      <c r="CB480" s="475" t="s">
        <v>4097</v>
      </c>
      <c r="CC480" s="238" t="str">
        <f>CONCATENATE(CA480,".",CB480)</f>
        <v>ДП ЛАДА B.б/з фальц..робоча..Magnet цл б/з завіс.</v>
      </c>
      <c r="DD480" s="734" t="s">
        <v>4834</v>
      </c>
      <c r="DE480" s="165">
        <v>8770</v>
      </c>
      <c r="DF480" s="525">
        <f t="shared" si="307"/>
        <v>8770</v>
      </c>
      <c r="DG480" s="526"/>
      <c r="DH480" s="527">
        <f t="shared" si="308"/>
        <v>8770</v>
      </c>
      <c r="DP480" s="248" t="s">
        <v>2489</v>
      </c>
      <c r="DQ480" s="163">
        <v>550</v>
      </c>
      <c r="DR480" s="528">
        <f t="shared" si="325"/>
        <v>550</v>
      </c>
      <c r="DS480" s="523"/>
      <c r="DT480" s="524">
        <f t="shared" si="326"/>
        <v>550</v>
      </c>
      <c r="DU480" s="165"/>
      <c r="DV480" s="732" t="s">
        <v>5923</v>
      </c>
      <c r="DW480" s="165">
        <v>1000</v>
      </c>
      <c r="DX480" s="519">
        <f t="shared" si="323"/>
        <v>1000</v>
      </c>
      <c r="DY480" s="520"/>
      <c r="DZ480" s="521">
        <f t="shared" si="324"/>
        <v>1000</v>
      </c>
      <c r="EH480" s="730" t="s">
        <v>3465</v>
      </c>
      <c r="EI480" s="104">
        <v>0</v>
      </c>
      <c r="EJ480" s="533">
        <f t="shared" si="332"/>
        <v>0</v>
      </c>
      <c r="EK480" s="511"/>
      <c r="EL480" s="508">
        <f t="shared" si="333"/>
        <v>0</v>
      </c>
    </row>
    <row r="481" spans="51:142" x14ac:dyDescent="0.2">
      <c r="AY481" s="249" t="s">
        <v>2538</v>
      </c>
      <c r="AZ481" s="136" t="s">
        <v>1597</v>
      </c>
      <c r="BA481" s="137" t="str">
        <f t="shared" si="330"/>
        <v>ДП Лінда.1/4.фальц.</v>
      </c>
      <c r="BW481" s="431"/>
      <c r="BX481" s="431"/>
      <c r="BY481" s="431"/>
      <c r="CA481" s="145" t="s">
        <v>3034</v>
      </c>
      <c r="CB481" s="475" t="s">
        <v>4099</v>
      </c>
      <c r="CC481" s="238" t="str">
        <f>CONCATENATE(CA481,".",CB481)</f>
        <v>ДП ЛАДА B.б/з фальц..робоча..Magnet ст б/з завіс.</v>
      </c>
      <c r="DD481" s="734" t="s">
        <v>4835</v>
      </c>
      <c r="DE481" s="165">
        <v>8770</v>
      </c>
      <c r="DF481" s="525">
        <f t="shared" si="307"/>
        <v>8770</v>
      </c>
      <c r="DG481" s="526"/>
      <c r="DH481" s="527">
        <f t="shared" si="308"/>
        <v>8770</v>
      </c>
      <c r="DP481" s="248" t="s">
        <v>5697</v>
      </c>
      <c r="DQ481" s="163">
        <v>550</v>
      </c>
      <c r="DR481" s="528">
        <f>ROUND(((DQ481-(DQ481/6))/$DD$3)*$DE$3,2)</f>
        <v>550</v>
      </c>
      <c r="DS481" s="523"/>
      <c r="DT481" s="524">
        <f>IF(DS481="",DR481,
IF(AND($DQ$10&gt;=VLOOKUP(DS481,$DP$5:$DT$9,2,0),$DQ$10&lt;=VLOOKUP(DS481,$DP$5:$DT$9,3,0)),
(DR481*(1-VLOOKUP(DS481,$DP$5:$DT$9,4,0))),
DR481))</f>
        <v>550</v>
      </c>
      <c r="DU481" s="165"/>
      <c r="DV481" s="732" t="s">
        <v>5924</v>
      </c>
      <c r="DW481" s="165">
        <v>1000</v>
      </c>
      <c r="DX481" s="519">
        <f t="shared" si="323"/>
        <v>1000</v>
      </c>
      <c r="DY481" s="520"/>
      <c r="DZ481" s="521">
        <f t="shared" si="324"/>
        <v>1000</v>
      </c>
      <c r="EH481" s="730" t="s">
        <v>7185</v>
      </c>
      <c r="EI481" s="104">
        <v>0</v>
      </c>
      <c r="EJ481" s="533">
        <f t="shared" si="332"/>
        <v>0</v>
      </c>
      <c r="EK481" s="511"/>
      <c r="EL481" s="508">
        <f t="shared" si="333"/>
        <v>0</v>
      </c>
    </row>
    <row r="482" spans="51:142" x14ac:dyDescent="0.2">
      <c r="AY482" s="249" t="s">
        <v>2538</v>
      </c>
      <c r="AZ482" s="136" t="s">
        <v>1598</v>
      </c>
      <c r="BA482" s="137" t="str">
        <f t="shared" si="330"/>
        <v>ДП Лінда.1/4.б/з фальц.</v>
      </c>
      <c r="BW482" s="57" t="s">
        <v>2534</v>
      </c>
      <c r="BX482" s="764" t="s">
        <v>3871</v>
      </c>
      <c r="BY482" s="137" t="str">
        <f t="shared" ref="BY482:BY535" si="334">CONCATENATE(BW482,".",BX482)</f>
        <v>ДП Лінда.1/0.(ні)</v>
      </c>
      <c r="CA482" s="145" t="s">
        <v>3034</v>
      </c>
      <c r="CB482" s="475" t="s">
        <v>5838</v>
      </c>
      <c r="CC482" s="238" t="str">
        <f>CONCATENATE(CA482,".",CB482)</f>
        <v>ДП ЛАДА B.б/з фальц..робоча..Magnet цл (чор.) б/з завіс.</v>
      </c>
      <c r="DD482" s="734" t="s">
        <v>4836</v>
      </c>
      <c r="DE482" s="165">
        <v>8770</v>
      </c>
      <c r="DF482" s="525">
        <f t="shared" si="307"/>
        <v>8770</v>
      </c>
      <c r="DG482" s="526"/>
      <c r="DH482" s="527">
        <f t="shared" si="308"/>
        <v>8770</v>
      </c>
      <c r="DP482" s="249" t="s">
        <v>2490</v>
      </c>
      <c r="DQ482" s="165">
        <v>0</v>
      </c>
      <c r="DR482" s="519">
        <f t="shared" si="325"/>
        <v>0</v>
      </c>
      <c r="DS482" s="520"/>
      <c r="DT482" s="521">
        <f t="shared" si="326"/>
        <v>0</v>
      </c>
      <c r="DU482" s="165"/>
      <c r="DV482" s="732" t="s">
        <v>5925</v>
      </c>
      <c r="DW482" s="165">
        <v>1000</v>
      </c>
      <c r="DX482" s="519">
        <f t="shared" si="323"/>
        <v>1000</v>
      </c>
      <c r="DY482" s="520"/>
      <c r="DZ482" s="521">
        <f t="shared" si="324"/>
        <v>1000</v>
      </c>
      <c r="EH482" s="730" t="s">
        <v>3466</v>
      </c>
      <c r="EI482" s="104">
        <v>0</v>
      </c>
      <c r="EJ482" s="533">
        <f t="shared" si="332"/>
        <v>0</v>
      </c>
      <c r="EK482" s="511"/>
      <c r="EL482" s="508">
        <f t="shared" si="333"/>
        <v>0</v>
      </c>
    </row>
    <row r="483" spans="51:142" x14ac:dyDescent="0.2">
      <c r="AY483" s="248" t="s">
        <v>2538</v>
      </c>
      <c r="AZ483" s="61" t="s">
        <v>1599</v>
      </c>
      <c r="BA483" s="138" t="str">
        <f t="shared" si="330"/>
        <v>ДП Лінда.1/4.купе.</v>
      </c>
      <c r="BW483" s="250" t="s">
        <v>2535</v>
      </c>
      <c r="BX483" s="245" t="s">
        <v>430</v>
      </c>
      <c r="BY483" s="134" t="str">
        <f t="shared" si="334"/>
        <v>ДП Лінда.1/1.Сатин</v>
      </c>
      <c r="CA483" s="145" t="s">
        <v>3034</v>
      </c>
      <c r="CB483" s="475" t="s">
        <v>5835</v>
      </c>
      <c r="CC483" s="238" t="str">
        <f>CONCATENATE(CA483,".",CB483)</f>
        <v>ДП ЛАДА B.б/з фальц..робоча..Magnet ст (чор.) б/з завіс.</v>
      </c>
      <c r="DD483" s="734" t="s">
        <v>4837</v>
      </c>
      <c r="DE483" s="165">
        <v>8770</v>
      </c>
      <c r="DF483" s="525">
        <f t="shared" si="307"/>
        <v>8770</v>
      </c>
      <c r="DG483" s="526"/>
      <c r="DH483" s="527">
        <f t="shared" si="308"/>
        <v>8770</v>
      </c>
      <c r="DP483" s="734" t="s">
        <v>3734</v>
      </c>
      <c r="DQ483" s="165">
        <v>550</v>
      </c>
      <c r="DR483" s="519">
        <f t="shared" si="325"/>
        <v>550</v>
      </c>
      <c r="DS483" s="520"/>
      <c r="DT483" s="521">
        <f t="shared" si="326"/>
        <v>550</v>
      </c>
      <c r="DU483" s="165"/>
      <c r="DV483" s="732" t="s">
        <v>5926</v>
      </c>
      <c r="DW483" s="165">
        <v>1000</v>
      </c>
      <c r="DX483" s="519">
        <f t="shared" si="323"/>
        <v>1000</v>
      </c>
      <c r="DY483" s="520"/>
      <c r="DZ483" s="521">
        <f t="shared" si="324"/>
        <v>1000</v>
      </c>
      <c r="EH483" s="730" t="s">
        <v>4821</v>
      </c>
      <c r="EI483" s="104">
        <v>0</v>
      </c>
      <c r="EJ483" s="533">
        <f t="shared" si="332"/>
        <v>0</v>
      </c>
      <c r="EK483" s="511"/>
      <c r="EL483" s="508">
        <f t="shared" si="333"/>
        <v>0</v>
      </c>
    </row>
    <row r="484" spans="51:142" x14ac:dyDescent="0.2">
      <c r="AY484" s="249" t="s">
        <v>2539</v>
      </c>
      <c r="AZ484" s="136" t="s">
        <v>1597</v>
      </c>
      <c r="BA484" s="137" t="str">
        <f t="shared" si="330"/>
        <v>ДП Лінда.1/5.фальц.</v>
      </c>
      <c r="BW484" s="249" t="s">
        <v>2535</v>
      </c>
      <c r="BX484" s="764" t="s">
        <v>3617</v>
      </c>
      <c r="BY484" s="137" t="str">
        <f t="shared" si="334"/>
        <v>ДП Лінда.1/1.Графіт</v>
      </c>
      <c r="CA484" s="145" t="s">
        <v>3034</v>
      </c>
      <c r="CB484" s="96"/>
      <c r="CC484" s="96"/>
      <c r="DD484" s="735" t="s">
        <v>4838</v>
      </c>
      <c r="DE484" s="163">
        <v>8770</v>
      </c>
      <c r="DF484" s="525">
        <f>ROUND(((DE484-(DE484/6))/$DD$3)*$DE$3,2)</f>
        <v>8770</v>
      </c>
      <c r="DG484" s="526"/>
      <c r="DH484" s="527">
        <f t="shared" si="308"/>
        <v>8770</v>
      </c>
      <c r="DP484" s="248" t="s">
        <v>2491</v>
      </c>
      <c r="DQ484" s="163">
        <v>550</v>
      </c>
      <c r="DR484" s="528">
        <f t="shared" si="325"/>
        <v>550</v>
      </c>
      <c r="DS484" s="523"/>
      <c r="DT484" s="524">
        <f t="shared" si="326"/>
        <v>550</v>
      </c>
      <c r="DU484" s="165"/>
      <c r="DV484" s="732" t="s">
        <v>6352</v>
      </c>
      <c r="DW484" s="165">
        <v>1000</v>
      </c>
      <c r="DX484" s="519">
        <f t="shared" si="323"/>
        <v>1000</v>
      </c>
      <c r="DY484" s="520"/>
      <c r="DZ484" s="521">
        <f t="shared" si="324"/>
        <v>1000</v>
      </c>
      <c r="EH484" s="730" t="s">
        <v>3467</v>
      </c>
      <c r="EI484" s="104">
        <v>0</v>
      </c>
      <c r="EJ484" s="533">
        <f t="shared" si="332"/>
        <v>0</v>
      </c>
      <c r="EK484" s="511"/>
      <c r="EL484" s="508">
        <f t="shared" si="333"/>
        <v>0</v>
      </c>
    </row>
    <row r="485" spans="51:142" x14ac:dyDescent="0.2">
      <c r="AY485" s="249" t="s">
        <v>2539</v>
      </c>
      <c r="AZ485" s="136" t="s">
        <v>1598</v>
      </c>
      <c r="BA485" s="137" t="str">
        <f t="shared" si="330"/>
        <v>ДП Лінда.1/5.б/з фальц.</v>
      </c>
      <c r="BW485" s="248" t="s">
        <v>2535</v>
      </c>
      <c r="BX485" s="247" t="s">
        <v>790</v>
      </c>
      <c r="BY485" s="138" t="str">
        <f t="shared" si="334"/>
        <v>ДП Лінда.1/1.Бронза</v>
      </c>
      <c r="CA485" s="145" t="s">
        <v>3034</v>
      </c>
      <c r="CB485" s="475" t="s">
        <v>5836</v>
      </c>
      <c r="CC485" s="238" t="str">
        <f>CONCATENATE(CA485,".",CB485)</f>
        <v>ДП ЛАДА B.б/з фальц..робоча..Magnet цл (чор.) +2завіс 3D(чор.)</v>
      </c>
      <c r="DD485" s="638"/>
      <c r="DE485" s="645"/>
      <c r="DF485" s="640"/>
      <c r="DG485" s="641"/>
      <c r="DH485" s="642"/>
      <c r="DP485" s="248" t="s">
        <v>5698</v>
      </c>
      <c r="DQ485" s="163">
        <v>550</v>
      </c>
      <c r="DR485" s="528">
        <f>ROUND(((DQ485-(DQ485/6))/$DD$3)*$DE$3,2)</f>
        <v>550</v>
      </c>
      <c r="DS485" s="523"/>
      <c r="DT485" s="524">
        <f>IF(DS485="",DR485,
IF(AND($DQ$10&gt;=VLOOKUP(DS485,$DP$5:$DT$9,2,0),$DQ$10&lt;=VLOOKUP(DS485,$DP$5:$DT$9,3,0)),
(DR485*(1-VLOOKUP(DS485,$DP$5:$DT$9,4,0))),
DR485))</f>
        <v>550</v>
      </c>
      <c r="DU485" s="165"/>
      <c r="DV485" s="733" t="s">
        <v>5927</v>
      </c>
      <c r="DW485" s="165">
        <v>1000</v>
      </c>
      <c r="DX485" s="522">
        <f t="shared" si="323"/>
        <v>1000</v>
      </c>
      <c r="DY485" s="523"/>
      <c r="DZ485" s="524">
        <f t="shared" si="324"/>
        <v>1000</v>
      </c>
      <c r="EH485" s="255"/>
      <c r="EI485" s="256"/>
      <c r="EJ485" s="514"/>
      <c r="EK485" s="529"/>
      <c r="EL485" s="258"/>
    </row>
    <row r="486" spans="51:142" x14ac:dyDescent="0.2">
      <c r="AY486" s="248" t="s">
        <v>2539</v>
      </c>
      <c r="AZ486" s="61" t="s">
        <v>1599</v>
      </c>
      <c r="BA486" s="138" t="str">
        <f t="shared" si="330"/>
        <v>ДП Лінда.1/5.купе.</v>
      </c>
      <c r="BW486" s="250" t="s">
        <v>2536</v>
      </c>
      <c r="BX486" s="245" t="s">
        <v>430</v>
      </c>
      <c r="BY486" s="134" t="str">
        <f t="shared" si="334"/>
        <v>ДП Лінда.1/2.Сатин</v>
      </c>
      <c r="CA486" s="145" t="s">
        <v>3034</v>
      </c>
      <c r="CB486" s="475" t="s">
        <v>5837</v>
      </c>
      <c r="CC486" s="238" t="str">
        <f>CONCATENATE(CA486,".",CB486)</f>
        <v>ДП ЛАДА B.б/з фальц..робоча..Magnet ст (чор.) +2завіс 3D(чор.)</v>
      </c>
      <c r="DD486" s="250" t="s">
        <v>2442</v>
      </c>
      <c r="DE486" s="162">
        <v>5910</v>
      </c>
      <c r="DF486" s="525">
        <f>ROUND(((DE486-(DE486/6))/$DD$3)*$DE$3,2)</f>
        <v>5910</v>
      </c>
      <c r="DG486" s="526"/>
      <c r="DH486" s="527">
        <f t="shared" si="308"/>
        <v>5910</v>
      </c>
      <c r="DP486" s="249" t="s">
        <v>2492</v>
      </c>
      <c r="DQ486" s="165">
        <v>0</v>
      </c>
      <c r="DR486" s="519">
        <f t="shared" si="325"/>
        <v>0</v>
      </c>
      <c r="DS486" s="520"/>
      <c r="DT486" s="521">
        <f t="shared" si="326"/>
        <v>0</v>
      </c>
      <c r="DU486" s="165"/>
      <c r="DV486" s="164" t="s">
        <v>1557</v>
      </c>
      <c r="DW486" s="165">
        <v>0</v>
      </c>
      <c r="DX486" s="519">
        <f t="shared" si="323"/>
        <v>0</v>
      </c>
      <c r="DY486" s="520"/>
      <c r="DZ486" s="521">
        <f t="shared" si="324"/>
        <v>0</v>
      </c>
      <c r="EH486" s="730" t="s">
        <v>4642</v>
      </c>
      <c r="EI486" s="104">
        <v>0</v>
      </c>
      <c r="EJ486" s="533">
        <f t="shared" ref="EJ486:EJ494" si="335">ROUND(((EI486-(EI486/6))/$DD$3)*$DE$3,2)</f>
        <v>0</v>
      </c>
      <c r="EK486" s="511"/>
      <c r="EL486" s="508">
        <f t="shared" ref="EL486:EL494" si="336">IF(EK486="",EJ486,
IF(AND($EI$10&gt;=VLOOKUP(EK486,$EH$5:$EL$9,2,0),$EI$10&lt;=VLOOKUP(EK486,$EH$5:$EL$9,3,0)),
(EJ486*(1-VLOOKUP(EK486,$EH$5:$EL$9,4,0))),
EJ486))</f>
        <v>0</v>
      </c>
    </row>
    <row r="487" spans="51:142" x14ac:dyDescent="0.2">
      <c r="AY487" s="249" t="s">
        <v>2540</v>
      </c>
      <c r="AZ487" s="136" t="s">
        <v>1597</v>
      </c>
      <c r="BA487" s="137" t="str">
        <f t="shared" si="330"/>
        <v>ДП Лінда.1/6.фальц.</v>
      </c>
      <c r="BW487" s="249" t="s">
        <v>2536</v>
      </c>
      <c r="BX487" s="764" t="s">
        <v>3617</v>
      </c>
      <c r="BY487" s="137" t="str">
        <f t="shared" si="334"/>
        <v>ДП Лінда.1/2.Графіт</v>
      </c>
      <c r="CA487" s="145" t="s">
        <v>3034</v>
      </c>
      <c r="CB487" s="475" t="s">
        <v>4103</v>
      </c>
      <c r="CC487" s="238" t="str">
        <f>CONCATENATE(CA487,".",CB487)</f>
        <v>ДП ЛАДА B.б/з фальц..робоча..Magnet цл +2завіс 3D</v>
      </c>
      <c r="DD487" s="249" t="s">
        <v>2443</v>
      </c>
      <c r="DE487" s="165">
        <v>5910</v>
      </c>
      <c r="DF487" s="525">
        <f t="shared" ref="DF487:DF524" si="337">ROUND(((DE487-(DE487/6))/$DD$3)*$DE$3,2)</f>
        <v>5910</v>
      </c>
      <c r="DG487" s="526"/>
      <c r="DH487" s="527">
        <f t="shared" si="308"/>
        <v>5910</v>
      </c>
      <c r="DP487" s="734" t="s">
        <v>3735</v>
      </c>
      <c r="DQ487" s="165">
        <v>550</v>
      </c>
      <c r="DR487" s="519">
        <f t="shared" si="325"/>
        <v>550</v>
      </c>
      <c r="DS487" s="520"/>
      <c r="DT487" s="521">
        <f t="shared" si="326"/>
        <v>550</v>
      </c>
      <c r="DU487" s="165"/>
      <c r="DV487" s="107" t="s">
        <v>1558</v>
      </c>
      <c r="DW487" s="163">
        <v>560</v>
      </c>
      <c r="DX487" s="528">
        <f>ROUND(((DW487-(DW487/6))/$DD$3)*$DE$3,2)</f>
        <v>560</v>
      </c>
      <c r="DY487" s="523"/>
      <c r="DZ487" s="524">
        <f t="shared" si="324"/>
        <v>560</v>
      </c>
      <c r="EH487" s="730" t="s">
        <v>3468</v>
      </c>
      <c r="EI487" s="104">
        <v>0</v>
      </c>
      <c r="EJ487" s="533">
        <f t="shared" si="335"/>
        <v>0</v>
      </c>
      <c r="EK487" s="511"/>
      <c r="EL487" s="508">
        <f t="shared" si="336"/>
        <v>0</v>
      </c>
    </row>
    <row r="488" spans="51:142" x14ac:dyDescent="0.2">
      <c r="AY488" s="249" t="s">
        <v>2540</v>
      </c>
      <c r="AZ488" s="136" t="s">
        <v>1598</v>
      </c>
      <c r="BA488" s="137" t="str">
        <f t="shared" si="330"/>
        <v>ДП Лінда.1/6.б/з фальц.</v>
      </c>
      <c r="BW488" s="248" t="s">
        <v>2536</v>
      </c>
      <c r="BX488" s="247" t="s">
        <v>790</v>
      </c>
      <c r="BY488" s="138" t="str">
        <f t="shared" si="334"/>
        <v>ДП Лінда.1/2.Бронза</v>
      </c>
      <c r="CA488" s="145" t="s">
        <v>3034</v>
      </c>
      <c r="CB488" s="475" t="s">
        <v>4107</v>
      </c>
      <c r="CC488" s="238" t="str">
        <f>CONCATENATE(CA488,".",CB488)</f>
        <v>ДП ЛАДА B.б/з фальц..робоча..Magnet ст +2завіс 3D</v>
      </c>
      <c r="DD488" s="249" t="s">
        <v>2444</v>
      </c>
      <c r="DE488" s="165">
        <v>5910</v>
      </c>
      <c r="DF488" s="525">
        <f t="shared" si="337"/>
        <v>5910</v>
      </c>
      <c r="DG488" s="526"/>
      <c r="DH488" s="527">
        <f t="shared" ref="DH488:DH551" si="338">IF(DG488="",DF488,
IF(AND($DE$10&gt;=VLOOKUP(DG488,$DD$5:$DH$9,2,0),$DE$10&lt;=VLOOKUP(DG488,$DD$5:$DH$9,3,0)),
(DF488*(1-VLOOKUP(DG488,$DD$5:$DH$9,4,0))),
DF488))</f>
        <v>5910</v>
      </c>
      <c r="DP488" s="248" t="s">
        <v>2493</v>
      </c>
      <c r="DQ488" s="163">
        <v>550</v>
      </c>
      <c r="DR488" s="528">
        <f t="shared" si="325"/>
        <v>550</v>
      </c>
      <c r="DS488" s="523"/>
      <c r="DT488" s="524">
        <f t="shared" si="326"/>
        <v>550</v>
      </c>
      <c r="DU488" s="165"/>
      <c r="DV488" s="107"/>
      <c r="DW488" s="163"/>
      <c r="DX488" s="519"/>
      <c r="DY488" s="523"/>
      <c r="DZ488" s="524"/>
      <c r="EH488" s="730" t="s">
        <v>3469</v>
      </c>
      <c r="EI488" s="104">
        <v>0</v>
      </c>
      <c r="EJ488" s="533">
        <f t="shared" si="335"/>
        <v>0</v>
      </c>
      <c r="EK488" s="511"/>
      <c r="EL488" s="508">
        <f t="shared" si="336"/>
        <v>0</v>
      </c>
    </row>
    <row r="489" spans="51:142" x14ac:dyDescent="0.2">
      <c r="AY489" s="248" t="s">
        <v>2540</v>
      </c>
      <c r="AZ489" s="61" t="s">
        <v>1599</v>
      </c>
      <c r="BA489" s="138" t="str">
        <f t="shared" si="330"/>
        <v>ДП Лінда.1/6.купе.</v>
      </c>
      <c r="BW489" s="250" t="s">
        <v>2537</v>
      </c>
      <c r="BX489" s="245" t="s">
        <v>430</v>
      </c>
      <c r="BY489" s="134" t="str">
        <f t="shared" si="334"/>
        <v>ДП Лінда.1/3.Сатин</v>
      </c>
      <c r="CA489" s="145" t="s">
        <v>3034</v>
      </c>
      <c r="CB489" s="96"/>
      <c r="CC489" s="96"/>
      <c r="DD489" s="249" t="s">
        <v>2445</v>
      </c>
      <c r="DE489" s="165">
        <v>5910</v>
      </c>
      <c r="DF489" s="525">
        <f t="shared" si="337"/>
        <v>5910</v>
      </c>
      <c r="DG489" s="526"/>
      <c r="DH489" s="527">
        <f t="shared" si="338"/>
        <v>5910</v>
      </c>
      <c r="DP489" s="248" t="s">
        <v>5699</v>
      </c>
      <c r="DQ489" s="163">
        <v>550</v>
      </c>
      <c r="DR489" s="528">
        <f>ROUND(((DQ489-(DQ489/6))/$DD$3)*$DE$3,2)</f>
        <v>550</v>
      </c>
      <c r="DS489" s="523"/>
      <c r="DT489" s="524">
        <f>IF(DS489="",DR489,
IF(AND($DQ$10&gt;=VLOOKUP(DS489,$DP$5:$DT$9,2,0),$DQ$10&lt;=VLOOKUP(DS489,$DP$5:$DT$9,3,0)),
(DR489*(1-VLOOKUP(DS489,$DP$5:$DT$9,4,0))),
DR489))</f>
        <v>550</v>
      </c>
      <c r="DU489" s="165"/>
      <c r="DV489" s="107"/>
      <c r="DW489" s="163"/>
      <c r="DX489" s="519"/>
      <c r="DY489" s="523"/>
      <c r="DZ489" s="524"/>
      <c r="EH489" s="730" t="s">
        <v>3470</v>
      </c>
      <c r="EI489" s="104">
        <v>0</v>
      </c>
      <c r="EJ489" s="533">
        <f t="shared" si="335"/>
        <v>0</v>
      </c>
      <c r="EK489" s="511"/>
      <c r="EL489" s="508">
        <f t="shared" si="336"/>
        <v>0</v>
      </c>
    </row>
    <row r="490" spans="51:142" x14ac:dyDescent="0.2">
      <c r="AY490" s="249" t="s">
        <v>2541</v>
      </c>
      <c r="AZ490" s="136" t="s">
        <v>1597</v>
      </c>
      <c r="BA490" s="137" t="str">
        <f t="shared" si="330"/>
        <v>ДП Лінда.1/7.фальц.</v>
      </c>
      <c r="BW490" s="249" t="s">
        <v>2537</v>
      </c>
      <c r="BX490" s="764" t="s">
        <v>3617</v>
      </c>
      <c r="BY490" s="137" t="str">
        <f t="shared" si="334"/>
        <v>ДП Лінда.1/3.Графіт</v>
      </c>
      <c r="CA490" s="145" t="s">
        <v>3034</v>
      </c>
      <c r="CB490" s="475" t="s">
        <v>4109</v>
      </c>
      <c r="CC490" s="238" t="str">
        <f>CONCATENATE(CA490,".",CB490)</f>
        <v>ДП ЛАДА B.б/з фальц..робоча..Magnet цл +3завіс 3D</v>
      </c>
      <c r="DD490" s="249" t="s">
        <v>2446</v>
      </c>
      <c r="DE490" s="165">
        <v>5910</v>
      </c>
      <c r="DF490" s="525">
        <f t="shared" si="337"/>
        <v>5910</v>
      </c>
      <c r="DG490" s="526"/>
      <c r="DH490" s="527">
        <f t="shared" si="338"/>
        <v>5910</v>
      </c>
      <c r="DP490" s="249" t="s">
        <v>2494</v>
      </c>
      <c r="DQ490" s="165">
        <v>0</v>
      </c>
      <c r="DR490" s="519">
        <f t="shared" si="325"/>
        <v>0</v>
      </c>
      <c r="DS490" s="520"/>
      <c r="DT490" s="521">
        <f t="shared" si="326"/>
        <v>0</v>
      </c>
      <c r="DU490" s="165"/>
      <c r="DV490" s="644"/>
      <c r="DW490" s="645"/>
      <c r="DX490" s="651"/>
      <c r="DY490" s="652"/>
      <c r="DZ490" s="653"/>
      <c r="EH490" s="730" t="s">
        <v>3471</v>
      </c>
      <c r="EI490" s="104">
        <v>0</v>
      </c>
      <c r="EJ490" s="533">
        <f t="shared" si="335"/>
        <v>0</v>
      </c>
      <c r="EK490" s="511"/>
      <c r="EL490" s="508">
        <f t="shared" si="336"/>
        <v>0</v>
      </c>
    </row>
    <row r="491" spans="51:142" x14ac:dyDescent="0.2">
      <c r="AY491" s="249" t="s">
        <v>2541</v>
      </c>
      <c r="AZ491" s="136" t="s">
        <v>1598</v>
      </c>
      <c r="BA491" s="137" t="str">
        <f t="shared" si="330"/>
        <v>ДП Лінда.1/7.б/з фальц.</v>
      </c>
      <c r="BW491" s="248" t="s">
        <v>2537</v>
      </c>
      <c r="BX491" s="247" t="s">
        <v>790</v>
      </c>
      <c r="BY491" s="138" t="str">
        <f t="shared" si="334"/>
        <v>ДП Лінда.1/3.Бронза</v>
      </c>
      <c r="CA491" s="146" t="s">
        <v>3034</v>
      </c>
      <c r="CB491" s="587" t="s">
        <v>4110</v>
      </c>
      <c r="CC491" s="239" t="str">
        <f>CONCATENATE(CA491,".",CB491)</f>
        <v>ДП ЛАДА B.б/з фальц..робоча..Magnet ст +3завіс 3D</v>
      </c>
      <c r="DD491" s="249" t="s">
        <v>2447</v>
      </c>
      <c r="DE491" s="165">
        <v>5910</v>
      </c>
      <c r="DF491" s="525">
        <f t="shared" si="337"/>
        <v>5910</v>
      </c>
      <c r="DG491" s="526"/>
      <c r="DH491" s="527">
        <f t="shared" si="338"/>
        <v>5910</v>
      </c>
      <c r="DP491" s="734" t="s">
        <v>3736</v>
      </c>
      <c r="DQ491" s="165">
        <v>550</v>
      </c>
      <c r="DR491" s="519">
        <f t="shared" si="325"/>
        <v>550</v>
      </c>
      <c r="DS491" s="520"/>
      <c r="DT491" s="521">
        <f t="shared" si="326"/>
        <v>550</v>
      </c>
      <c r="DU491" s="165"/>
      <c r="DV491" s="730" t="s">
        <v>3919</v>
      </c>
      <c r="DW491" s="104">
        <v>0</v>
      </c>
      <c r="DX491" s="402">
        <f t="shared" ref="DX491:DX497" si="339">ROUND(((DW491-(DW491/6))/$DD$3)*$DE$3,2)</f>
        <v>0</v>
      </c>
      <c r="DY491" s="511"/>
      <c r="DZ491" s="508">
        <f t="shared" ref="DZ491:DZ497" si="340">IF(DY491="",DX491,
IF(AND($DW$10&gt;=VLOOKUP(DY491,$DV$5:$DZ$9,2,0),$DW$10&lt;=VLOOKUP(DY491,$DV$5:$DZ$9,3,0)),
(DX491*(1-VLOOKUP(DY491,$DV$5:$DZ$9,4,0))),
DX491))</f>
        <v>0</v>
      </c>
      <c r="EH491" s="730" t="s">
        <v>7186</v>
      </c>
      <c r="EI491" s="104">
        <v>0</v>
      </c>
      <c r="EJ491" s="533">
        <f t="shared" si="335"/>
        <v>0</v>
      </c>
      <c r="EK491" s="511"/>
      <c r="EL491" s="508">
        <f t="shared" si="336"/>
        <v>0</v>
      </c>
    </row>
    <row r="492" spans="51:142" x14ac:dyDescent="0.2">
      <c r="AY492" s="248" t="s">
        <v>2541</v>
      </c>
      <c r="AZ492" s="61" t="s">
        <v>1599</v>
      </c>
      <c r="BA492" s="138" t="str">
        <f t="shared" si="330"/>
        <v>ДП Лінда.1/7.купе.</v>
      </c>
      <c r="BW492" s="250" t="s">
        <v>2538</v>
      </c>
      <c r="BX492" s="245" t="s">
        <v>430</v>
      </c>
      <c r="BY492" s="134" t="str">
        <f t="shared" si="334"/>
        <v>ДП Лінда.1/4.Сатин</v>
      </c>
      <c r="CA492" s="145" t="s">
        <v>3034</v>
      </c>
      <c r="CB492" s="475" t="s">
        <v>5840</v>
      </c>
      <c r="CC492" s="238" t="str">
        <f>CONCATENATE(CA492,".",CB492)</f>
        <v>ДП ЛАДА B.б/з фальц..робоча..Magnet цл (чор.) +3завіс 3D(чор.)</v>
      </c>
      <c r="DD492" s="249" t="s">
        <v>2448</v>
      </c>
      <c r="DE492" s="165">
        <v>5910</v>
      </c>
      <c r="DF492" s="525">
        <f t="shared" si="337"/>
        <v>5910</v>
      </c>
      <c r="DG492" s="526"/>
      <c r="DH492" s="527">
        <f t="shared" si="338"/>
        <v>5910</v>
      </c>
      <c r="DP492" s="248" t="s">
        <v>2495</v>
      </c>
      <c r="DQ492" s="163">
        <v>550</v>
      </c>
      <c r="DR492" s="528">
        <f t="shared" si="325"/>
        <v>550</v>
      </c>
      <c r="DS492" s="523"/>
      <c r="DT492" s="524">
        <f t="shared" si="326"/>
        <v>550</v>
      </c>
      <c r="DU492" s="165"/>
      <c r="DV492" s="731" t="s">
        <v>5480</v>
      </c>
      <c r="DW492" s="162">
        <v>0</v>
      </c>
      <c r="DX492" s="525">
        <f t="shared" si="339"/>
        <v>0</v>
      </c>
      <c r="DY492" s="526"/>
      <c r="DZ492" s="527">
        <f t="shared" si="340"/>
        <v>0</v>
      </c>
      <c r="EH492" s="730" t="s">
        <v>3472</v>
      </c>
      <c r="EI492" s="104">
        <v>0</v>
      </c>
      <c r="EJ492" s="533">
        <f t="shared" si="335"/>
        <v>0</v>
      </c>
      <c r="EK492" s="511"/>
      <c r="EL492" s="508">
        <f t="shared" si="336"/>
        <v>0</v>
      </c>
    </row>
    <row r="493" spans="51:142" x14ac:dyDescent="0.2">
      <c r="AY493" s="249" t="s">
        <v>2542</v>
      </c>
      <c r="AZ493" s="136" t="s">
        <v>1597</v>
      </c>
      <c r="BA493" s="137" t="str">
        <f t="shared" si="330"/>
        <v>ДП Лінда.1/8.фальц.</v>
      </c>
      <c r="BW493" s="249" t="s">
        <v>2538</v>
      </c>
      <c r="BX493" s="764" t="s">
        <v>3617</v>
      </c>
      <c r="BY493" s="137" t="str">
        <f t="shared" si="334"/>
        <v>ДП Лінда.1/4.Графіт</v>
      </c>
      <c r="CA493" s="146" t="s">
        <v>3034</v>
      </c>
      <c r="CB493" s="587" t="s">
        <v>5841</v>
      </c>
      <c r="CC493" s="239" t="str">
        <f>CONCATENATE(CA493,".",CB493)</f>
        <v>ДП ЛАДА B.б/з фальц..робоча..Magnet ст (чор.) +3завіс 3D(чор.)</v>
      </c>
      <c r="DD493" s="248" t="s">
        <v>2449</v>
      </c>
      <c r="DE493" s="163">
        <v>5910</v>
      </c>
      <c r="DF493" s="525">
        <f t="shared" si="337"/>
        <v>5910</v>
      </c>
      <c r="DG493" s="526"/>
      <c r="DH493" s="527">
        <f t="shared" si="338"/>
        <v>5910</v>
      </c>
      <c r="DP493" s="248" t="s">
        <v>5700</v>
      </c>
      <c r="DQ493" s="163">
        <v>550</v>
      </c>
      <c r="DR493" s="528">
        <f>ROUND(((DQ493-(DQ493/6))/$DD$3)*$DE$3,2)</f>
        <v>550</v>
      </c>
      <c r="DS493" s="523"/>
      <c r="DT493" s="524">
        <f>IF(DS493="",DR493,
IF(AND($DQ$10&gt;=VLOOKUP(DS493,$DP$5:$DT$9,2,0),$DQ$10&lt;=VLOOKUP(DS493,$DP$5:$DT$9,3,0)),
(DR493*(1-VLOOKUP(DS493,$DP$5:$DT$9,4,0))),
DR493))</f>
        <v>550</v>
      </c>
      <c r="DU493" s="165"/>
      <c r="DV493" s="731" t="s">
        <v>5481</v>
      </c>
      <c r="DW493" s="162">
        <v>0</v>
      </c>
      <c r="DX493" s="525">
        <f t="shared" si="339"/>
        <v>0</v>
      </c>
      <c r="DY493" s="526"/>
      <c r="DZ493" s="527">
        <f t="shared" si="340"/>
        <v>0</v>
      </c>
      <c r="EH493" s="730" t="s">
        <v>4822</v>
      </c>
      <c r="EI493" s="104">
        <v>0</v>
      </c>
      <c r="EJ493" s="533">
        <f t="shared" si="335"/>
        <v>0</v>
      </c>
      <c r="EK493" s="511"/>
      <c r="EL493" s="508">
        <f t="shared" si="336"/>
        <v>0</v>
      </c>
    </row>
    <row r="494" spans="51:142" x14ac:dyDescent="0.2">
      <c r="AY494" s="249" t="s">
        <v>2542</v>
      </c>
      <c r="AZ494" s="136" t="s">
        <v>1598</v>
      </c>
      <c r="BA494" s="137" t="str">
        <f t="shared" si="330"/>
        <v>ДП Лінда.1/8.б/з фальц.</v>
      </c>
      <c r="BW494" s="248" t="s">
        <v>2538</v>
      </c>
      <c r="BX494" s="247" t="s">
        <v>790</v>
      </c>
      <c r="BY494" s="138" t="str">
        <f t="shared" si="334"/>
        <v>ДП Лінда.1/4.Бронза</v>
      </c>
      <c r="CA494" s="144" t="s">
        <v>3035</v>
      </c>
      <c r="CB494" s="133" t="s">
        <v>3871</v>
      </c>
      <c r="CC494" s="134" t="str">
        <f>CONCATENATE(CA494,".",CB494)</f>
        <v>ДП ЛАДА B.купе..робоча..(ні)</v>
      </c>
      <c r="DD494" s="249" t="s">
        <v>2450</v>
      </c>
      <c r="DE494" s="165">
        <v>6520.0000000000009</v>
      </c>
      <c r="DF494" s="525">
        <f t="shared" si="337"/>
        <v>6520</v>
      </c>
      <c r="DG494" s="526"/>
      <c r="DH494" s="527">
        <f t="shared" si="338"/>
        <v>6520</v>
      </c>
      <c r="DP494" s="249" t="s">
        <v>2496</v>
      </c>
      <c r="DQ494" s="165">
        <v>0</v>
      </c>
      <c r="DR494" s="519">
        <f t="shared" si="325"/>
        <v>0</v>
      </c>
      <c r="DS494" s="520"/>
      <c r="DT494" s="521">
        <f t="shared" si="326"/>
        <v>0</v>
      </c>
      <c r="DU494" s="165"/>
      <c r="DV494" s="732" t="s">
        <v>5482</v>
      </c>
      <c r="DW494" s="165">
        <v>0</v>
      </c>
      <c r="DX494" s="519">
        <f t="shared" si="339"/>
        <v>0</v>
      </c>
      <c r="DY494" s="520"/>
      <c r="DZ494" s="521">
        <f t="shared" si="340"/>
        <v>0</v>
      </c>
      <c r="EH494" s="730" t="s">
        <v>3473</v>
      </c>
      <c r="EI494" s="104">
        <v>0</v>
      </c>
      <c r="EJ494" s="533">
        <f t="shared" si="335"/>
        <v>0</v>
      </c>
      <c r="EK494" s="511"/>
      <c r="EL494" s="508">
        <f t="shared" si="336"/>
        <v>0</v>
      </c>
    </row>
    <row r="495" spans="51:142" x14ac:dyDescent="0.2">
      <c r="AY495" s="248" t="s">
        <v>2542</v>
      </c>
      <c r="AZ495" s="61" t="s">
        <v>1599</v>
      </c>
      <c r="BA495" s="138" t="str">
        <f t="shared" si="330"/>
        <v>ДП Лінда.1/8.купе.</v>
      </c>
      <c r="BW495" s="250" t="s">
        <v>2539</v>
      </c>
      <c r="BX495" s="245" t="s">
        <v>430</v>
      </c>
      <c r="BY495" s="134" t="str">
        <f t="shared" si="334"/>
        <v>ДП Лінда.1/5.Сатин</v>
      </c>
      <c r="CA495" s="145" t="s">
        <v>3035</v>
      </c>
      <c r="CC495" s="21"/>
      <c r="DD495" s="249" t="s">
        <v>2451</v>
      </c>
      <c r="DE495" s="165">
        <v>6520.0000000000009</v>
      </c>
      <c r="DF495" s="525">
        <f t="shared" si="337"/>
        <v>6520</v>
      </c>
      <c r="DG495" s="526"/>
      <c r="DH495" s="527">
        <f t="shared" si="338"/>
        <v>6520</v>
      </c>
      <c r="DP495" s="734" t="s">
        <v>3737</v>
      </c>
      <c r="DQ495" s="165">
        <v>550</v>
      </c>
      <c r="DR495" s="519">
        <f t="shared" si="325"/>
        <v>550</v>
      </c>
      <c r="DS495" s="520"/>
      <c r="DT495" s="521">
        <f t="shared" si="326"/>
        <v>550</v>
      </c>
      <c r="DU495" s="165"/>
      <c r="DV495" s="732" t="s">
        <v>5483</v>
      </c>
      <c r="DW495" s="162">
        <v>0</v>
      </c>
      <c r="DX495" s="525">
        <f t="shared" si="339"/>
        <v>0</v>
      </c>
      <c r="DY495" s="526"/>
      <c r="DZ495" s="527">
        <f t="shared" si="340"/>
        <v>0</v>
      </c>
      <c r="EH495" s="255"/>
      <c r="EI495" s="256"/>
      <c r="EJ495" s="514"/>
      <c r="EK495" s="529"/>
      <c r="EL495" s="258"/>
    </row>
    <row r="496" spans="51:142" x14ac:dyDescent="0.2">
      <c r="AY496" s="226"/>
      <c r="AZ496" s="221"/>
      <c r="BA496" s="222"/>
      <c r="BW496" s="249" t="s">
        <v>2539</v>
      </c>
      <c r="BX496" s="764" t="s">
        <v>3617</v>
      </c>
      <c r="BY496" s="137" t="str">
        <f t="shared" si="334"/>
        <v>ДП Лінда.1/5.Графіт</v>
      </c>
      <c r="CA496" s="145" t="s">
        <v>3035</v>
      </c>
      <c r="CB496" s="136" t="s">
        <v>434</v>
      </c>
      <c r="CC496" s="137" t="str">
        <f>CONCATENATE(CA496,".",CB496)</f>
        <v>ДП ЛАДА B.купе..робоча..Ручка-Захват</v>
      </c>
      <c r="DD496" s="249" t="s">
        <v>2452</v>
      </c>
      <c r="DE496" s="165">
        <v>6520.0000000000009</v>
      </c>
      <c r="DF496" s="525">
        <f t="shared" si="337"/>
        <v>6520</v>
      </c>
      <c r="DG496" s="526"/>
      <c r="DH496" s="527">
        <f t="shared" si="338"/>
        <v>6520</v>
      </c>
      <c r="DP496" s="248" t="s">
        <v>2497</v>
      </c>
      <c r="DQ496" s="163">
        <v>550</v>
      </c>
      <c r="DR496" s="528">
        <f t="shared" si="325"/>
        <v>550</v>
      </c>
      <c r="DS496" s="523"/>
      <c r="DT496" s="524">
        <f t="shared" si="326"/>
        <v>550</v>
      </c>
      <c r="DU496" s="165"/>
      <c r="DV496" s="732" t="s">
        <v>5484</v>
      </c>
      <c r="DW496" s="165">
        <v>0</v>
      </c>
      <c r="DX496" s="519">
        <f t="shared" si="339"/>
        <v>0</v>
      </c>
      <c r="DY496" s="520"/>
      <c r="DZ496" s="521">
        <f t="shared" si="340"/>
        <v>0</v>
      </c>
      <c r="EH496" s="730" t="s">
        <v>4643</v>
      </c>
      <c r="EI496" s="104">
        <v>0</v>
      </c>
      <c r="EJ496" s="533">
        <f t="shared" ref="EJ496:EJ504" si="341">ROUND(((EI496-(EI496/6))/$DD$3)*$DE$3,2)</f>
        <v>0</v>
      </c>
      <c r="EK496" s="511"/>
      <c r="EL496" s="508">
        <f t="shared" ref="EL496:EL504" si="342">IF(EK496="",EJ496,
IF(AND($EI$10&gt;=VLOOKUP(EK496,$EH$5:$EL$9,2,0),$EI$10&lt;=VLOOKUP(EK496,$EH$5:$EL$9,3,0)),
(EJ496*(1-VLOOKUP(EK496,$EH$5:$EL$9,4,0))),
EJ496))</f>
        <v>0</v>
      </c>
    </row>
    <row r="497" spans="51:142" x14ac:dyDescent="0.2">
      <c r="AY497" s="734" t="s">
        <v>2656</v>
      </c>
      <c r="AZ497" s="136" t="s">
        <v>1597</v>
      </c>
      <c r="BA497" s="137" t="str">
        <f t="shared" ref="BA497:BA523" si="343">CONCATENATE(AY497,".",AZ497)</f>
        <v>ДП Тіана.1/0.фальц.</v>
      </c>
      <c r="BW497" s="248" t="s">
        <v>2539</v>
      </c>
      <c r="BX497" s="247" t="s">
        <v>790</v>
      </c>
      <c r="BY497" s="138" t="str">
        <f t="shared" si="334"/>
        <v>ДП Лінда.1/5.Бронза</v>
      </c>
      <c r="CA497" s="145" t="s">
        <v>3035</v>
      </c>
      <c r="CB497" s="136" t="s">
        <v>647</v>
      </c>
      <c r="CC497" s="137" t="str">
        <f>CONCATENATE(CA497,".",CB497)</f>
        <v>ДП ЛАДА B.купе..робоча..Ручка-Замок</v>
      </c>
      <c r="DD497" s="249" t="s">
        <v>2453</v>
      </c>
      <c r="DE497" s="165">
        <v>6520.0000000000009</v>
      </c>
      <c r="DF497" s="525">
        <f t="shared" si="337"/>
        <v>6520</v>
      </c>
      <c r="DG497" s="526"/>
      <c r="DH497" s="527">
        <f t="shared" si="338"/>
        <v>6520</v>
      </c>
      <c r="DP497" s="248" t="s">
        <v>5701</v>
      </c>
      <c r="DQ497" s="163">
        <v>550</v>
      </c>
      <c r="DR497" s="528">
        <f>ROUND(((DQ497-(DQ497/6))/$DD$3)*$DE$3,2)</f>
        <v>550</v>
      </c>
      <c r="DS497" s="523"/>
      <c r="DT497" s="524">
        <f>IF(DS497="",DR497,
IF(AND($DQ$10&gt;=VLOOKUP(DS497,$DP$5:$DT$9,2,0),$DQ$10&lt;=VLOOKUP(DS497,$DP$5:$DT$9,3,0)),
(DR497*(1-VLOOKUP(DS497,$DP$5:$DT$9,4,0))),
DR497))</f>
        <v>550</v>
      </c>
      <c r="DU497" s="165"/>
      <c r="DV497" s="732" t="s">
        <v>5485</v>
      </c>
      <c r="DW497" s="162">
        <v>0</v>
      </c>
      <c r="DX497" s="525">
        <f t="shared" si="339"/>
        <v>0</v>
      </c>
      <c r="DY497" s="526"/>
      <c r="DZ497" s="527">
        <f t="shared" si="340"/>
        <v>0</v>
      </c>
      <c r="EH497" s="730" t="s">
        <v>3474</v>
      </c>
      <c r="EI497" s="104">
        <v>0</v>
      </c>
      <c r="EJ497" s="533">
        <f t="shared" si="341"/>
        <v>0</v>
      </c>
      <c r="EK497" s="511"/>
      <c r="EL497" s="508">
        <f t="shared" si="342"/>
        <v>0</v>
      </c>
    </row>
    <row r="498" spans="51:142" x14ac:dyDescent="0.2">
      <c r="AY498" s="734" t="s">
        <v>2656</v>
      </c>
      <c r="AZ498" s="136" t="s">
        <v>1598</v>
      </c>
      <c r="BA498" s="137" t="str">
        <f t="shared" si="343"/>
        <v>ДП Тіана.1/0.б/з фальц.</v>
      </c>
      <c r="BW498" s="250" t="s">
        <v>2540</v>
      </c>
      <c r="BX498" s="245" t="s">
        <v>430</v>
      </c>
      <c r="BY498" s="134" t="str">
        <f t="shared" si="334"/>
        <v>ДП Лінда.1/6.Сатин</v>
      </c>
      <c r="CA498" s="431"/>
      <c r="CB498" s="221"/>
      <c r="CC498" s="222"/>
      <c r="DD498" s="249" t="s">
        <v>2454</v>
      </c>
      <c r="DE498" s="165">
        <v>6520.0000000000009</v>
      </c>
      <c r="DF498" s="525">
        <f t="shared" si="337"/>
        <v>6520</v>
      </c>
      <c r="DG498" s="526"/>
      <c r="DH498" s="527">
        <f t="shared" si="338"/>
        <v>6520</v>
      </c>
      <c r="DP498" s="249" t="s">
        <v>2498</v>
      </c>
      <c r="DQ498" s="165">
        <v>0</v>
      </c>
      <c r="DR498" s="519">
        <f t="shared" si="325"/>
        <v>0</v>
      </c>
      <c r="DS498" s="520"/>
      <c r="DT498" s="521">
        <f t="shared" si="326"/>
        <v>0</v>
      </c>
      <c r="DU498" s="165"/>
      <c r="DV498" s="732" t="s">
        <v>6353</v>
      </c>
      <c r="DW498" s="165">
        <v>680</v>
      </c>
      <c r="DX498" s="519">
        <f t="shared" ref="DX498:DX522" si="344">ROUND(((DW498-(DW498/6))/$DD$3)*$DE$3,2)</f>
        <v>680</v>
      </c>
      <c r="DY498" s="520"/>
      <c r="DZ498" s="521">
        <f t="shared" ref="DZ498:DZ524" si="345">IF(DY498="",DX498,
IF(AND($DW$10&gt;=VLOOKUP(DY498,$DV$5:$DZ$9,2,0),$DW$10&lt;=VLOOKUP(DY498,$DV$5:$DZ$9,3,0)),
(DX498*(1-VLOOKUP(DY498,$DV$5:$DZ$9,4,0))),
DX498))</f>
        <v>680</v>
      </c>
      <c r="EH498" s="730" t="s">
        <v>3475</v>
      </c>
      <c r="EI498" s="104">
        <v>0</v>
      </c>
      <c r="EJ498" s="533">
        <f t="shared" si="341"/>
        <v>0</v>
      </c>
      <c r="EK498" s="511"/>
      <c r="EL498" s="508">
        <f t="shared" si="342"/>
        <v>0</v>
      </c>
    </row>
    <row r="499" spans="51:142" x14ac:dyDescent="0.2">
      <c r="AY499" s="735" t="s">
        <v>2656</v>
      </c>
      <c r="AZ499" s="61" t="s">
        <v>1599</v>
      </c>
      <c r="BA499" s="138" t="str">
        <f t="shared" si="343"/>
        <v>ДП Тіана.1/0.купе.</v>
      </c>
      <c r="BW499" s="249" t="s">
        <v>2540</v>
      </c>
      <c r="BX499" s="764" t="s">
        <v>3617</v>
      </c>
      <c r="BY499" s="137" t="str">
        <f t="shared" si="334"/>
        <v>ДП Лінда.1/6.Графіт</v>
      </c>
      <c r="CA499" s="145" t="s">
        <v>3036</v>
      </c>
      <c r="CB499" s="136" t="s">
        <v>3871</v>
      </c>
      <c r="CC499" s="137" t="str">
        <f>CONCATENATE(CA499,".",CB499)</f>
        <v>ДП ЛАДА C.фальц..робоча..(ні)</v>
      </c>
      <c r="DD499" s="249" t="s">
        <v>2455</v>
      </c>
      <c r="DE499" s="165">
        <v>6520.0000000000009</v>
      </c>
      <c r="DF499" s="525">
        <f t="shared" si="337"/>
        <v>6520</v>
      </c>
      <c r="DG499" s="526"/>
      <c r="DH499" s="527">
        <f t="shared" si="338"/>
        <v>6520</v>
      </c>
      <c r="DP499" s="734" t="s">
        <v>3738</v>
      </c>
      <c r="DQ499" s="165">
        <v>550</v>
      </c>
      <c r="DR499" s="519">
        <f t="shared" si="325"/>
        <v>550</v>
      </c>
      <c r="DS499" s="520"/>
      <c r="DT499" s="521">
        <f t="shared" si="326"/>
        <v>550</v>
      </c>
      <c r="DU499" s="165"/>
      <c r="DV499" s="732" t="s">
        <v>6225</v>
      </c>
      <c r="DW499" s="165">
        <v>680</v>
      </c>
      <c r="DX499" s="519">
        <f t="shared" si="344"/>
        <v>680</v>
      </c>
      <c r="DY499" s="520"/>
      <c r="DZ499" s="521">
        <f t="shared" si="345"/>
        <v>680</v>
      </c>
      <c r="EH499" s="730" t="s">
        <v>3476</v>
      </c>
      <c r="EI499" s="104">
        <v>0</v>
      </c>
      <c r="EJ499" s="533">
        <f t="shared" si="341"/>
        <v>0</v>
      </c>
      <c r="EK499" s="511"/>
      <c r="EL499" s="508">
        <f t="shared" si="342"/>
        <v>0</v>
      </c>
    </row>
    <row r="500" spans="51:142" x14ac:dyDescent="0.2">
      <c r="AY500" s="734" t="s">
        <v>2657</v>
      </c>
      <c r="AZ500" s="136" t="s">
        <v>1597</v>
      </c>
      <c r="BA500" s="137" t="str">
        <f t="shared" si="343"/>
        <v>ДП Тіана.1/1.фальц.</v>
      </c>
      <c r="BW500" s="248" t="s">
        <v>2540</v>
      </c>
      <c r="BX500" s="247" t="s">
        <v>790</v>
      </c>
      <c r="BY500" s="138" t="str">
        <f t="shared" si="334"/>
        <v>ДП Лінда.1/6.Бронза</v>
      </c>
      <c r="CA500" s="145" t="s">
        <v>3036</v>
      </c>
      <c r="CC500" s="21"/>
      <c r="DD500" s="249" t="s">
        <v>2456</v>
      </c>
      <c r="DE500" s="165">
        <v>6520.0000000000009</v>
      </c>
      <c r="DF500" s="525">
        <f t="shared" si="337"/>
        <v>6520</v>
      </c>
      <c r="DG500" s="526"/>
      <c r="DH500" s="527">
        <f t="shared" si="338"/>
        <v>6520</v>
      </c>
      <c r="DP500" s="248" t="s">
        <v>2499</v>
      </c>
      <c r="DQ500" s="163">
        <v>550</v>
      </c>
      <c r="DR500" s="528">
        <f t="shared" si="325"/>
        <v>550</v>
      </c>
      <c r="DS500" s="523"/>
      <c r="DT500" s="524">
        <f t="shared" si="326"/>
        <v>550</v>
      </c>
      <c r="DU500" s="165"/>
      <c r="DV500" s="732" t="s">
        <v>4273</v>
      </c>
      <c r="DW500" s="165">
        <v>550</v>
      </c>
      <c r="DX500" s="519">
        <f t="shared" si="344"/>
        <v>550</v>
      </c>
      <c r="DY500" s="520"/>
      <c r="DZ500" s="521">
        <f t="shared" si="345"/>
        <v>550</v>
      </c>
      <c r="EH500" s="730" t="s">
        <v>3477</v>
      </c>
      <c r="EI500" s="104">
        <v>0</v>
      </c>
      <c r="EJ500" s="533">
        <f t="shared" si="341"/>
        <v>0</v>
      </c>
      <c r="EK500" s="511"/>
      <c r="EL500" s="508">
        <f t="shared" si="342"/>
        <v>0</v>
      </c>
    </row>
    <row r="501" spans="51:142" x14ac:dyDescent="0.2">
      <c r="AY501" s="734" t="s">
        <v>2657</v>
      </c>
      <c r="AZ501" s="136" t="s">
        <v>1598</v>
      </c>
      <c r="BA501" s="137" t="str">
        <f t="shared" si="343"/>
        <v>ДП Тіана.1/1.б/з фальц.</v>
      </c>
      <c r="BW501" s="250" t="s">
        <v>2541</v>
      </c>
      <c r="BX501" s="245" t="s">
        <v>430</v>
      </c>
      <c r="BY501" s="134" t="str">
        <f t="shared" si="334"/>
        <v>ДП Лінда.1/7.Сатин</v>
      </c>
      <c r="CA501" s="145" t="s">
        <v>3036</v>
      </c>
      <c r="CB501" s="150" t="s">
        <v>5402</v>
      </c>
      <c r="CC501" s="137" t="str">
        <f t="shared" ref="CC501:CC506" si="346">CONCATENATE(CA501,".",CB501)</f>
        <v>ДП ЛАДА C.фальц..робоча..Stand цл Лів +3завіс</v>
      </c>
      <c r="DD501" s="248" t="s">
        <v>2457</v>
      </c>
      <c r="DE501" s="163">
        <v>6520.0000000000009</v>
      </c>
      <c r="DF501" s="525">
        <f t="shared" si="337"/>
        <v>6520</v>
      </c>
      <c r="DG501" s="526"/>
      <c r="DH501" s="527">
        <f t="shared" si="338"/>
        <v>6520</v>
      </c>
      <c r="DP501" s="248" t="s">
        <v>5702</v>
      </c>
      <c r="DQ501" s="163">
        <v>550</v>
      </c>
      <c r="DR501" s="528">
        <f>ROUND(((DQ501-(DQ501/6))/$DD$3)*$DE$3,2)</f>
        <v>550</v>
      </c>
      <c r="DS501" s="523"/>
      <c r="DT501" s="524">
        <f>IF(DS501="",DR501,
IF(AND($DQ$10&gt;=VLOOKUP(DS501,$DP$5:$DT$9,2,0),$DQ$10&lt;=VLOOKUP(DS501,$DP$5:$DT$9,3,0)),
(DR501*(1-VLOOKUP(DS501,$DP$5:$DT$9,4,0))),
DR501))</f>
        <v>550</v>
      </c>
      <c r="DU501" s="165"/>
      <c r="DV501" s="732" t="s">
        <v>4274</v>
      </c>
      <c r="DW501" s="165">
        <v>550</v>
      </c>
      <c r="DX501" s="519">
        <f t="shared" si="344"/>
        <v>550</v>
      </c>
      <c r="DY501" s="520"/>
      <c r="DZ501" s="521">
        <f t="shared" si="345"/>
        <v>550</v>
      </c>
      <c r="EH501" s="730" t="s">
        <v>7187</v>
      </c>
      <c r="EI501" s="104">
        <v>0</v>
      </c>
      <c r="EJ501" s="533">
        <f t="shared" si="341"/>
        <v>0</v>
      </c>
      <c r="EK501" s="511"/>
      <c r="EL501" s="508">
        <f t="shared" si="342"/>
        <v>0</v>
      </c>
    </row>
    <row r="502" spans="51:142" x14ac:dyDescent="0.2">
      <c r="AY502" s="735" t="s">
        <v>2657</v>
      </c>
      <c r="AZ502" s="61" t="s">
        <v>1599</v>
      </c>
      <c r="BA502" s="138" t="str">
        <f t="shared" si="343"/>
        <v>ДП Тіана.1/1.купе.</v>
      </c>
      <c r="BW502" s="249" t="s">
        <v>2541</v>
      </c>
      <c r="BX502" s="764" t="s">
        <v>3617</v>
      </c>
      <c r="BY502" s="137" t="str">
        <f t="shared" si="334"/>
        <v>ДП Лінда.1/7.Графіт</v>
      </c>
      <c r="CA502" s="145" t="s">
        <v>3036</v>
      </c>
      <c r="CB502" s="150" t="s">
        <v>5403</v>
      </c>
      <c r="CC502" s="137" t="str">
        <f t="shared" si="346"/>
        <v>ДП ЛАДА C.фальц..робоча..Stand цл Пр +3завіс</v>
      </c>
      <c r="DD502" s="249" t="s">
        <v>7262</v>
      </c>
      <c r="DE502" s="165">
        <v>6710</v>
      </c>
      <c r="DF502" s="525">
        <f t="shared" si="337"/>
        <v>6710</v>
      </c>
      <c r="DG502" s="526"/>
      <c r="DH502" s="527">
        <f t="shared" si="338"/>
        <v>6710</v>
      </c>
      <c r="DP502" s="535"/>
      <c r="DQ502" s="536"/>
      <c r="DR502" s="647"/>
      <c r="DS502" s="648"/>
      <c r="DT502" s="649"/>
      <c r="DU502" s="165"/>
      <c r="DV502" s="732" t="s">
        <v>4275</v>
      </c>
      <c r="DW502" s="165">
        <v>800</v>
      </c>
      <c r="DX502" s="519">
        <f t="shared" si="344"/>
        <v>800</v>
      </c>
      <c r="DY502" s="520"/>
      <c r="DZ502" s="521">
        <f t="shared" si="345"/>
        <v>800</v>
      </c>
      <c r="EH502" s="730" t="s">
        <v>3478</v>
      </c>
      <c r="EI502" s="104">
        <v>0</v>
      </c>
      <c r="EJ502" s="533">
        <f t="shared" si="341"/>
        <v>0</v>
      </c>
      <c r="EK502" s="511"/>
      <c r="EL502" s="508">
        <f t="shared" si="342"/>
        <v>0</v>
      </c>
    </row>
    <row r="503" spans="51:142" x14ac:dyDescent="0.2">
      <c r="AY503" s="734" t="s">
        <v>2658</v>
      </c>
      <c r="AZ503" s="136" t="s">
        <v>1597</v>
      </c>
      <c r="BA503" s="137" t="str">
        <f t="shared" si="343"/>
        <v>ДП Тіана.1/2.фальц.</v>
      </c>
      <c r="BW503" s="248" t="s">
        <v>2541</v>
      </c>
      <c r="BX503" s="247" t="s">
        <v>790</v>
      </c>
      <c r="BY503" s="138" t="str">
        <f t="shared" si="334"/>
        <v>ДП Лінда.1/7.Бронза</v>
      </c>
      <c r="CA503" s="145" t="s">
        <v>3036</v>
      </c>
      <c r="CB503" s="150" t="s">
        <v>5404</v>
      </c>
      <c r="CC503" s="137" t="str">
        <f t="shared" si="346"/>
        <v>ДП ЛАДА C.фальц..робоча..Stand кл Лів +3завіс</v>
      </c>
      <c r="DD503" s="249" t="s">
        <v>7263</v>
      </c>
      <c r="DE503" s="165">
        <v>6710</v>
      </c>
      <c r="DF503" s="525">
        <f t="shared" si="337"/>
        <v>6710</v>
      </c>
      <c r="DG503" s="526"/>
      <c r="DH503" s="527">
        <f t="shared" si="338"/>
        <v>6710</v>
      </c>
      <c r="DP503" s="730" t="s">
        <v>3929</v>
      </c>
      <c r="DQ503" s="104">
        <v>0</v>
      </c>
      <c r="DR503" s="402">
        <f t="shared" ref="DR503:DR532" si="347">ROUND(((DQ503-(DQ503/6))/$DD$3)*$DE$3,2)</f>
        <v>0</v>
      </c>
      <c r="DS503" s="511"/>
      <c r="DT503" s="508">
        <f t="shared" ref="DT503:DT532" si="348">IF(DS503="",DR503,
IF(AND($DQ$10&gt;=VLOOKUP(DS503,$DP$5:$DT$9,2,0),$DQ$10&lt;=VLOOKUP(DS503,$DP$5:$DT$9,3,0)),
(DR503*(1-VLOOKUP(DS503,$DP$5:$DT$9,4,0))),
DR503))</f>
        <v>0</v>
      </c>
      <c r="DU503" s="165"/>
      <c r="DV503" s="733" t="s">
        <v>4276</v>
      </c>
      <c r="DW503" s="163">
        <v>800</v>
      </c>
      <c r="DX503" s="522">
        <f t="shared" si="344"/>
        <v>800</v>
      </c>
      <c r="DY503" s="523"/>
      <c r="DZ503" s="524">
        <f t="shared" si="345"/>
        <v>800</v>
      </c>
      <c r="EH503" s="730" t="s">
        <v>4823</v>
      </c>
      <c r="EI503" s="104">
        <v>0</v>
      </c>
      <c r="EJ503" s="533">
        <f t="shared" si="341"/>
        <v>0</v>
      </c>
      <c r="EK503" s="511"/>
      <c r="EL503" s="508">
        <f t="shared" si="342"/>
        <v>0</v>
      </c>
    </row>
    <row r="504" spans="51:142" x14ac:dyDescent="0.2">
      <c r="AY504" s="734" t="s">
        <v>2658</v>
      </c>
      <c r="AZ504" s="136" t="s">
        <v>1598</v>
      </c>
      <c r="BA504" s="137" t="str">
        <f t="shared" si="343"/>
        <v>ДП Тіана.1/2.б/з фальц.</v>
      </c>
      <c r="BW504" s="250" t="s">
        <v>2542</v>
      </c>
      <c r="BX504" s="245" t="s">
        <v>430</v>
      </c>
      <c r="BY504" s="134" t="str">
        <f t="shared" si="334"/>
        <v>ДП Лінда.1/8.Сатин</v>
      </c>
      <c r="CA504" s="145" t="s">
        <v>3036</v>
      </c>
      <c r="CB504" s="150" t="s">
        <v>5405</v>
      </c>
      <c r="CC504" s="137" t="str">
        <f t="shared" si="346"/>
        <v>ДП ЛАДА C.фальц..робоча..Stand кл Пр +3завіс</v>
      </c>
      <c r="DD504" s="249" t="s">
        <v>7264</v>
      </c>
      <c r="DE504" s="165">
        <v>6710</v>
      </c>
      <c r="DF504" s="525">
        <f t="shared" si="337"/>
        <v>6710</v>
      </c>
      <c r="DG504" s="526"/>
      <c r="DH504" s="527">
        <f t="shared" si="338"/>
        <v>6710</v>
      </c>
      <c r="DP504" s="161" t="s">
        <v>1073</v>
      </c>
      <c r="DQ504" s="162">
        <v>0</v>
      </c>
      <c r="DR504" s="525">
        <f t="shared" si="347"/>
        <v>0</v>
      </c>
      <c r="DS504" s="526"/>
      <c r="DT504" s="527">
        <f t="shared" si="348"/>
        <v>0</v>
      </c>
      <c r="DU504" s="165"/>
      <c r="DV504" s="732" t="s">
        <v>5928</v>
      </c>
      <c r="DW504" s="165">
        <v>1000</v>
      </c>
      <c r="DX504" s="519">
        <f t="shared" si="344"/>
        <v>1000</v>
      </c>
      <c r="DY504" s="520"/>
      <c r="DZ504" s="521">
        <f t="shared" si="345"/>
        <v>1000</v>
      </c>
      <c r="EH504" s="730" t="s">
        <v>3479</v>
      </c>
      <c r="EI504" s="104">
        <v>0</v>
      </c>
      <c r="EJ504" s="533">
        <f t="shared" si="341"/>
        <v>0</v>
      </c>
      <c r="EK504" s="511"/>
      <c r="EL504" s="508">
        <f t="shared" si="342"/>
        <v>0</v>
      </c>
    </row>
    <row r="505" spans="51:142" x14ac:dyDescent="0.2">
      <c r="AY505" s="735" t="s">
        <v>2658</v>
      </c>
      <c r="AZ505" s="61" t="s">
        <v>1599</v>
      </c>
      <c r="BA505" s="138" t="str">
        <f t="shared" si="343"/>
        <v>ДП Тіана.1/2.купе.</v>
      </c>
      <c r="BW505" s="249" t="s">
        <v>2542</v>
      </c>
      <c r="BX505" s="764" t="s">
        <v>3617</v>
      </c>
      <c r="BY505" s="137" t="str">
        <f t="shared" si="334"/>
        <v>ДП Лінда.1/8.Графіт</v>
      </c>
      <c r="CA505" s="145" t="s">
        <v>3036</v>
      </c>
      <c r="CB505" s="150" t="s">
        <v>5406</v>
      </c>
      <c r="CC505" s="137" t="str">
        <f t="shared" si="346"/>
        <v>ДП ЛАДА C.фальц..робоча..Stand ст Лів +3завіс</v>
      </c>
      <c r="DD505" s="249" t="s">
        <v>7265</v>
      </c>
      <c r="DE505" s="165">
        <v>6710</v>
      </c>
      <c r="DF505" s="525">
        <f t="shared" si="337"/>
        <v>6710</v>
      </c>
      <c r="DG505" s="526"/>
      <c r="DH505" s="527">
        <f t="shared" si="338"/>
        <v>6710</v>
      </c>
      <c r="DP505" s="732" t="s">
        <v>3739</v>
      </c>
      <c r="DQ505" s="165">
        <v>550</v>
      </c>
      <c r="DR505" s="519">
        <f t="shared" si="347"/>
        <v>550</v>
      </c>
      <c r="DS505" s="520"/>
      <c r="DT505" s="521">
        <f t="shared" si="348"/>
        <v>550</v>
      </c>
      <c r="DU505" s="165"/>
      <c r="DV505" s="733" t="s">
        <v>5929</v>
      </c>
      <c r="DW505" s="163">
        <v>1000</v>
      </c>
      <c r="DX505" s="522">
        <f t="shared" si="344"/>
        <v>1000</v>
      </c>
      <c r="DY505" s="523"/>
      <c r="DZ505" s="524">
        <f t="shared" si="345"/>
        <v>1000</v>
      </c>
      <c r="EH505" s="255"/>
      <c r="EI505" s="256"/>
      <c r="EJ505" s="514"/>
      <c r="EK505" s="529"/>
      <c r="EL505" s="258"/>
    </row>
    <row r="506" spans="51:142" x14ac:dyDescent="0.2">
      <c r="AY506" s="734" t="s">
        <v>2659</v>
      </c>
      <c r="AZ506" s="136" t="s">
        <v>1597</v>
      </c>
      <c r="BA506" s="137" t="str">
        <f t="shared" si="343"/>
        <v>ДП Тіана.1/3.фальц.</v>
      </c>
      <c r="BW506" s="248" t="s">
        <v>2542</v>
      </c>
      <c r="BX506" s="247" t="s">
        <v>790</v>
      </c>
      <c r="BY506" s="138" t="str">
        <f t="shared" si="334"/>
        <v>ДП Лінда.1/8.Бронза</v>
      </c>
      <c r="CA506" s="145" t="s">
        <v>3036</v>
      </c>
      <c r="CB506" s="150" t="s">
        <v>5407</v>
      </c>
      <c r="CC506" s="137" t="str">
        <f t="shared" si="346"/>
        <v>ДП ЛАДА C.фальц..робоча..Stand ст Пр +3завіс</v>
      </c>
      <c r="DD506" s="249" t="s">
        <v>7266</v>
      </c>
      <c r="DE506" s="165">
        <v>6710</v>
      </c>
      <c r="DF506" s="525">
        <f t="shared" si="337"/>
        <v>6710</v>
      </c>
      <c r="DG506" s="526"/>
      <c r="DH506" s="527">
        <f t="shared" si="338"/>
        <v>6710</v>
      </c>
      <c r="DP506" s="107" t="s">
        <v>1078</v>
      </c>
      <c r="DQ506" s="163">
        <v>550</v>
      </c>
      <c r="DR506" s="528">
        <f t="shared" si="347"/>
        <v>550</v>
      </c>
      <c r="DS506" s="523"/>
      <c r="DT506" s="524">
        <f t="shared" si="348"/>
        <v>550</v>
      </c>
      <c r="DU506" s="165"/>
      <c r="DV506" s="731" t="s">
        <v>4277</v>
      </c>
      <c r="DW506" s="162">
        <v>0</v>
      </c>
      <c r="DX506" s="525">
        <f t="shared" si="344"/>
        <v>0</v>
      </c>
      <c r="DY506" s="526"/>
      <c r="DZ506" s="527">
        <f t="shared" si="345"/>
        <v>0</v>
      </c>
      <c r="EH506" s="730" t="s">
        <v>4644</v>
      </c>
      <c r="EI506" s="104">
        <v>0</v>
      </c>
      <c r="EJ506" s="533">
        <f t="shared" ref="EJ506:EJ514" si="349">ROUND(((EI506-(EI506/6))/$DD$3)*$DE$3,2)</f>
        <v>0</v>
      </c>
      <c r="EK506" s="511"/>
      <c r="EL506" s="508">
        <f t="shared" ref="EL506:EL514" si="350">IF(EK506="",EJ506,
IF(AND($EI$10&gt;=VLOOKUP(EK506,$EH$5:$EL$9,2,0),$EI$10&lt;=VLOOKUP(EK506,$EH$5:$EL$9,3,0)),
(EJ506*(1-VLOOKUP(EK506,$EH$5:$EL$9,4,0))),
EJ506))</f>
        <v>0</v>
      </c>
    </row>
    <row r="507" spans="51:142" x14ac:dyDescent="0.2">
      <c r="AY507" s="734" t="s">
        <v>2659</v>
      </c>
      <c r="AZ507" s="136" t="s">
        <v>1598</v>
      </c>
      <c r="BA507" s="137" t="str">
        <f t="shared" si="343"/>
        <v>ДП Тіана.1/3.б/з фальц.</v>
      </c>
      <c r="BW507" s="431"/>
      <c r="BX507" s="431"/>
      <c r="BY507" s="431"/>
      <c r="CA507" s="145" t="s">
        <v>3036</v>
      </c>
      <c r="CC507" s="137"/>
      <c r="DD507" s="249" t="s">
        <v>7267</v>
      </c>
      <c r="DE507" s="165">
        <v>6710</v>
      </c>
      <c r="DF507" s="525">
        <f t="shared" si="337"/>
        <v>6710</v>
      </c>
      <c r="DG507" s="526"/>
      <c r="DH507" s="527">
        <f t="shared" si="338"/>
        <v>6710</v>
      </c>
      <c r="DP507" s="733" t="s">
        <v>3930</v>
      </c>
      <c r="DQ507" s="163">
        <v>0</v>
      </c>
      <c r="DR507" s="522">
        <f t="shared" si="347"/>
        <v>0</v>
      </c>
      <c r="DS507" s="523"/>
      <c r="DT507" s="524">
        <f t="shared" si="348"/>
        <v>0</v>
      </c>
      <c r="DU507" s="165"/>
      <c r="DV507" s="732" t="s">
        <v>6354</v>
      </c>
      <c r="DW507" s="165">
        <v>0</v>
      </c>
      <c r="DX507" s="519">
        <f t="shared" si="344"/>
        <v>0</v>
      </c>
      <c r="DY507" s="520"/>
      <c r="DZ507" s="521">
        <f t="shared" si="345"/>
        <v>0</v>
      </c>
      <c r="EH507" s="730" t="s">
        <v>3480</v>
      </c>
      <c r="EI507" s="104">
        <v>0</v>
      </c>
      <c r="EJ507" s="533">
        <f t="shared" si="349"/>
        <v>0</v>
      </c>
      <c r="EK507" s="511"/>
      <c r="EL507" s="508">
        <f t="shared" si="350"/>
        <v>0</v>
      </c>
    </row>
    <row r="508" spans="51:142" x14ac:dyDescent="0.2">
      <c r="AY508" s="735" t="s">
        <v>2659</v>
      </c>
      <c r="AZ508" s="61" t="s">
        <v>1599</v>
      </c>
      <c r="BA508" s="138" t="str">
        <f t="shared" si="343"/>
        <v>ДП Тіана.1/3.купе.</v>
      </c>
      <c r="BW508" s="738" t="s">
        <v>2656</v>
      </c>
      <c r="BX508" s="245" t="s">
        <v>430</v>
      </c>
      <c r="BY508" s="134" t="str">
        <f t="shared" si="334"/>
        <v>ДП Тіана.1/0.Сатин</v>
      </c>
      <c r="CA508" s="145" t="s">
        <v>3036</v>
      </c>
      <c r="CC508" s="137"/>
      <c r="DD508" s="249" t="s">
        <v>7268</v>
      </c>
      <c r="DE508" s="165">
        <v>6710</v>
      </c>
      <c r="DF508" s="525">
        <f t="shared" si="337"/>
        <v>6710</v>
      </c>
      <c r="DG508" s="526"/>
      <c r="DH508" s="527">
        <f t="shared" si="338"/>
        <v>6710</v>
      </c>
      <c r="DP508" s="161" t="s">
        <v>1074</v>
      </c>
      <c r="DQ508" s="162">
        <v>0</v>
      </c>
      <c r="DR508" s="525">
        <f t="shared" si="347"/>
        <v>0</v>
      </c>
      <c r="DS508" s="526"/>
      <c r="DT508" s="527">
        <f t="shared" si="348"/>
        <v>0</v>
      </c>
      <c r="DU508" s="165"/>
      <c r="DV508" s="732" t="s">
        <v>4278</v>
      </c>
      <c r="DW508" s="165">
        <v>0</v>
      </c>
      <c r="DX508" s="519">
        <f t="shared" si="344"/>
        <v>0</v>
      </c>
      <c r="DY508" s="520"/>
      <c r="DZ508" s="521">
        <f t="shared" si="345"/>
        <v>0</v>
      </c>
      <c r="EH508" s="730" t="s">
        <v>3481</v>
      </c>
      <c r="EI508" s="104">
        <v>0</v>
      </c>
      <c r="EJ508" s="533">
        <f t="shared" si="349"/>
        <v>0</v>
      </c>
      <c r="EK508" s="511"/>
      <c r="EL508" s="508">
        <f t="shared" si="350"/>
        <v>0</v>
      </c>
    </row>
    <row r="509" spans="51:142" x14ac:dyDescent="0.2">
      <c r="AY509" s="734" t="s">
        <v>2660</v>
      </c>
      <c r="AZ509" s="136" t="s">
        <v>1597</v>
      </c>
      <c r="BA509" s="137" t="str">
        <f t="shared" si="343"/>
        <v>ДП Тіана.1/4.фальц.</v>
      </c>
      <c r="BW509" s="734" t="s">
        <v>2656</v>
      </c>
      <c r="BX509" s="764" t="s">
        <v>3617</v>
      </c>
      <c r="BY509" s="137" t="str">
        <f t="shared" si="334"/>
        <v>ДП Тіана.1/0.Графіт</v>
      </c>
      <c r="CA509" s="145" t="s">
        <v>3036</v>
      </c>
      <c r="CB509" s="136" t="s">
        <v>6271</v>
      </c>
      <c r="CC509" s="137" t="str">
        <f>CONCATENATE(CA509,".",CB509)</f>
        <v>ДП ЛАДА C.фальц..робоча..Soft цл (чор.) +3завіс</v>
      </c>
      <c r="DD509" s="248" t="s">
        <v>7269</v>
      </c>
      <c r="DE509" s="163">
        <v>6710</v>
      </c>
      <c r="DF509" s="525">
        <f t="shared" si="337"/>
        <v>6710</v>
      </c>
      <c r="DG509" s="526"/>
      <c r="DH509" s="527">
        <f t="shared" si="338"/>
        <v>6710</v>
      </c>
      <c r="DP509" s="732" t="s">
        <v>3740</v>
      </c>
      <c r="DQ509" s="165">
        <v>550</v>
      </c>
      <c r="DR509" s="519">
        <f t="shared" si="347"/>
        <v>550</v>
      </c>
      <c r="DS509" s="520"/>
      <c r="DT509" s="521">
        <f t="shared" si="348"/>
        <v>550</v>
      </c>
      <c r="DU509" s="165"/>
      <c r="DV509" s="733" t="s">
        <v>4279</v>
      </c>
      <c r="DW509" s="163">
        <v>0</v>
      </c>
      <c r="DX509" s="528">
        <f t="shared" si="344"/>
        <v>0</v>
      </c>
      <c r="DY509" s="523"/>
      <c r="DZ509" s="524">
        <f t="shared" si="345"/>
        <v>0</v>
      </c>
      <c r="EH509" s="730" t="s">
        <v>3482</v>
      </c>
      <c r="EI509" s="104">
        <v>0</v>
      </c>
      <c r="EJ509" s="533">
        <f t="shared" si="349"/>
        <v>0</v>
      </c>
      <c r="EK509" s="511"/>
      <c r="EL509" s="508">
        <f t="shared" si="350"/>
        <v>0</v>
      </c>
    </row>
    <row r="510" spans="51:142" x14ac:dyDescent="0.2">
      <c r="AY510" s="734" t="s">
        <v>2660</v>
      </c>
      <c r="AZ510" s="136" t="s">
        <v>1598</v>
      </c>
      <c r="BA510" s="137" t="str">
        <f t="shared" si="343"/>
        <v>ДП Тіана.1/4.б/з фальц.</v>
      </c>
      <c r="BW510" s="735" t="s">
        <v>2656</v>
      </c>
      <c r="BX510" s="247" t="s">
        <v>790</v>
      </c>
      <c r="BY510" s="138" t="str">
        <f t="shared" si="334"/>
        <v>ДП Тіана.1/0.Бронза</v>
      </c>
      <c r="CA510" s="145" t="s">
        <v>3036</v>
      </c>
      <c r="CB510" s="136" t="s">
        <v>6206</v>
      </c>
      <c r="CC510" s="137" t="str">
        <f>CONCATENATE(CA510,".",CB510)</f>
        <v>ДП ЛАДА C.фальц..робоча..Soft ст (чор.) +3завіс</v>
      </c>
      <c r="DD510" s="249" t="s">
        <v>2458</v>
      </c>
      <c r="DE510" s="165">
        <v>7220</v>
      </c>
      <c r="DF510" s="525">
        <f t="shared" si="337"/>
        <v>7220</v>
      </c>
      <c r="DG510" s="526"/>
      <c r="DH510" s="527">
        <f t="shared" si="338"/>
        <v>7220</v>
      </c>
      <c r="DP510" s="107" t="s">
        <v>1079</v>
      </c>
      <c r="DQ510" s="163">
        <v>550</v>
      </c>
      <c r="DR510" s="528">
        <f t="shared" si="347"/>
        <v>550</v>
      </c>
      <c r="DS510" s="523"/>
      <c r="DT510" s="524">
        <f t="shared" si="348"/>
        <v>550</v>
      </c>
      <c r="DU510" s="165"/>
      <c r="DV510" s="732" t="s">
        <v>4280</v>
      </c>
      <c r="DW510" s="165">
        <v>800</v>
      </c>
      <c r="DX510" s="519">
        <f t="shared" si="344"/>
        <v>800</v>
      </c>
      <c r="DY510" s="520"/>
      <c r="DZ510" s="521">
        <f t="shared" si="345"/>
        <v>800</v>
      </c>
      <c r="EH510" s="730" t="s">
        <v>3483</v>
      </c>
      <c r="EI510" s="104">
        <v>0</v>
      </c>
      <c r="EJ510" s="533">
        <f t="shared" si="349"/>
        <v>0</v>
      </c>
      <c r="EK510" s="511"/>
      <c r="EL510" s="508">
        <f t="shared" si="350"/>
        <v>0</v>
      </c>
    </row>
    <row r="511" spans="51:142" x14ac:dyDescent="0.2">
      <c r="AY511" s="735" t="s">
        <v>2660</v>
      </c>
      <c r="AZ511" s="61" t="s">
        <v>1599</v>
      </c>
      <c r="BA511" s="138" t="str">
        <f t="shared" si="343"/>
        <v>ДП Тіана.1/4.купе.</v>
      </c>
      <c r="BW511" s="735" t="s">
        <v>2656</v>
      </c>
      <c r="BX511" s="247" t="s">
        <v>5676</v>
      </c>
      <c r="BY511" s="138" t="str">
        <f>CONCATENATE(BW511,".",BX511)</f>
        <v>ДП Тіана.1/0.Лакобель</v>
      </c>
      <c r="CA511" s="145" t="s">
        <v>3036</v>
      </c>
      <c r="CB511" s="136" t="s">
        <v>4064</v>
      </c>
      <c r="CC511" s="137" t="str">
        <f>CONCATENATE(CA511,".",CB511)</f>
        <v>ДП ЛАДА C.фальц..робоча..Soft цл +3завіс</v>
      </c>
      <c r="DD511" s="249" t="s">
        <v>2459</v>
      </c>
      <c r="DE511" s="165">
        <v>7220</v>
      </c>
      <c r="DF511" s="525">
        <f t="shared" si="337"/>
        <v>7220</v>
      </c>
      <c r="DG511" s="526"/>
      <c r="DH511" s="527">
        <f t="shared" si="338"/>
        <v>7220</v>
      </c>
      <c r="DP511" s="164" t="s">
        <v>1088</v>
      </c>
      <c r="DQ511" s="165">
        <v>0</v>
      </c>
      <c r="DR511" s="519">
        <f t="shared" si="347"/>
        <v>0</v>
      </c>
      <c r="DS511" s="520"/>
      <c r="DT511" s="521">
        <f t="shared" si="348"/>
        <v>0</v>
      </c>
      <c r="DU511" s="165"/>
      <c r="DV511" s="732" t="s">
        <v>4281</v>
      </c>
      <c r="DW511" s="165">
        <v>800</v>
      </c>
      <c r="DX511" s="519">
        <f t="shared" si="344"/>
        <v>800</v>
      </c>
      <c r="DY511" s="520"/>
      <c r="DZ511" s="521">
        <f t="shared" si="345"/>
        <v>800</v>
      </c>
      <c r="EH511" s="730" t="s">
        <v>7188</v>
      </c>
      <c r="EI511" s="104">
        <v>0</v>
      </c>
      <c r="EJ511" s="533">
        <f t="shared" si="349"/>
        <v>0</v>
      </c>
      <c r="EK511" s="511"/>
      <c r="EL511" s="508">
        <f t="shared" si="350"/>
        <v>0</v>
      </c>
    </row>
    <row r="512" spans="51:142" x14ac:dyDescent="0.2">
      <c r="AY512" s="734" t="s">
        <v>2661</v>
      </c>
      <c r="AZ512" s="136" t="s">
        <v>1597</v>
      </c>
      <c r="BA512" s="137" t="str">
        <f t="shared" si="343"/>
        <v>ДП Тіана.1/5.фальц.</v>
      </c>
      <c r="BW512" s="738" t="s">
        <v>2657</v>
      </c>
      <c r="BX512" s="245" t="s">
        <v>430</v>
      </c>
      <c r="BY512" s="134" t="str">
        <f t="shared" si="334"/>
        <v>ДП Тіана.1/1.Сатин</v>
      </c>
      <c r="CA512" s="145" t="s">
        <v>3036</v>
      </c>
      <c r="CB512" s="136" t="s">
        <v>4067</v>
      </c>
      <c r="CC512" s="137" t="str">
        <f>CONCATENATE(CA512,".",CB512)</f>
        <v>ДП ЛАДА C.фальц..робоча..Soft ст +3завіс</v>
      </c>
      <c r="DD512" s="249" t="s">
        <v>2460</v>
      </c>
      <c r="DE512" s="165">
        <v>7220</v>
      </c>
      <c r="DF512" s="525">
        <f t="shared" si="337"/>
        <v>7220</v>
      </c>
      <c r="DG512" s="526"/>
      <c r="DH512" s="527">
        <f t="shared" si="338"/>
        <v>7220</v>
      </c>
      <c r="DP512" s="732" t="s">
        <v>3741</v>
      </c>
      <c r="DQ512" s="165">
        <v>550</v>
      </c>
      <c r="DR512" s="519">
        <f t="shared" si="347"/>
        <v>550</v>
      </c>
      <c r="DS512" s="520"/>
      <c r="DT512" s="521">
        <f t="shared" si="348"/>
        <v>550</v>
      </c>
      <c r="DU512" s="165"/>
      <c r="DV512" s="732" t="s">
        <v>4282</v>
      </c>
      <c r="DW512" s="165">
        <v>800</v>
      </c>
      <c r="DX512" s="519">
        <f t="shared" si="344"/>
        <v>800</v>
      </c>
      <c r="DY512" s="520"/>
      <c r="DZ512" s="521">
        <f t="shared" si="345"/>
        <v>800</v>
      </c>
      <c r="EH512" s="730" t="s">
        <v>3484</v>
      </c>
      <c r="EI512" s="104">
        <v>0</v>
      </c>
      <c r="EJ512" s="533">
        <f t="shared" si="349"/>
        <v>0</v>
      </c>
      <c r="EK512" s="511"/>
      <c r="EL512" s="508">
        <f t="shared" si="350"/>
        <v>0</v>
      </c>
    </row>
    <row r="513" spans="51:142" x14ac:dyDescent="0.2">
      <c r="AY513" s="734" t="s">
        <v>2661</v>
      </c>
      <c r="AZ513" s="136" t="s">
        <v>1598</v>
      </c>
      <c r="BA513" s="137" t="str">
        <f t="shared" si="343"/>
        <v>ДП Тіана.1/5.б/з фальц.</v>
      </c>
      <c r="BW513" s="734" t="s">
        <v>2657</v>
      </c>
      <c r="BX513" s="764" t="s">
        <v>3617</v>
      </c>
      <c r="BY513" s="137" t="str">
        <f t="shared" si="334"/>
        <v>ДП Тіана.1/1.Графіт</v>
      </c>
      <c r="CA513" s="145" t="s">
        <v>3036</v>
      </c>
      <c r="CC513" s="21"/>
      <c r="DD513" s="249" t="s">
        <v>2461</v>
      </c>
      <c r="DE513" s="165">
        <v>7220</v>
      </c>
      <c r="DF513" s="525">
        <f t="shared" si="337"/>
        <v>7220</v>
      </c>
      <c r="DG513" s="526"/>
      <c r="DH513" s="527">
        <f t="shared" si="338"/>
        <v>7220</v>
      </c>
      <c r="DP513" s="107" t="s">
        <v>1089</v>
      </c>
      <c r="DQ513" s="163">
        <v>550</v>
      </c>
      <c r="DR513" s="528">
        <f t="shared" si="347"/>
        <v>550</v>
      </c>
      <c r="DS513" s="523"/>
      <c r="DT513" s="524">
        <f t="shared" si="348"/>
        <v>550</v>
      </c>
      <c r="DU513" s="165"/>
      <c r="DV513" s="732" t="s">
        <v>4283</v>
      </c>
      <c r="DW513" s="165">
        <v>800</v>
      </c>
      <c r="DX513" s="519">
        <f t="shared" si="344"/>
        <v>800</v>
      </c>
      <c r="DY513" s="520"/>
      <c r="DZ513" s="521">
        <f t="shared" si="345"/>
        <v>800</v>
      </c>
      <c r="EH513" s="730" t="s">
        <v>4824</v>
      </c>
      <c r="EI513" s="104">
        <v>0</v>
      </c>
      <c r="EJ513" s="533">
        <f t="shared" si="349"/>
        <v>0</v>
      </c>
      <c r="EK513" s="511"/>
      <c r="EL513" s="508">
        <f t="shared" si="350"/>
        <v>0</v>
      </c>
    </row>
    <row r="514" spans="51:142" x14ac:dyDescent="0.2">
      <c r="AY514" s="735" t="s">
        <v>2661</v>
      </c>
      <c r="AZ514" s="61" t="s">
        <v>1599</v>
      </c>
      <c r="BA514" s="138" t="str">
        <f t="shared" si="343"/>
        <v>ДП Тіана.1/5.купе.</v>
      </c>
      <c r="BW514" s="735" t="s">
        <v>2657</v>
      </c>
      <c r="BX514" s="247" t="s">
        <v>790</v>
      </c>
      <c r="BY514" s="138" t="str">
        <f t="shared" si="334"/>
        <v>ДП Тіана.1/1.Бронза</v>
      </c>
      <c r="CA514" s="145" t="s">
        <v>3036</v>
      </c>
      <c r="CB514" s="136" t="s">
        <v>4076</v>
      </c>
      <c r="CC514" s="137" t="str">
        <f>CONCATENATE(CA514,".",CB514)</f>
        <v>ДП ЛАДА C.фальц..робоча..Magnet цл +3завіс</v>
      </c>
      <c r="DD514" s="249" t="s">
        <v>2462</v>
      </c>
      <c r="DE514" s="165">
        <v>7220</v>
      </c>
      <c r="DF514" s="525">
        <f t="shared" si="337"/>
        <v>7220</v>
      </c>
      <c r="DG514" s="526"/>
      <c r="DH514" s="527">
        <f t="shared" si="338"/>
        <v>7220</v>
      </c>
      <c r="DP514" s="107" t="s">
        <v>5683</v>
      </c>
      <c r="DQ514" s="163">
        <v>550</v>
      </c>
      <c r="DR514" s="528">
        <f>ROUND(((DQ514-(DQ514/6))/$DD$3)*$DE$3,2)</f>
        <v>550</v>
      </c>
      <c r="DS514" s="523"/>
      <c r="DT514" s="524">
        <f>IF(DS514="",DR514,
IF(AND($DQ$10&gt;=VLOOKUP(DS514,$DP$5:$DT$9,2,0),$DQ$10&lt;=VLOOKUP(DS514,$DP$5:$DT$9,3,0)),
(DR514*(1-VLOOKUP(DS514,$DP$5:$DT$9,4,0))),
DR514))</f>
        <v>550</v>
      </c>
      <c r="DU514" s="165"/>
      <c r="DV514" s="732" t="s">
        <v>4284</v>
      </c>
      <c r="DW514" s="165">
        <v>800</v>
      </c>
      <c r="DX514" s="519">
        <f t="shared" si="344"/>
        <v>800</v>
      </c>
      <c r="DY514" s="520"/>
      <c r="DZ514" s="521">
        <f t="shared" si="345"/>
        <v>800</v>
      </c>
      <c r="EH514" s="730" t="s">
        <v>3485</v>
      </c>
      <c r="EI514" s="104">
        <v>0</v>
      </c>
      <c r="EJ514" s="533">
        <f t="shared" si="349"/>
        <v>0</v>
      </c>
      <c r="EK514" s="511"/>
      <c r="EL514" s="508">
        <f t="shared" si="350"/>
        <v>0</v>
      </c>
    </row>
    <row r="515" spans="51:142" x14ac:dyDescent="0.2">
      <c r="AY515" s="734" t="s">
        <v>2662</v>
      </c>
      <c r="AZ515" s="136" t="s">
        <v>1597</v>
      </c>
      <c r="BA515" s="137" t="str">
        <f t="shared" si="343"/>
        <v>ДП Тіана.1/6.фальц.</v>
      </c>
      <c r="BW515" s="738" t="s">
        <v>2658</v>
      </c>
      <c r="BX515" s="245" t="s">
        <v>430</v>
      </c>
      <c r="BY515" s="134" t="str">
        <f t="shared" si="334"/>
        <v>ДП Тіана.1/2.Сатин</v>
      </c>
      <c r="CA515" s="146" t="s">
        <v>3036</v>
      </c>
      <c r="CB515" s="61" t="s">
        <v>4079</v>
      </c>
      <c r="CC515" s="138" t="str">
        <f>CONCATENATE(CA515,".",CB515)</f>
        <v>ДП ЛАДА C.фальц..робоча..Magnet ст +3завіс</v>
      </c>
      <c r="DD515" s="249" t="s">
        <v>2463</v>
      </c>
      <c r="DE515" s="165">
        <v>7220</v>
      </c>
      <c r="DF515" s="525">
        <f t="shared" si="337"/>
        <v>7220</v>
      </c>
      <c r="DG515" s="526"/>
      <c r="DH515" s="527">
        <f t="shared" si="338"/>
        <v>7220</v>
      </c>
      <c r="DP515" s="164" t="s">
        <v>1075</v>
      </c>
      <c r="DQ515" s="165">
        <v>0</v>
      </c>
      <c r="DR515" s="519">
        <f t="shared" si="347"/>
        <v>0</v>
      </c>
      <c r="DS515" s="520"/>
      <c r="DT515" s="521">
        <f t="shared" si="348"/>
        <v>0</v>
      </c>
      <c r="DU515" s="165"/>
      <c r="DV515" s="733" t="s">
        <v>4285</v>
      </c>
      <c r="DW515" s="165">
        <v>800</v>
      </c>
      <c r="DX515" s="522">
        <f t="shared" si="344"/>
        <v>800</v>
      </c>
      <c r="DY515" s="523"/>
      <c r="DZ515" s="524">
        <f t="shared" si="345"/>
        <v>800</v>
      </c>
      <c r="EH515" s="255"/>
      <c r="EI515" s="256"/>
      <c r="EJ515" s="514"/>
      <c r="EK515" s="529"/>
      <c r="EL515" s="258"/>
    </row>
    <row r="516" spans="51:142" x14ac:dyDescent="0.2">
      <c r="AY516" s="734" t="s">
        <v>2662</v>
      </c>
      <c r="AZ516" s="136" t="s">
        <v>1598</v>
      </c>
      <c r="BA516" s="137" t="str">
        <f t="shared" si="343"/>
        <v>ДП Тіана.1/6.б/з фальц.</v>
      </c>
      <c r="BW516" s="734" t="s">
        <v>2658</v>
      </c>
      <c r="BX516" s="764" t="s">
        <v>3617</v>
      </c>
      <c r="BY516" s="137" t="str">
        <f t="shared" si="334"/>
        <v>ДП Тіана.1/2.Графіт</v>
      </c>
      <c r="CA516" s="145" t="s">
        <v>3036</v>
      </c>
      <c r="CB516" s="762" t="s">
        <v>5833</v>
      </c>
      <c r="CC516" s="137" t="str">
        <f>CONCATENATE(CA516,".",CB516)</f>
        <v>ДП ЛАДА C.фальц..робоча..Magnet цл (чор.) +3завіс</v>
      </c>
      <c r="DD516" s="249" t="s">
        <v>2464</v>
      </c>
      <c r="DE516" s="165">
        <v>7220</v>
      </c>
      <c r="DF516" s="525">
        <f t="shared" si="337"/>
        <v>7220</v>
      </c>
      <c r="DG516" s="526"/>
      <c r="DH516" s="527">
        <f t="shared" si="338"/>
        <v>7220</v>
      </c>
      <c r="DP516" s="732" t="s">
        <v>3742</v>
      </c>
      <c r="DQ516" s="165">
        <v>550</v>
      </c>
      <c r="DR516" s="519">
        <f t="shared" si="347"/>
        <v>550</v>
      </c>
      <c r="DS516" s="520"/>
      <c r="DT516" s="521">
        <f t="shared" si="348"/>
        <v>550</v>
      </c>
      <c r="DU516" s="165"/>
      <c r="DV516" s="733" t="s">
        <v>5930</v>
      </c>
      <c r="DW516" s="163">
        <v>0</v>
      </c>
      <c r="DX516" s="528">
        <f t="shared" si="344"/>
        <v>0</v>
      </c>
      <c r="DY516" s="523"/>
      <c r="DZ516" s="524">
        <f t="shared" si="345"/>
        <v>0</v>
      </c>
      <c r="EH516" s="730" t="s">
        <v>4645</v>
      </c>
      <c r="EI516" s="104">
        <v>0</v>
      </c>
      <c r="EJ516" s="533">
        <f t="shared" ref="EJ516:EJ524" si="351">ROUND(((EI516-(EI516/6))/$DD$3)*$DE$3,2)</f>
        <v>0</v>
      </c>
      <c r="EK516" s="511"/>
      <c r="EL516" s="508">
        <f t="shared" ref="EL516:EL524" si="352">IF(EK516="",EJ516,
IF(AND($EI$10&gt;=VLOOKUP(EK516,$EH$5:$EL$9,2,0),$EI$10&lt;=VLOOKUP(EK516,$EH$5:$EL$9,3,0)),
(EJ516*(1-VLOOKUP(EK516,$EH$5:$EL$9,4,0))),
EJ516))</f>
        <v>0</v>
      </c>
    </row>
    <row r="517" spans="51:142" x14ac:dyDescent="0.2">
      <c r="AY517" s="735" t="s">
        <v>2662</v>
      </c>
      <c r="AZ517" s="61" t="s">
        <v>1599</v>
      </c>
      <c r="BA517" s="138" t="str">
        <f t="shared" si="343"/>
        <v>ДП Тіана.1/6.купе.</v>
      </c>
      <c r="BW517" s="735" t="s">
        <v>2658</v>
      </c>
      <c r="BX517" s="247" t="s">
        <v>790</v>
      </c>
      <c r="BY517" s="138" t="str">
        <f t="shared" si="334"/>
        <v>ДП Тіана.1/2.Бронза</v>
      </c>
      <c r="CA517" s="146" t="s">
        <v>3036</v>
      </c>
      <c r="CB517" s="762" t="s">
        <v>5834</v>
      </c>
      <c r="CC517" s="138" t="str">
        <f>CONCATENATE(CA517,".",CB517)</f>
        <v>ДП ЛАДА C.фальц..робоча..Magnet ст (чор.) +3завіс</v>
      </c>
      <c r="DD517" s="248" t="s">
        <v>2465</v>
      </c>
      <c r="DE517" s="163">
        <v>7220</v>
      </c>
      <c r="DF517" s="525">
        <f t="shared" si="337"/>
        <v>7220</v>
      </c>
      <c r="DG517" s="526"/>
      <c r="DH517" s="527">
        <f t="shared" si="338"/>
        <v>7220</v>
      </c>
      <c r="DP517" s="107" t="s">
        <v>1080</v>
      </c>
      <c r="DQ517" s="163">
        <v>550</v>
      </c>
      <c r="DR517" s="528">
        <f t="shared" si="347"/>
        <v>550</v>
      </c>
      <c r="DS517" s="523"/>
      <c r="DT517" s="524">
        <f t="shared" si="348"/>
        <v>550</v>
      </c>
      <c r="DU517" s="165"/>
      <c r="DV517" s="732" t="s">
        <v>5931</v>
      </c>
      <c r="DW517" s="165">
        <v>1000</v>
      </c>
      <c r="DX517" s="519">
        <f t="shared" si="344"/>
        <v>1000</v>
      </c>
      <c r="DY517" s="520"/>
      <c r="DZ517" s="521">
        <f t="shared" si="345"/>
        <v>1000</v>
      </c>
      <c r="EH517" s="730" t="s">
        <v>3486</v>
      </c>
      <c r="EI517" s="104">
        <v>0</v>
      </c>
      <c r="EJ517" s="533">
        <f t="shared" si="351"/>
        <v>0</v>
      </c>
      <c r="EK517" s="511"/>
      <c r="EL517" s="508">
        <f t="shared" si="352"/>
        <v>0</v>
      </c>
    </row>
    <row r="518" spans="51:142" x14ac:dyDescent="0.2">
      <c r="AY518" s="734" t="s">
        <v>2663</v>
      </c>
      <c r="AZ518" s="136" t="s">
        <v>1597</v>
      </c>
      <c r="BA518" s="137" t="str">
        <f t="shared" si="343"/>
        <v>ДП Тіана.1/7.фальц.</v>
      </c>
      <c r="BW518" s="738" t="s">
        <v>2659</v>
      </c>
      <c r="BX518" s="245" t="s">
        <v>430</v>
      </c>
      <c r="BY518" s="134" t="str">
        <f t="shared" si="334"/>
        <v>ДП Тіана.1/3.Сатин</v>
      </c>
      <c r="CA518" s="144" t="s">
        <v>3037</v>
      </c>
      <c r="CB518" s="133" t="s">
        <v>3871</v>
      </c>
      <c r="CC518" s="134" t="str">
        <f>CONCATENATE(CA518,".",CB518)</f>
        <v>ДП ЛАДА C.фальц..неробоча..(ні)</v>
      </c>
      <c r="DD518" s="734" t="s">
        <v>4841</v>
      </c>
      <c r="DE518" s="165">
        <v>7570</v>
      </c>
      <c r="DF518" s="525">
        <f t="shared" si="337"/>
        <v>7570</v>
      </c>
      <c r="DG518" s="526"/>
      <c r="DH518" s="527">
        <f t="shared" si="338"/>
        <v>7570</v>
      </c>
      <c r="DP518" s="107" t="s">
        <v>6070</v>
      </c>
      <c r="DQ518" s="163">
        <v>550</v>
      </c>
      <c r="DR518" s="528">
        <f t="shared" si="347"/>
        <v>550</v>
      </c>
      <c r="DS518" s="523"/>
      <c r="DT518" s="524">
        <f t="shared" si="348"/>
        <v>550</v>
      </c>
      <c r="DU518" s="165"/>
      <c r="DV518" s="732" t="s">
        <v>5932</v>
      </c>
      <c r="DW518" s="165">
        <v>1000</v>
      </c>
      <c r="DX518" s="519">
        <f t="shared" si="344"/>
        <v>1000</v>
      </c>
      <c r="DY518" s="520"/>
      <c r="DZ518" s="521">
        <f t="shared" si="345"/>
        <v>1000</v>
      </c>
      <c r="EH518" s="730" t="s">
        <v>3487</v>
      </c>
      <c r="EI518" s="104">
        <v>0</v>
      </c>
      <c r="EJ518" s="533">
        <f t="shared" si="351"/>
        <v>0</v>
      </c>
      <c r="EK518" s="511"/>
      <c r="EL518" s="508">
        <f t="shared" si="352"/>
        <v>0</v>
      </c>
    </row>
    <row r="519" spans="51:142" x14ac:dyDescent="0.2">
      <c r="AY519" s="734" t="s">
        <v>2663</v>
      </c>
      <c r="AZ519" s="136" t="s">
        <v>1598</v>
      </c>
      <c r="BA519" s="137" t="str">
        <f t="shared" si="343"/>
        <v>ДП Тіана.1/7.б/з фальц.</v>
      </c>
      <c r="BW519" s="734" t="s">
        <v>2659</v>
      </c>
      <c r="BX519" s="764" t="s">
        <v>3617</v>
      </c>
      <c r="BY519" s="137" t="str">
        <f t="shared" si="334"/>
        <v>ДП Тіана.1/3.Графіт</v>
      </c>
      <c r="CA519" s="145" t="s">
        <v>3037</v>
      </c>
      <c r="CC519" s="21"/>
      <c r="DD519" s="734" t="s">
        <v>4842</v>
      </c>
      <c r="DE519" s="165">
        <v>7570</v>
      </c>
      <c r="DF519" s="525">
        <f t="shared" si="337"/>
        <v>7570</v>
      </c>
      <c r="DG519" s="526"/>
      <c r="DH519" s="527">
        <f t="shared" si="338"/>
        <v>7570</v>
      </c>
      <c r="DP519" s="164" t="s">
        <v>1090</v>
      </c>
      <c r="DQ519" s="165">
        <v>0</v>
      </c>
      <c r="DR519" s="519">
        <f t="shared" si="347"/>
        <v>0</v>
      </c>
      <c r="DS519" s="520"/>
      <c r="DT519" s="521">
        <f t="shared" si="348"/>
        <v>0</v>
      </c>
      <c r="DU519" s="165"/>
      <c r="DV519" s="732" t="s">
        <v>5933</v>
      </c>
      <c r="DW519" s="165">
        <v>1000</v>
      </c>
      <c r="DX519" s="519">
        <f t="shared" si="344"/>
        <v>1000</v>
      </c>
      <c r="DY519" s="520"/>
      <c r="DZ519" s="521">
        <f t="shared" si="345"/>
        <v>1000</v>
      </c>
      <c r="EH519" s="730" t="s">
        <v>3488</v>
      </c>
      <c r="EI519" s="104">
        <v>0</v>
      </c>
      <c r="EJ519" s="533">
        <f t="shared" si="351"/>
        <v>0</v>
      </c>
      <c r="EK519" s="511"/>
      <c r="EL519" s="508">
        <f t="shared" si="352"/>
        <v>0</v>
      </c>
    </row>
    <row r="520" spans="51:142" x14ac:dyDescent="0.2">
      <c r="AY520" s="735" t="s">
        <v>2663</v>
      </c>
      <c r="AZ520" s="61" t="s">
        <v>1599</v>
      </c>
      <c r="BA520" s="138" t="str">
        <f t="shared" si="343"/>
        <v>ДП Тіана.1/7.купе.</v>
      </c>
      <c r="BW520" s="735" t="s">
        <v>2659</v>
      </c>
      <c r="BX520" s="247" t="s">
        <v>790</v>
      </c>
      <c r="BY520" s="138" t="str">
        <f t="shared" si="334"/>
        <v>ДП Тіана.1/3.Бронза</v>
      </c>
      <c r="CA520" s="145" t="s">
        <v>3037</v>
      </c>
      <c r="CB520" s="150" t="s">
        <v>4085</v>
      </c>
      <c r="CC520" s="137" t="str">
        <f t="shared" ref="CC520:CC525" si="353">CONCATENATE(CA520,".",CB520)</f>
        <v>ДП ЛАДА C.фальц..неробоча..Пл Stand +3завіс</v>
      </c>
      <c r="DD520" s="734" t="s">
        <v>4843</v>
      </c>
      <c r="DE520" s="165">
        <v>7570</v>
      </c>
      <c r="DF520" s="525">
        <f t="shared" si="337"/>
        <v>7570</v>
      </c>
      <c r="DG520" s="526"/>
      <c r="DH520" s="527">
        <f t="shared" si="338"/>
        <v>7570</v>
      </c>
      <c r="DP520" s="732" t="s">
        <v>3743</v>
      </c>
      <c r="DQ520" s="165">
        <v>550</v>
      </c>
      <c r="DR520" s="519">
        <f t="shared" si="347"/>
        <v>550</v>
      </c>
      <c r="DS520" s="520"/>
      <c r="DT520" s="521">
        <f t="shared" si="348"/>
        <v>550</v>
      </c>
      <c r="DU520" s="165"/>
      <c r="DV520" s="732" t="s">
        <v>5934</v>
      </c>
      <c r="DW520" s="165">
        <v>1000</v>
      </c>
      <c r="DX520" s="519">
        <f t="shared" si="344"/>
        <v>1000</v>
      </c>
      <c r="DY520" s="520"/>
      <c r="DZ520" s="521">
        <f t="shared" si="345"/>
        <v>1000</v>
      </c>
      <c r="EH520" s="730" t="s">
        <v>3489</v>
      </c>
      <c r="EI520" s="104">
        <v>0</v>
      </c>
      <c r="EJ520" s="533">
        <f t="shared" si="351"/>
        <v>0</v>
      </c>
      <c r="EK520" s="511"/>
      <c r="EL520" s="508">
        <f t="shared" si="352"/>
        <v>0</v>
      </c>
    </row>
    <row r="521" spans="51:142" x14ac:dyDescent="0.2">
      <c r="AY521" s="734" t="s">
        <v>2664</v>
      </c>
      <c r="AZ521" s="136" t="s">
        <v>1597</v>
      </c>
      <c r="BA521" s="137" t="str">
        <f t="shared" si="343"/>
        <v>ДП Тіана.1/8.фальц.</v>
      </c>
      <c r="BW521" s="738" t="s">
        <v>2660</v>
      </c>
      <c r="BX521" s="245" t="s">
        <v>430</v>
      </c>
      <c r="BY521" s="134" t="str">
        <f t="shared" si="334"/>
        <v>ДП Тіана.1/4.Сатин</v>
      </c>
      <c r="CA521" s="145" t="s">
        <v>3037</v>
      </c>
      <c r="CB521" s="150" t="s">
        <v>6268</v>
      </c>
      <c r="CC521" s="137" t="str">
        <f t="shared" si="353"/>
        <v>ДП ЛАДА C.фальц..неробоча..Пл Soft (чор.)+3завіс</v>
      </c>
      <c r="DD521" s="734" t="s">
        <v>4844</v>
      </c>
      <c r="DE521" s="165">
        <v>7570</v>
      </c>
      <c r="DF521" s="525">
        <f t="shared" si="337"/>
        <v>7570</v>
      </c>
      <c r="DG521" s="526"/>
      <c r="DH521" s="527">
        <f t="shared" si="338"/>
        <v>7570</v>
      </c>
      <c r="DP521" s="107" t="s">
        <v>1091</v>
      </c>
      <c r="DQ521" s="163">
        <v>550</v>
      </c>
      <c r="DR521" s="528">
        <f t="shared" si="347"/>
        <v>550</v>
      </c>
      <c r="DS521" s="523"/>
      <c r="DT521" s="524">
        <f t="shared" si="348"/>
        <v>550</v>
      </c>
      <c r="DV521" s="732" t="s">
        <v>5935</v>
      </c>
      <c r="DW521" s="165">
        <v>1000</v>
      </c>
      <c r="DX521" s="519">
        <f t="shared" si="344"/>
        <v>1000</v>
      </c>
      <c r="DY521" s="520"/>
      <c r="DZ521" s="521">
        <f t="shared" si="345"/>
        <v>1000</v>
      </c>
      <c r="EH521" s="730" t="s">
        <v>7189</v>
      </c>
      <c r="EI521" s="104">
        <v>0</v>
      </c>
      <c r="EJ521" s="533">
        <f t="shared" si="351"/>
        <v>0</v>
      </c>
      <c r="EK521" s="511"/>
      <c r="EL521" s="508">
        <f t="shared" si="352"/>
        <v>0</v>
      </c>
    </row>
    <row r="522" spans="51:142" x14ac:dyDescent="0.2">
      <c r="AY522" s="734" t="s">
        <v>2664</v>
      </c>
      <c r="AZ522" s="136" t="s">
        <v>1598</v>
      </c>
      <c r="BA522" s="137" t="str">
        <f t="shared" si="343"/>
        <v>ДП Тіана.1/8.б/з фальц.</v>
      </c>
      <c r="BW522" s="734" t="s">
        <v>2660</v>
      </c>
      <c r="BX522" s="764" t="s">
        <v>3617</v>
      </c>
      <c r="BY522" s="137" t="str">
        <f t="shared" si="334"/>
        <v>ДП Тіана.1/4.Графіт</v>
      </c>
      <c r="CA522" s="145" t="s">
        <v>3037</v>
      </c>
      <c r="CB522" s="150" t="s">
        <v>4093</v>
      </c>
      <c r="CC522" s="137" t="str">
        <f t="shared" si="353"/>
        <v>ДП ЛАДА C.фальц..неробоча..Пл Soft +3завіс</v>
      </c>
      <c r="DD522" s="734" t="s">
        <v>4845</v>
      </c>
      <c r="DE522" s="165">
        <v>7570</v>
      </c>
      <c r="DF522" s="525">
        <f t="shared" si="337"/>
        <v>7570</v>
      </c>
      <c r="DG522" s="526"/>
      <c r="DH522" s="527">
        <f t="shared" si="338"/>
        <v>7570</v>
      </c>
      <c r="DP522" s="107" t="s">
        <v>5684</v>
      </c>
      <c r="DQ522" s="163">
        <v>550</v>
      </c>
      <c r="DR522" s="528">
        <f>ROUND(((DQ522-(DQ522/6))/$DD$3)*$DE$3,2)</f>
        <v>550</v>
      </c>
      <c r="DS522" s="523"/>
      <c r="DT522" s="524">
        <f>IF(DS522="",DR522,
IF(AND($DQ$10&gt;=VLOOKUP(DS522,$DP$5:$DT$9,2,0),$DQ$10&lt;=VLOOKUP(DS522,$DP$5:$DT$9,3,0)),
(DR522*(1-VLOOKUP(DS522,$DP$5:$DT$9,4,0))),
DR522))</f>
        <v>550</v>
      </c>
      <c r="DV522" s="733" t="s">
        <v>5936</v>
      </c>
      <c r="DW522" s="165">
        <v>1000</v>
      </c>
      <c r="DX522" s="522">
        <f t="shared" si="344"/>
        <v>1000</v>
      </c>
      <c r="DY522" s="523"/>
      <c r="DZ522" s="524">
        <f t="shared" si="345"/>
        <v>1000</v>
      </c>
      <c r="EH522" s="730" t="s">
        <v>3490</v>
      </c>
      <c r="EI522" s="104">
        <v>0</v>
      </c>
      <c r="EJ522" s="533">
        <f t="shared" si="351"/>
        <v>0</v>
      </c>
      <c r="EK522" s="511"/>
      <c r="EL522" s="508">
        <f t="shared" si="352"/>
        <v>0</v>
      </c>
    </row>
    <row r="523" spans="51:142" x14ac:dyDescent="0.2">
      <c r="AY523" s="735" t="s">
        <v>2664</v>
      </c>
      <c r="AZ523" s="61" t="s">
        <v>1599</v>
      </c>
      <c r="BA523" s="138" t="str">
        <f t="shared" si="343"/>
        <v>ДП Тіана.1/8.купе.</v>
      </c>
      <c r="BW523" s="735" t="s">
        <v>2660</v>
      </c>
      <c r="BX523" s="247" t="s">
        <v>790</v>
      </c>
      <c r="BY523" s="138" t="str">
        <f t="shared" si="334"/>
        <v>ДП Тіана.1/4.Бронза</v>
      </c>
      <c r="CA523" s="146" t="s">
        <v>3037</v>
      </c>
      <c r="CB523" s="151" t="s">
        <v>4096</v>
      </c>
      <c r="CC523" s="138" t="str">
        <f t="shared" si="353"/>
        <v>ДП ЛАДА C.фальц..неробоча..Пл Magnet +3завіс</v>
      </c>
      <c r="DD523" s="734" t="s">
        <v>4846</v>
      </c>
      <c r="DE523" s="165">
        <v>7570</v>
      </c>
      <c r="DF523" s="525">
        <f t="shared" si="337"/>
        <v>7570</v>
      </c>
      <c r="DG523" s="526"/>
      <c r="DH523" s="527">
        <f t="shared" si="338"/>
        <v>7570</v>
      </c>
      <c r="DP523" s="164" t="s">
        <v>1076</v>
      </c>
      <c r="DQ523" s="165">
        <v>0</v>
      </c>
      <c r="DR523" s="519">
        <f t="shared" si="347"/>
        <v>0</v>
      </c>
      <c r="DS523" s="520"/>
      <c r="DT523" s="521">
        <f t="shared" si="348"/>
        <v>0</v>
      </c>
      <c r="DV523" s="164" t="s">
        <v>2366</v>
      </c>
      <c r="DW523" s="165">
        <v>0</v>
      </c>
      <c r="DX523" s="519">
        <f>ROUND(((DW523-(DW523/6))/$DD$3)*$DE$3,2)</f>
        <v>0</v>
      </c>
      <c r="DY523" s="520"/>
      <c r="DZ523" s="521">
        <f t="shared" si="345"/>
        <v>0</v>
      </c>
      <c r="EH523" s="730" t="s">
        <v>4830</v>
      </c>
      <c r="EI523" s="104">
        <v>0</v>
      </c>
      <c r="EJ523" s="533">
        <f t="shared" si="351"/>
        <v>0</v>
      </c>
      <c r="EK523" s="511"/>
      <c r="EL523" s="508">
        <f t="shared" si="352"/>
        <v>0</v>
      </c>
    </row>
    <row r="524" spans="51:142" x14ac:dyDescent="0.2">
      <c r="AY524" s="431"/>
      <c r="AZ524" s="221"/>
      <c r="BA524" s="222"/>
      <c r="BW524" s="738" t="s">
        <v>2661</v>
      </c>
      <c r="BX524" s="245" t="s">
        <v>430</v>
      </c>
      <c r="BY524" s="134" t="str">
        <f t="shared" si="334"/>
        <v>ДП Тіана.1/5.Сатин</v>
      </c>
      <c r="CA524" s="146" t="s">
        <v>3037</v>
      </c>
      <c r="CB524" s="151" t="s">
        <v>5792</v>
      </c>
      <c r="CC524" s="138" t="str">
        <f t="shared" si="353"/>
        <v>ДП ЛАДА C.фальц..неробоча..Пл Magnet (чор.) +3завіс</v>
      </c>
      <c r="DD524" s="734" t="s">
        <v>4847</v>
      </c>
      <c r="DE524" s="165">
        <v>7570</v>
      </c>
      <c r="DF524" s="525">
        <f t="shared" si="337"/>
        <v>7570</v>
      </c>
      <c r="DG524" s="526"/>
      <c r="DH524" s="527">
        <f t="shared" si="338"/>
        <v>7570</v>
      </c>
      <c r="DP524" s="732" t="s">
        <v>3744</v>
      </c>
      <c r="DQ524" s="165">
        <v>550</v>
      </c>
      <c r="DR524" s="519">
        <f t="shared" si="347"/>
        <v>550</v>
      </c>
      <c r="DS524" s="520"/>
      <c r="DT524" s="521">
        <f t="shared" si="348"/>
        <v>550</v>
      </c>
      <c r="DV524" s="107" t="s">
        <v>2368</v>
      </c>
      <c r="DW524" s="163">
        <v>560</v>
      </c>
      <c r="DX524" s="528">
        <f>ROUND(((DW524-(DW524/6))/$DD$3)*$DE$3,2)</f>
        <v>560</v>
      </c>
      <c r="DY524" s="523"/>
      <c r="DZ524" s="524">
        <f t="shared" si="345"/>
        <v>560</v>
      </c>
      <c r="EH524" s="730" t="s">
        <v>3491</v>
      </c>
      <c r="EI524" s="104">
        <v>0</v>
      </c>
      <c r="EJ524" s="533">
        <f t="shared" si="351"/>
        <v>0</v>
      </c>
      <c r="EK524" s="511"/>
      <c r="EL524" s="508">
        <f t="shared" si="352"/>
        <v>0</v>
      </c>
    </row>
    <row r="525" spans="51:142" x14ac:dyDescent="0.2">
      <c r="AY525" s="734" t="s">
        <v>2592</v>
      </c>
      <c r="AZ525" s="136" t="s">
        <v>1597</v>
      </c>
      <c r="BA525" s="137" t="str">
        <f>CONCATENATE(AY525,".",AZ525)</f>
        <v>ДП Єва.2/0.фальц.</v>
      </c>
      <c r="BW525" s="734" t="s">
        <v>2661</v>
      </c>
      <c r="BX525" s="764" t="s">
        <v>3617</v>
      </c>
      <c r="BY525" s="137" t="str">
        <f t="shared" si="334"/>
        <v>ДП Тіана.1/5.Графіт</v>
      </c>
      <c r="CA525" s="145" t="s">
        <v>3038</v>
      </c>
      <c r="CB525" s="136" t="s">
        <v>3871</v>
      </c>
      <c r="CC525" s="238" t="str">
        <f t="shared" si="353"/>
        <v>ДП ЛАДА C.б/з фальц..робоча..(ні)</v>
      </c>
      <c r="DD525" s="735" t="s">
        <v>4848</v>
      </c>
      <c r="DE525" s="163">
        <v>7570</v>
      </c>
      <c r="DF525" s="525">
        <f>ROUND(((DE525-(DE525/6))/$DD$3)*$DE$3,2)</f>
        <v>7570</v>
      </c>
      <c r="DG525" s="526"/>
      <c r="DH525" s="527">
        <f t="shared" si="338"/>
        <v>7570</v>
      </c>
      <c r="DP525" s="107" t="s">
        <v>1081</v>
      </c>
      <c r="DQ525" s="163">
        <v>550</v>
      </c>
      <c r="DR525" s="528">
        <f t="shared" si="347"/>
        <v>550</v>
      </c>
      <c r="DS525" s="523"/>
      <c r="DT525" s="524">
        <f t="shared" si="348"/>
        <v>550</v>
      </c>
      <c r="DV525" s="107"/>
      <c r="DW525" s="163"/>
      <c r="DX525" s="519"/>
      <c r="DY525" s="523"/>
      <c r="DZ525" s="524"/>
      <c r="EH525" s="255"/>
      <c r="EI525" s="256"/>
      <c r="EJ525" s="514"/>
      <c r="EK525" s="529"/>
      <c r="EL525" s="258"/>
    </row>
    <row r="526" spans="51:142" x14ac:dyDescent="0.2">
      <c r="AY526" s="734" t="s">
        <v>2592</v>
      </c>
      <c r="AZ526" s="136" t="s">
        <v>1598</v>
      </c>
      <c r="BA526" s="137" t="str">
        <f>CONCATENATE(AY526,".",AZ526)</f>
        <v>ДП Єва.2/0.б/з фальц.</v>
      </c>
      <c r="BW526" s="735" t="s">
        <v>2661</v>
      </c>
      <c r="BX526" s="247" t="s">
        <v>790</v>
      </c>
      <c r="BY526" s="138" t="str">
        <f t="shared" si="334"/>
        <v>ДП Тіана.1/5.Бронза</v>
      </c>
      <c r="CA526" s="145" t="s">
        <v>3038</v>
      </c>
      <c r="CB526" s="96"/>
      <c r="CC526" s="96"/>
      <c r="DD526" s="638"/>
      <c r="DE526" s="645"/>
      <c r="DF526" s="640"/>
      <c r="DG526" s="641"/>
      <c r="DH526" s="642"/>
      <c r="DP526" s="164" t="s">
        <v>1092</v>
      </c>
      <c r="DQ526" s="165">
        <v>0</v>
      </c>
      <c r="DR526" s="519">
        <f t="shared" si="347"/>
        <v>0</v>
      </c>
      <c r="DS526" s="520"/>
      <c r="DT526" s="521">
        <f t="shared" si="348"/>
        <v>0</v>
      </c>
      <c r="DV526" s="107"/>
      <c r="DW526" s="163"/>
      <c r="DX526" s="519"/>
      <c r="DY526" s="523"/>
      <c r="DZ526" s="524"/>
      <c r="EH526" s="730" t="s">
        <v>4646</v>
      </c>
      <c r="EI526" s="104">
        <v>0</v>
      </c>
      <c r="EJ526" s="533">
        <f t="shared" ref="EJ526:EJ534" si="354">ROUND(((EI526-(EI526/6))/$DD$3)*$DE$3,2)</f>
        <v>0</v>
      </c>
      <c r="EK526" s="511"/>
      <c r="EL526" s="508">
        <f t="shared" ref="EL526:EL534" si="355">IF(EK526="",EJ526,
IF(AND($EI$10&gt;=VLOOKUP(EK526,$EH$5:$EL$9,2,0),$EI$10&lt;=VLOOKUP(EK526,$EH$5:$EL$9,3,0)),
(EJ526*(1-VLOOKUP(EK526,$EH$5:$EL$9,4,0))),
EJ526))</f>
        <v>0</v>
      </c>
    </row>
    <row r="527" spans="51:142" x14ac:dyDescent="0.2">
      <c r="AY527" s="735" t="s">
        <v>2592</v>
      </c>
      <c r="AZ527" s="61" t="s">
        <v>1599</v>
      </c>
      <c r="BA527" s="138" t="str">
        <f>CONCATENATE(AY527,".",AZ527)</f>
        <v>ДП Єва.2/0.купе.</v>
      </c>
      <c r="BW527" s="738" t="s">
        <v>2662</v>
      </c>
      <c r="BX527" s="245" t="s">
        <v>430</v>
      </c>
      <c r="BY527" s="134" t="str">
        <f t="shared" si="334"/>
        <v>ДП Тіана.1/6.Сатин</v>
      </c>
      <c r="CA527" s="145" t="s">
        <v>3038</v>
      </c>
      <c r="CB527" s="475" t="s">
        <v>4097</v>
      </c>
      <c r="CC527" s="238" t="str">
        <f t="shared" ref="CC527:CC535" si="356">CONCATENATE(CA527,".",CB527)</f>
        <v>ДП ЛАДА C.б/з фальц..робоча..Magnet цл б/з завіс.</v>
      </c>
      <c r="DD527" s="161" t="s">
        <v>411</v>
      </c>
      <c r="DE527" s="162">
        <v>6150</v>
      </c>
      <c r="DF527" s="525">
        <f>ROUND(((DE527-(DE527/6))/$DD$3)*$DE$3,2)</f>
        <v>6150</v>
      </c>
      <c r="DG527" s="526"/>
      <c r="DH527" s="527">
        <f t="shared" ref="DH527:DH535" si="357">IF(DG527="",DF527,
IF(AND($DE$10&gt;=VLOOKUP(DG527,$DD$5:$DH$9,2,0),$DE$10&lt;=VLOOKUP(DG527,$DD$5:$DH$9,3,0)),
(DF527*(1-VLOOKUP(DG527,$DD$5:$DH$9,4,0))),
DF527))</f>
        <v>6150</v>
      </c>
      <c r="DP527" s="732" t="s">
        <v>3745</v>
      </c>
      <c r="DQ527" s="165">
        <v>550</v>
      </c>
      <c r="DR527" s="519">
        <f t="shared" si="347"/>
        <v>550</v>
      </c>
      <c r="DS527" s="520"/>
      <c r="DT527" s="521">
        <f t="shared" si="348"/>
        <v>550</v>
      </c>
      <c r="DV527" s="107"/>
      <c r="DW527" s="163"/>
      <c r="DX527" s="519"/>
      <c r="DY527" s="523"/>
      <c r="DZ527" s="524"/>
      <c r="EH527" s="730" t="s">
        <v>3492</v>
      </c>
      <c r="EI527" s="104">
        <v>0</v>
      </c>
      <c r="EJ527" s="533">
        <f t="shared" si="354"/>
        <v>0</v>
      </c>
      <c r="EK527" s="511"/>
      <c r="EL527" s="508">
        <f t="shared" si="355"/>
        <v>0</v>
      </c>
    </row>
    <row r="528" spans="51:142" x14ac:dyDescent="0.2">
      <c r="AY528" s="734" t="s">
        <v>2593</v>
      </c>
      <c r="AZ528" s="136" t="s">
        <v>1597</v>
      </c>
      <c r="BA528" s="137" t="str">
        <f t="shared" ref="BA528:BA554" si="358">CONCATENATE(AY528,".",AZ528)</f>
        <v>ДП Єва.2/1.фальц.</v>
      </c>
      <c r="BW528" s="734" t="s">
        <v>2662</v>
      </c>
      <c r="BX528" s="764" t="s">
        <v>3617</v>
      </c>
      <c r="BY528" s="137" t="str">
        <f t="shared" si="334"/>
        <v>ДП Тіана.1/6.Графіт</v>
      </c>
      <c r="CA528" s="145" t="s">
        <v>3038</v>
      </c>
      <c r="CB528" s="475" t="s">
        <v>4099</v>
      </c>
      <c r="CC528" s="238" t="str">
        <f t="shared" si="356"/>
        <v>ДП ЛАДА C.б/з фальц..робоча..Magnet ст б/з завіс.</v>
      </c>
      <c r="DD528" s="164" t="s">
        <v>412</v>
      </c>
      <c r="DE528" s="165">
        <v>6150</v>
      </c>
      <c r="DF528" s="525">
        <f t="shared" ref="DF528:DF535" si="359">ROUND(((DE528-(DE528/6))/$DD$3)*$DE$3,2)</f>
        <v>6150</v>
      </c>
      <c r="DG528" s="526"/>
      <c r="DH528" s="527">
        <f t="shared" si="357"/>
        <v>6150</v>
      </c>
      <c r="DP528" s="107" t="s">
        <v>1093</v>
      </c>
      <c r="DQ528" s="163">
        <v>550</v>
      </c>
      <c r="DR528" s="528">
        <f t="shared" si="347"/>
        <v>550</v>
      </c>
      <c r="DS528" s="523"/>
      <c r="DT528" s="524">
        <f t="shared" si="348"/>
        <v>550</v>
      </c>
      <c r="DV528" s="107"/>
      <c r="DW528" s="163"/>
      <c r="DX528" s="519"/>
      <c r="DY528" s="523"/>
      <c r="DZ528" s="524"/>
      <c r="EH528" s="730" t="s">
        <v>3493</v>
      </c>
      <c r="EI528" s="104">
        <v>0</v>
      </c>
      <c r="EJ528" s="533">
        <f t="shared" si="354"/>
        <v>0</v>
      </c>
      <c r="EK528" s="511"/>
      <c r="EL528" s="508">
        <f t="shared" si="355"/>
        <v>0</v>
      </c>
    </row>
    <row r="529" spans="51:142" x14ac:dyDescent="0.2">
      <c r="AY529" s="734" t="s">
        <v>2593</v>
      </c>
      <c r="AZ529" s="136" t="s">
        <v>1598</v>
      </c>
      <c r="BA529" s="137" t="str">
        <f t="shared" si="358"/>
        <v>ДП Єва.2/1.б/з фальц.</v>
      </c>
      <c r="BW529" s="735" t="s">
        <v>2662</v>
      </c>
      <c r="BX529" s="247" t="s">
        <v>790</v>
      </c>
      <c r="BY529" s="138" t="str">
        <f t="shared" si="334"/>
        <v>ДП Тіана.1/6.Бронза</v>
      </c>
      <c r="CA529" s="145" t="s">
        <v>3038</v>
      </c>
      <c r="CB529" s="475" t="s">
        <v>4097</v>
      </c>
      <c r="CC529" s="238" t="str">
        <f t="shared" si="356"/>
        <v>ДП ЛАДА C.б/з фальц..робоча..Magnet цл б/з завіс.</v>
      </c>
      <c r="DD529" s="164" t="s">
        <v>413</v>
      </c>
      <c r="DE529" s="165">
        <v>6370.0000000000009</v>
      </c>
      <c r="DF529" s="525">
        <f t="shared" si="359"/>
        <v>6370</v>
      </c>
      <c r="DG529" s="526"/>
      <c r="DH529" s="527">
        <f t="shared" si="357"/>
        <v>6370</v>
      </c>
      <c r="DP529" s="107" t="s">
        <v>5685</v>
      </c>
      <c r="DQ529" s="163">
        <v>550</v>
      </c>
      <c r="DR529" s="528">
        <f>ROUND(((DQ529-(DQ529/6))/$DD$3)*$DE$3,2)</f>
        <v>550</v>
      </c>
      <c r="DS529" s="523"/>
      <c r="DT529" s="524">
        <f>IF(DS529="",DR529,
IF(AND($DQ$10&gt;=VLOOKUP(DS529,$DP$5:$DT$9,2,0),$DQ$10&lt;=VLOOKUP(DS529,$DP$5:$DT$9,3,0)),
(DR529*(1-VLOOKUP(DS529,$DP$5:$DT$9,4,0))),
DR529))</f>
        <v>550</v>
      </c>
      <c r="DV529" s="644"/>
      <c r="DW529" s="645"/>
      <c r="DX529" s="651"/>
      <c r="DY529" s="652"/>
      <c r="DZ529" s="653"/>
      <c r="EH529" s="730" t="s">
        <v>3494</v>
      </c>
      <c r="EI529" s="104">
        <v>0</v>
      </c>
      <c r="EJ529" s="533">
        <f t="shared" si="354"/>
        <v>0</v>
      </c>
      <c r="EK529" s="511"/>
      <c r="EL529" s="508">
        <f t="shared" si="355"/>
        <v>0</v>
      </c>
    </row>
    <row r="530" spans="51:142" x14ac:dyDescent="0.2">
      <c r="AY530" s="735" t="s">
        <v>2593</v>
      </c>
      <c r="AZ530" s="61" t="s">
        <v>1599</v>
      </c>
      <c r="BA530" s="138" t="str">
        <f t="shared" si="358"/>
        <v>ДП Єва.2/1.купе.</v>
      </c>
      <c r="BW530" s="738" t="s">
        <v>2663</v>
      </c>
      <c r="BX530" s="245" t="s">
        <v>430</v>
      </c>
      <c r="BY530" s="134" t="str">
        <f t="shared" si="334"/>
        <v>ДП Тіана.1/7.Сатин</v>
      </c>
      <c r="CA530" s="145" t="s">
        <v>3038</v>
      </c>
      <c r="CB530" s="475" t="s">
        <v>5838</v>
      </c>
      <c r="CC530" s="238" t="str">
        <f t="shared" si="356"/>
        <v>ДП ЛАДА C.б/з фальц..робоча..Magnet цл (чор.) б/з завіс.</v>
      </c>
      <c r="DD530" s="164" t="s">
        <v>941</v>
      </c>
      <c r="DE530" s="165">
        <v>6370.0000000000009</v>
      </c>
      <c r="DF530" s="525">
        <f t="shared" si="359"/>
        <v>6370</v>
      </c>
      <c r="DG530" s="526"/>
      <c r="DH530" s="527">
        <f t="shared" si="357"/>
        <v>6370</v>
      </c>
      <c r="DP530" s="164" t="s">
        <v>1077</v>
      </c>
      <c r="DQ530" s="165">
        <v>0</v>
      </c>
      <c r="DR530" s="519">
        <f t="shared" si="347"/>
        <v>0</v>
      </c>
      <c r="DS530" s="520"/>
      <c r="DT530" s="521">
        <f t="shared" si="348"/>
        <v>0</v>
      </c>
      <c r="DV530" s="730" t="s">
        <v>3920</v>
      </c>
      <c r="DW530" s="104">
        <v>0</v>
      </c>
      <c r="DX530" s="402">
        <f t="shared" ref="DX530:DX536" si="360">ROUND(((DW530-(DW530/6))/$DD$3)*$DE$3,2)</f>
        <v>0</v>
      </c>
      <c r="DY530" s="511"/>
      <c r="DZ530" s="508">
        <f t="shared" ref="DZ530:DZ536" si="361">IF(DY530="",DX530,
IF(AND($DW$10&gt;=VLOOKUP(DY530,$DV$5:$DZ$9,2,0),$DW$10&lt;=VLOOKUP(DY530,$DV$5:$DZ$9,3,0)),
(DX530*(1-VLOOKUP(DY530,$DV$5:$DZ$9,4,0))),
DX530))</f>
        <v>0</v>
      </c>
      <c r="EH530" s="730" t="s">
        <v>3495</v>
      </c>
      <c r="EI530" s="104">
        <v>0</v>
      </c>
      <c r="EJ530" s="533">
        <f t="shared" si="354"/>
        <v>0</v>
      </c>
      <c r="EK530" s="511"/>
      <c r="EL530" s="508">
        <f t="shared" si="355"/>
        <v>0</v>
      </c>
    </row>
    <row r="531" spans="51:142" x14ac:dyDescent="0.2">
      <c r="AY531" s="734" t="s">
        <v>2594</v>
      </c>
      <c r="AZ531" s="136" t="s">
        <v>1597</v>
      </c>
      <c r="BA531" s="137" t="str">
        <f t="shared" si="358"/>
        <v>ДП Єва.2/2.фальц.</v>
      </c>
      <c r="BW531" s="734" t="s">
        <v>2663</v>
      </c>
      <c r="BX531" s="764" t="s">
        <v>3617</v>
      </c>
      <c r="BY531" s="137" t="str">
        <f t="shared" si="334"/>
        <v>ДП Тіана.1/7.Графіт</v>
      </c>
      <c r="CA531" s="145" t="s">
        <v>3038</v>
      </c>
      <c r="CB531" s="475" t="s">
        <v>5835</v>
      </c>
      <c r="CC531" s="238" t="str">
        <f t="shared" si="356"/>
        <v>ДП ЛАДА C.б/з фальц..робоча..Magnet ст (чор.) б/з завіс.</v>
      </c>
      <c r="DD531" s="164" t="s">
        <v>942</v>
      </c>
      <c r="DE531" s="165">
        <v>6720</v>
      </c>
      <c r="DF531" s="525">
        <f t="shared" si="359"/>
        <v>6720</v>
      </c>
      <c r="DG531" s="526"/>
      <c r="DH531" s="527">
        <f t="shared" si="357"/>
        <v>6720</v>
      </c>
      <c r="DP531" s="732" t="s">
        <v>3746</v>
      </c>
      <c r="DQ531" s="165">
        <v>550</v>
      </c>
      <c r="DR531" s="519">
        <f t="shared" si="347"/>
        <v>550</v>
      </c>
      <c r="DS531" s="520"/>
      <c r="DT531" s="521">
        <f t="shared" si="348"/>
        <v>550</v>
      </c>
      <c r="DV531" s="731" t="s">
        <v>5486</v>
      </c>
      <c r="DW531" s="162">
        <v>0</v>
      </c>
      <c r="DX531" s="525">
        <f t="shared" si="360"/>
        <v>0</v>
      </c>
      <c r="DY531" s="526"/>
      <c r="DZ531" s="527">
        <f t="shared" si="361"/>
        <v>0</v>
      </c>
      <c r="EH531" s="730" t="s">
        <v>7190</v>
      </c>
      <c r="EI531" s="104">
        <v>0</v>
      </c>
      <c r="EJ531" s="533">
        <f t="shared" si="354"/>
        <v>0</v>
      </c>
      <c r="EK531" s="511"/>
      <c r="EL531" s="508">
        <f t="shared" si="355"/>
        <v>0</v>
      </c>
    </row>
    <row r="532" spans="51:142" x14ac:dyDescent="0.2">
      <c r="AY532" s="734" t="s">
        <v>2594</v>
      </c>
      <c r="AZ532" s="136" t="s">
        <v>1598</v>
      </c>
      <c r="BA532" s="137" t="str">
        <f t="shared" si="358"/>
        <v>ДП Єва.2/2.б/з фальц.</v>
      </c>
      <c r="BW532" s="735" t="s">
        <v>2663</v>
      </c>
      <c r="BX532" s="247" t="s">
        <v>790</v>
      </c>
      <c r="BY532" s="138" t="str">
        <f t="shared" si="334"/>
        <v>ДП Тіана.1/7.Бронза</v>
      </c>
      <c r="CA532" s="145" t="s">
        <v>3038</v>
      </c>
      <c r="CB532" s="475" t="s">
        <v>4103</v>
      </c>
      <c r="CC532" s="238" t="str">
        <f t="shared" si="356"/>
        <v>ДП ЛАДА C.б/з фальц..робоча..Magnet цл +2завіс 3D</v>
      </c>
      <c r="DD532" s="164" t="s">
        <v>943</v>
      </c>
      <c r="DE532" s="165">
        <v>6720</v>
      </c>
      <c r="DF532" s="525">
        <f t="shared" si="359"/>
        <v>6720</v>
      </c>
      <c r="DG532" s="526"/>
      <c r="DH532" s="527">
        <f t="shared" si="357"/>
        <v>6720</v>
      </c>
      <c r="DP532" s="107" t="s">
        <v>1082</v>
      </c>
      <c r="DQ532" s="163">
        <v>550</v>
      </c>
      <c r="DR532" s="528">
        <f t="shared" si="347"/>
        <v>550</v>
      </c>
      <c r="DS532" s="523"/>
      <c r="DT532" s="524">
        <f t="shared" si="348"/>
        <v>550</v>
      </c>
      <c r="DV532" s="731" t="s">
        <v>5487</v>
      </c>
      <c r="DW532" s="162">
        <v>0</v>
      </c>
      <c r="DX532" s="525">
        <f t="shared" si="360"/>
        <v>0</v>
      </c>
      <c r="DY532" s="526"/>
      <c r="DZ532" s="527">
        <f t="shared" si="361"/>
        <v>0</v>
      </c>
      <c r="EH532" s="730" t="s">
        <v>3496</v>
      </c>
      <c r="EI532" s="104">
        <v>0</v>
      </c>
      <c r="EJ532" s="533">
        <f t="shared" si="354"/>
        <v>0</v>
      </c>
      <c r="EK532" s="511"/>
      <c r="EL532" s="508">
        <f t="shared" si="355"/>
        <v>0</v>
      </c>
    </row>
    <row r="533" spans="51:142" x14ac:dyDescent="0.2">
      <c r="AY533" s="735" t="s">
        <v>2594</v>
      </c>
      <c r="AZ533" s="61" t="s">
        <v>1599</v>
      </c>
      <c r="BA533" s="138" t="str">
        <f t="shared" si="358"/>
        <v>ДП Єва.2/2.купе.</v>
      </c>
      <c r="BW533" s="738" t="s">
        <v>2664</v>
      </c>
      <c r="BX533" s="245" t="s">
        <v>430</v>
      </c>
      <c r="BY533" s="134" t="str">
        <f t="shared" si="334"/>
        <v>ДП Тіана.1/8.Сатин</v>
      </c>
      <c r="CA533" s="145" t="s">
        <v>3038</v>
      </c>
      <c r="CB533" s="475" t="s">
        <v>4107</v>
      </c>
      <c r="CC533" s="238" t="str">
        <f t="shared" si="356"/>
        <v>ДП ЛАДА C.б/з фальц..робоча..Magnet ст +2завіс 3D</v>
      </c>
      <c r="DD533" s="164" t="s">
        <v>944</v>
      </c>
      <c r="DE533" s="165">
        <v>6370.0000000000009</v>
      </c>
      <c r="DF533" s="525">
        <f t="shared" si="359"/>
        <v>6370</v>
      </c>
      <c r="DG533" s="526"/>
      <c r="DH533" s="527">
        <f t="shared" si="357"/>
        <v>6370</v>
      </c>
      <c r="DP533" s="535"/>
      <c r="DQ533" s="536"/>
      <c r="DR533" s="647"/>
      <c r="DS533" s="648"/>
      <c r="DT533" s="649"/>
      <c r="DV533" s="732" t="s">
        <v>5488</v>
      </c>
      <c r="DW533" s="165">
        <v>0</v>
      </c>
      <c r="DX533" s="519">
        <f t="shared" si="360"/>
        <v>0</v>
      </c>
      <c r="DY533" s="520"/>
      <c r="DZ533" s="521">
        <f t="shared" si="361"/>
        <v>0</v>
      </c>
      <c r="EH533" s="730" t="s">
        <v>4839</v>
      </c>
      <c r="EI533" s="104">
        <v>0</v>
      </c>
      <c r="EJ533" s="533">
        <f t="shared" si="354"/>
        <v>0</v>
      </c>
      <c r="EK533" s="511"/>
      <c r="EL533" s="508">
        <f t="shared" si="355"/>
        <v>0</v>
      </c>
    </row>
    <row r="534" spans="51:142" x14ac:dyDescent="0.2">
      <c r="AY534" s="734" t="s">
        <v>2595</v>
      </c>
      <c r="AZ534" s="136" t="s">
        <v>1597</v>
      </c>
      <c r="BA534" s="137" t="str">
        <f t="shared" si="358"/>
        <v>ДП Єва.4/0.фальц.</v>
      </c>
      <c r="BW534" s="734" t="s">
        <v>2664</v>
      </c>
      <c r="BX534" s="764" t="s">
        <v>3617</v>
      </c>
      <c r="BY534" s="137" t="str">
        <f t="shared" si="334"/>
        <v>ДП Тіана.1/8.Графіт</v>
      </c>
      <c r="CA534" s="145" t="s">
        <v>3038</v>
      </c>
      <c r="CB534" s="475" t="s">
        <v>5836</v>
      </c>
      <c r="CC534" s="238" t="str">
        <f t="shared" si="356"/>
        <v>ДП ЛАДА C.б/з фальц..робоча..Magnet цл (чор.) +2завіс 3D(чор.)</v>
      </c>
      <c r="DD534" s="164" t="s">
        <v>945</v>
      </c>
      <c r="DE534" s="165">
        <v>6060</v>
      </c>
      <c r="DF534" s="525">
        <f t="shared" si="359"/>
        <v>6060</v>
      </c>
      <c r="DG534" s="526"/>
      <c r="DH534" s="527">
        <f t="shared" si="357"/>
        <v>6060</v>
      </c>
      <c r="DP534" s="737" t="s">
        <v>3933</v>
      </c>
      <c r="DQ534" s="104">
        <v>0</v>
      </c>
      <c r="DR534" s="402">
        <f t="shared" ref="DR534:DR587" si="362">ROUND(((DQ534-(DQ534/6))/$DD$3)*$DE$3,2)</f>
        <v>0</v>
      </c>
      <c r="DS534" s="511"/>
      <c r="DT534" s="508">
        <f t="shared" ref="DT534:DT587" si="363">IF(DS534="",DR534,
IF(AND($DQ$10&gt;=VLOOKUP(DS534,$DP$5:$DT$9,2,0),$DQ$10&lt;=VLOOKUP(DS534,$DP$5:$DT$9,3,0)),
(DR534*(1-VLOOKUP(DS534,$DP$5:$DT$9,4,0))),
DR534))</f>
        <v>0</v>
      </c>
      <c r="DV534" s="732" t="s">
        <v>5489</v>
      </c>
      <c r="DW534" s="162">
        <v>0</v>
      </c>
      <c r="DX534" s="525">
        <f t="shared" si="360"/>
        <v>0</v>
      </c>
      <c r="DY534" s="526"/>
      <c r="DZ534" s="527">
        <f t="shared" si="361"/>
        <v>0</v>
      </c>
      <c r="EH534" s="730" t="s">
        <v>3497</v>
      </c>
      <c r="EI534" s="104">
        <v>0</v>
      </c>
      <c r="EJ534" s="533">
        <f t="shared" si="354"/>
        <v>0</v>
      </c>
      <c r="EK534" s="511"/>
      <c r="EL534" s="508">
        <f t="shared" si="355"/>
        <v>0</v>
      </c>
    </row>
    <row r="535" spans="51:142" x14ac:dyDescent="0.2">
      <c r="AY535" s="734" t="s">
        <v>2595</v>
      </c>
      <c r="AZ535" s="136" t="s">
        <v>1598</v>
      </c>
      <c r="BA535" s="137" t="str">
        <f t="shared" si="358"/>
        <v>ДП Єва.4/0.б/з фальц.</v>
      </c>
      <c r="BW535" s="735" t="s">
        <v>2664</v>
      </c>
      <c r="BX535" s="247" t="s">
        <v>790</v>
      </c>
      <c r="BY535" s="138" t="str">
        <f t="shared" si="334"/>
        <v>ДП Тіана.1/8.Бронза</v>
      </c>
      <c r="CA535" s="145" t="s">
        <v>3038</v>
      </c>
      <c r="CB535" s="475" t="s">
        <v>5837</v>
      </c>
      <c r="CC535" s="238" t="str">
        <f t="shared" si="356"/>
        <v>ДП ЛАДА C.б/з фальц..робоча..Magnet ст (чор.) +2завіс 3D(чор.)</v>
      </c>
      <c r="DD535" s="107" t="s">
        <v>946</v>
      </c>
      <c r="DE535" s="163">
        <v>5740.0000000000009</v>
      </c>
      <c r="DF535" s="525">
        <f t="shared" si="359"/>
        <v>5740</v>
      </c>
      <c r="DG535" s="526"/>
      <c r="DH535" s="527">
        <f t="shared" si="357"/>
        <v>5740</v>
      </c>
      <c r="DP535" s="250" t="s">
        <v>2545</v>
      </c>
      <c r="DQ535" s="162">
        <v>0</v>
      </c>
      <c r="DR535" s="525">
        <f t="shared" si="362"/>
        <v>0</v>
      </c>
      <c r="DS535" s="526"/>
      <c r="DT535" s="527">
        <f t="shared" si="363"/>
        <v>0</v>
      </c>
      <c r="DV535" s="732" t="s">
        <v>5490</v>
      </c>
      <c r="DW535" s="165">
        <v>0</v>
      </c>
      <c r="DX535" s="519">
        <f t="shared" si="360"/>
        <v>0</v>
      </c>
      <c r="DY535" s="520"/>
      <c r="DZ535" s="521">
        <f t="shared" si="361"/>
        <v>0</v>
      </c>
      <c r="EH535" s="255"/>
      <c r="EI535" s="256"/>
      <c r="EJ535" s="514"/>
      <c r="EK535" s="529"/>
      <c r="EL535" s="258"/>
    </row>
    <row r="536" spans="51:142" x14ac:dyDescent="0.2">
      <c r="AY536" s="735" t="s">
        <v>2595</v>
      </c>
      <c r="AZ536" s="61" t="s">
        <v>1599</v>
      </c>
      <c r="BA536" s="138" t="str">
        <f t="shared" si="358"/>
        <v>ДП Єва.4/0.купе.</v>
      </c>
      <c r="BW536" s="431"/>
      <c r="BX536" s="431"/>
      <c r="BY536" s="431"/>
      <c r="CA536" s="145" t="s">
        <v>3038</v>
      </c>
      <c r="CB536" s="96"/>
      <c r="CC536" s="96"/>
      <c r="DD536" s="164" t="s">
        <v>1830</v>
      </c>
      <c r="DE536" s="165">
        <v>6820.0000000000009</v>
      </c>
      <c r="DF536" s="525">
        <f t="shared" ref="DF536:DF593" si="364">ROUND(((DE536-(DE536/6))/$DD$3)*$DE$3,2)</f>
        <v>6820</v>
      </c>
      <c r="DG536" s="526"/>
      <c r="DH536" s="527">
        <f t="shared" si="338"/>
        <v>6820</v>
      </c>
      <c r="DP536" s="734" t="s">
        <v>3747</v>
      </c>
      <c r="DQ536" s="165">
        <v>550</v>
      </c>
      <c r="DR536" s="519">
        <f t="shared" si="362"/>
        <v>550</v>
      </c>
      <c r="DS536" s="520"/>
      <c r="DT536" s="521">
        <f t="shared" si="363"/>
        <v>550</v>
      </c>
      <c r="DV536" s="732" t="s">
        <v>5491</v>
      </c>
      <c r="DW536" s="162">
        <v>0</v>
      </c>
      <c r="DX536" s="525">
        <f t="shared" si="360"/>
        <v>0</v>
      </c>
      <c r="DY536" s="526"/>
      <c r="DZ536" s="527">
        <f t="shared" si="361"/>
        <v>0</v>
      </c>
      <c r="EH536" s="730" t="s">
        <v>6718</v>
      </c>
      <c r="EI536" s="104">
        <v>0</v>
      </c>
      <c r="EJ536" s="533">
        <f t="shared" ref="EJ536:EJ552" si="365">ROUND(((EI536-(EI536/6))/$DD$3)*$DE$3,2)</f>
        <v>0</v>
      </c>
      <c r="EK536" s="511"/>
      <c r="EL536" s="508">
        <f t="shared" ref="EL536:EL552" si="366">IF(EK536="",EJ536,
IF(AND($EI$10&gt;=VLOOKUP(EK536,$EH$5:$EL$9,2,0),$EI$10&lt;=VLOOKUP(EK536,$EH$5:$EL$9,3,0)),
(EJ536*(1-VLOOKUP(EK536,$EH$5:$EL$9,4,0))),
EJ536))</f>
        <v>0</v>
      </c>
    </row>
    <row r="537" spans="51:142" x14ac:dyDescent="0.2">
      <c r="AY537" s="734" t="s">
        <v>2596</v>
      </c>
      <c r="AZ537" s="136" t="s">
        <v>1597</v>
      </c>
      <c r="BA537" s="137" t="str">
        <f t="shared" si="358"/>
        <v>ДП Єва.4/1.фальц.</v>
      </c>
      <c r="BW537" s="738" t="s">
        <v>2592</v>
      </c>
      <c r="BX537" s="245" t="s">
        <v>430</v>
      </c>
      <c r="BY537" s="134" t="str">
        <f t="shared" ref="BY537:BY565" si="367">CONCATENATE(BW537,".",BX537)</f>
        <v>ДП Єва.2/0.Сатин</v>
      </c>
      <c r="CA537" s="145" t="s">
        <v>3038</v>
      </c>
      <c r="CB537" s="475" t="s">
        <v>4109</v>
      </c>
      <c r="CC537" s="238" t="str">
        <f>CONCATENATE(CA537,".",CB537)</f>
        <v>ДП ЛАДА C.б/з фальц..робоча..Magnet цл +3завіс 3D</v>
      </c>
      <c r="DD537" s="164" t="s">
        <v>1831</v>
      </c>
      <c r="DE537" s="165">
        <v>6820.0000000000009</v>
      </c>
      <c r="DF537" s="525">
        <f t="shared" si="364"/>
        <v>6820</v>
      </c>
      <c r="DG537" s="526"/>
      <c r="DH537" s="527">
        <f t="shared" si="338"/>
        <v>6820</v>
      </c>
      <c r="DP537" s="248" t="s">
        <v>2546</v>
      </c>
      <c r="DQ537" s="163">
        <v>550</v>
      </c>
      <c r="DR537" s="528">
        <f t="shared" si="362"/>
        <v>550</v>
      </c>
      <c r="DS537" s="523"/>
      <c r="DT537" s="524">
        <f t="shared" si="363"/>
        <v>550</v>
      </c>
      <c r="DV537" s="732" t="s">
        <v>6355</v>
      </c>
      <c r="DW537" s="165">
        <v>680</v>
      </c>
      <c r="DX537" s="519">
        <f t="shared" ref="DX537:DX562" si="368">ROUND(((DW537-(DW537/6))/$DD$3)*$DE$3,2)</f>
        <v>680</v>
      </c>
      <c r="DY537" s="520"/>
      <c r="DZ537" s="521">
        <f t="shared" ref="DZ537:DZ563" si="369">IF(DY537="",DX537,
IF(AND($DW$10&gt;=VLOOKUP(DY537,$DV$5:$DZ$9,2,0),$DW$10&lt;=VLOOKUP(DY537,$DV$5:$DZ$9,3,0)),
(DX537*(1-VLOOKUP(DY537,$DV$5:$DZ$9,4,0))),
DX537))</f>
        <v>680</v>
      </c>
      <c r="EH537" s="730" t="s">
        <v>6719</v>
      </c>
      <c r="EI537" s="104">
        <v>0</v>
      </c>
      <c r="EJ537" s="533">
        <f t="shared" si="365"/>
        <v>0</v>
      </c>
      <c r="EK537" s="511"/>
      <c r="EL537" s="508">
        <f t="shared" si="366"/>
        <v>0</v>
      </c>
    </row>
    <row r="538" spans="51:142" x14ac:dyDescent="0.2">
      <c r="AY538" s="734" t="s">
        <v>2596</v>
      </c>
      <c r="AZ538" s="136" t="s">
        <v>1598</v>
      </c>
      <c r="BA538" s="137" t="str">
        <f t="shared" si="358"/>
        <v>ДП Єва.4/1.б/з фальц.</v>
      </c>
      <c r="BW538" s="734" t="s">
        <v>2592</v>
      </c>
      <c r="BX538" s="764" t="s">
        <v>3617</v>
      </c>
      <c r="BY538" s="137" t="str">
        <f t="shared" si="367"/>
        <v>ДП Єва.2/0.Графіт</v>
      </c>
      <c r="CA538" s="146" t="s">
        <v>3038</v>
      </c>
      <c r="CB538" s="587" t="s">
        <v>4110</v>
      </c>
      <c r="CC538" s="239" t="str">
        <f>CONCATENATE(CA538,".",CB538)</f>
        <v>ДП ЛАДА C.б/з фальц..робоча..Magnet ст +3завіс 3D</v>
      </c>
      <c r="DD538" s="164" t="s">
        <v>1832</v>
      </c>
      <c r="DE538" s="165">
        <v>7080</v>
      </c>
      <c r="DF538" s="525">
        <f t="shared" si="364"/>
        <v>7080</v>
      </c>
      <c r="DG538" s="526"/>
      <c r="DH538" s="527">
        <f t="shared" si="338"/>
        <v>7080</v>
      </c>
      <c r="DP538" s="249" t="s">
        <v>2547</v>
      </c>
      <c r="DQ538" s="165">
        <v>0</v>
      </c>
      <c r="DR538" s="519">
        <f t="shared" si="362"/>
        <v>0</v>
      </c>
      <c r="DS538" s="520"/>
      <c r="DT538" s="521">
        <f t="shared" si="363"/>
        <v>0</v>
      </c>
      <c r="DV538" s="732" t="s">
        <v>6226</v>
      </c>
      <c r="DW538" s="165">
        <v>680</v>
      </c>
      <c r="DX538" s="519">
        <f t="shared" si="368"/>
        <v>680</v>
      </c>
      <c r="DY538" s="520"/>
      <c r="DZ538" s="521">
        <f t="shared" si="369"/>
        <v>680</v>
      </c>
      <c r="EH538" s="730" t="s">
        <v>6720</v>
      </c>
      <c r="EI538" s="104">
        <v>0</v>
      </c>
      <c r="EJ538" s="533">
        <f>ROUND(((EI538-(EI538/6))/$DD$3)*$DE$3,2)</f>
        <v>0</v>
      </c>
      <c r="EK538" s="511"/>
      <c r="EL538" s="508">
        <f>IF(EK538="",EJ538,
IF(AND($EI$10&gt;=VLOOKUP(EK538,$EH$5:$EL$9,2,0),$EI$10&lt;=VLOOKUP(EK538,$EH$5:$EL$9,3,0)),
(EJ538*(1-VLOOKUP(EK538,$EH$5:$EL$9,4,0))),
EJ538))</f>
        <v>0</v>
      </c>
    </row>
    <row r="539" spans="51:142" x14ac:dyDescent="0.2">
      <c r="AY539" s="735" t="s">
        <v>2596</v>
      </c>
      <c r="AZ539" s="61" t="s">
        <v>1599</v>
      </c>
      <c r="BA539" s="138" t="str">
        <f t="shared" si="358"/>
        <v>ДП Єва.4/1.купе.</v>
      </c>
      <c r="BW539" s="735" t="s">
        <v>2592</v>
      </c>
      <c r="BX539" s="247" t="s">
        <v>790</v>
      </c>
      <c r="BY539" s="138" t="str">
        <f t="shared" si="367"/>
        <v>ДП Єва.2/0.Бронза</v>
      </c>
      <c r="CA539" s="145" t="s">
        <v>3038</v>
      </c>
      <c r="CB539" s="475" t="s">
        <v>5840</v>
      </c>
      <c r="CC539" s="238" t="str">
        <f>CONCATENATE(CA539,".",CB539)</f>
        <v>ДП ЛАДА C.б/з фальц..робоча..Magnet цл (чор.) +3завіс 3D(чор.)</v>
      </c>
      <c r="DD539" s="164" t="s">
        <v>1833</v>
      </c>
      <c r="DE539" s="165">
        <v>7080</v>
      </c>
      <c r="DF539" s="525">
        <f t="shared" si="364"/>
        <v>7080</v>
      </c>
      <c r="DG539" s="526"/>
      <c r="DH539" s="527">
        <f t="shared" si="338"/>
        <v>7080</v>
      </c>
      <c r="DP539" s="734" t="s">
        <v>3748</v>
      </c>
      <c r="DQ539" s="165">
        <v>550</v>
      </c>
      <c r="DR539" s="519">
        <f t="shared" si="362"/>
        <v>550</v>
      </c>
      <c r="DS539" s="520"/>
      <c r="DT539" s="521">
        <f t="shared" si="363"/>
        <v>550</v>
      </c>
      <c r="DV539" s="732" t="s">
        <v>4286</v>
      </c>
      <c r="DW539" s="165">
        <v>550</v>
      </c>
      <c r="DX539" s="519">
        <f t="shared" si="368"/>
        <v>550</v>
      </c>
      <c r="DY539" s="520"/>
      <c r="DZ539" s="521">
        <f t="shared" si="369"/>
        <v>550</v>
      </c>
      <c r="EH539" s="730" t="s">
        <v>6721</v>
      </c>
      <c r="EI539" s="104">
        <v>0</v>
      </c>
      <c r="EJ539" s="533">
        <f>ROUND(((EI539-(EI539/6))/$DD$3)*$DE$3,2)</f>
        <v>0</v>
      </c>
      <c r="EK539" s="511"/>
      <c r="EL539" s="508">
        <f>IF(EK539="",EJ539,
IF(AND($EI$10&gt;=VLOOKUP(EK539,$EH$5:$EL$9,2,0),$EI$10&lt;=VLOOKUP(EK539,$EH$5:$EL$9,3,0)),
(EJ539*(1-VLOOKUP(EK539,$EH$5:$EL$9,4,0))),
EJ539))</f>
        <v>0</v>
      </c>
    </row>
    <row r="540" spans="51:142" x14ac:dyDescent="0.2">
      <c r="AY540" s="734" t="s">
        <v>2597</v>
      </c>
      <c r="AZ540" s="136" t="s">
        <v>1597</v>
      </c>
      <c r="BA540" s="137" t="str">
        <f t="shared" si="358"/>
        <v>ДП Єва.4/2.фальц.</v>
      </c>
      <c r="BW540" s="735" t="s">
        <v>2592</v>
      </c>
      <c r="BX540" s="247" t="s">
        <v>5676</v>
      </c>
      <c r="BY540" s="138" t="str">
        <f>CONCATENATE(BW540,".",BX540)</f>
        <v>ДП Єва.2/0.Лакобель</v>
      </c>
      <c r="CA540" s="146" t="s">
        <v>3038</v>
      </c>
      <c r="CB540" s="587" t="s">
        <v>5841</v>
      </c>
      <c r="CC540" s="239" t="str">
        <f>CONCATENATE(CA540,".",CB540)</f>
        <v>ДП ЛАДА C.б/з фальц..робоча..Magnet ст (чор.) +3завіс 3D(чор.)</v>
      </c>
      <c r="DD540" s="164" t="s">
        <v>1834</v>
      </c>
      <c r="DE540" s="165">
        <v>7460</v>
      </c>
      <c r="DF540" s="525">
        <f t="shared" si="364"/>
        <v>7460</v>
      </c>
      <c r="DG540" s="526"/>
      <c r="DH540" s="527">
        <f t="shared" si="338"/>
        <v>7460</v>
      </c>
      <c r="DP540" s="248" t="s">
        <v>2548</v>
      </c>
      <c r="DQ540" s="163">
        <v>550</v>
      </c>
      <c r="DR540" s="528">
        <f t="shared" si="362"/>
        <v>550</v>
      </c>
      <c r="DS540" s="523"/>
      <c r="DT540" s="524">
        <f t="shared" si="363"/>
        <v>550</v>
      </c>
      <c r="DV540" s="732" t="s">
        <v>4287</v>
      </c>
      <c r="DW540" s="165">
        <v>550</v>
      </c>
      <c r="DX540" s="519">
        <f t="shared" si="368"/>
        <v>550</v>
      </c>
      <c r="DY540" s="520"/>
      <c r="DZ540" s="521">
        <f t="shared" si="369"/>
        <v>550</v>
      </c>
      <c r="EH540" s="730" t="s">
        <v>6722</v>
      </c>
      <c r="EI540" s="104">
        <v>0</v>
      </c>
      <c r="EJ540" s="533">
        <f t="shared" si="365"/>
        <v>0</v>
      </c>
      <c r="EK540" s="511"/>
      <c r="EL540" s="508">
        <f t="shared" si="366"/>
        <v>0</v>
      </c>
    </row>
    <row r="541" spans="51:142" x14ac:dyDescent="0.2">
      <c r="AY541" s="734" t="s">
        <v>2597</v>
      </c>
      <c r="AZ541" s="136" t="s">
        <v>1598</v>
      </c>
      <c r="BA541" s="137" t="str">
        <f t="shared" si="358"/>
        <v>ДП Єва.4/2.б/з фальц.</v>
      </c>
      <c r="BW541" s="738" t="s">
        <v>2593</v>
      </c>
      <c r="BX541" s="245" t="s">
        <v>430</v>
      </c>
      <c r="BY541" s="134" t="str">
        <f t="shared" si="367"/>
        <v>ДП Єва.2/1.Сатин</v>
      </c>
      <c r="CA541" s="144" t="s">
        <v>3039</v>
      </c>
      <c r="CB541" s="133" t="s">
        <v>3871</v>
      </c>
      <c r="CC541" s="134" t="str">
        <f>CONCATENATE(CA541,".",CB541)</f>
        <v>ДП ЛАДА C.купе..робоча..(ні)</v>
      </c>
      <c r="DD541" s="164" t="s">
        <v>1835</v>
      </c>
      <c r="DE541" s="165">
        <v>7460</v>
      </c>
      <c r="DF541" s="525">
        <f t="shared" si="364"/>
        <v>7460</v>
      </c>
      <c r="DG541" s="526"/>
      <c r="DH541" s="527">
        <f t="shared" si="338"/>
        <v>7460</v>
      </c>
      <c r="DP541" s="249" t="s">
        <v>2549</v>
      </c>
      <c r="DQ541" s="165">
        <v>0</v>
      </c>
      <c r="DR541" s="519">
        <f t="shared" si="362"/>
        <v>0</v>
      </c>
      <c r="DS541" s="520"/>
      <c r="DT541" s="521">
        <f t="shared" si="363"/>
        <v>0</v>
      </c>
      <c r="DV541" s="732" t="s">
        <v>4288</v>
      </c>
      <c r="DW541" s="165">
        <v>800</v>
      </c>
      <c r="DX541" s="519">
        <f t="shared" si="368"/>
        <v>800</v>
      </c>
      <c r="DY541" s="520"/>
      <c r="DZ541" s="521">
        <f t="shared" si="369"/>
        <v>800</v>
      </c>
      <c r="EH541" s="730" t="s">
        <v>6723</v>
      </c>
      <c r="EI541" s="104">
        <v>0</v>
      </c>
      <c r="EJ541" s="533">
        <f t="shared" si="365"/>
        <v>0</v>
      </c>
      <c r="EK541" s="511"/>
      <c r="EL541" s="508">
        <f t="shared" si="366"/>
        <v>0</v>
      </c>
    </row>
    <row r="542" spans="51:142" x14ac:dyDescent="0.2">
      <c r="AY542" s="735" t="s">
        <v>2597</v>
      </c>
      <c r="AZ542" s="61" t="s">
        <v>1599</v>
      </c>
      <c r="BA542" s="138" t="str">
        <f t="shared" si="358"/>
        <v>ДП Єва.4/2.купе.</v>
      </c>
      <c r="BW542" s="734" t="s">
        <v>2593</v>
      </c>
      <c r="BX542" s="764" t="s">
        <v>3617</v>
      </c>
      <c r="BY542" s="137" t="str">
        <f t="shared" si="367"/>
        <v>ДП Єва.2/1.Графіт</v>
      </c>
      <c r="CA542" s="145" t="s">
        <v>3039</v>
      </c>
      <c r="CC542" s="21"/>
      <c r="DD542" s="164" t="s">
        <v>1836</v>
      </c>
      <c r="DE542" s="165">
        <v>7080</v>
      </c>
      <c r="DF542" s="525">
        <f t="shared" si="364"/>
        <v>7080</v>
      </c>
      <c r="DG542" s="526"/>
      <c r="DH542" s="527">
        <f t="shared" si="338"/>
        <v>7080</v>
      </c>
      <c r="DP542" s="734" t="s">
        <v>3749</v>
      </c>
      <c r="DQ542" s="165">
        <v>550</v>
      </c>
      <c r="DR542" s="519">
        <f t="shared" si="362"/>
        <v>550</v>
      </c>
      <c r="DS542" s="520"/>
      <c r="DT542" s="521">
        <f t="shared" si="363"/>
        <v>550</v>
      </c>
      <c r="DV542" s="733" t="s">
        <v>4289</v>
      </c>
      <c r="DW542" s="163">
        <v>800</v>
      </c>
      <c r="DX542" s="522">
        <f t="shared" si="368"/>
        <v>800</v>
      </c>
      <c r="DY542" s="523"/>
      <c r="DZ542" s="524">
        <f t="shared" si="369"/>
        <v>800</v>
      </c>
      <c r="EH542" s="730" t="s">
        <v>6724</v>
      </c>
      <c r="EI542" s="104">
        <v>0</v>
      </c>
      <c r="EJ542" s="533">
        <f t="shared" si="365"/>
        <v>0</v>
      </c>
      <c r="EK542" s="511"/>
      <c r="EL542" s="508">
        <f t="shared" si="366"/>
        <v>0</v>
      </c>
    </row>
    <row r="543" spans="51:142" x14ac:dyDescent="0.2">
      <c r="AY543" s="734" t="s">
        <v>2598</v>
      </c>
      <c r="AZ543" s="136" t="s">
        <v>1597</v>
      </c>
      <c r="BA543" s="137" t="str">
        <f t="shared" si="358"/>
        <v>ДП Єва.4/3.фальц.</v>
      </c>
      <c r="BW543" s="735" t="s">
        <v>2593</v>
      </c>
      <c r="BX543" s="247" t="s">
        <v>790</v>
      </c>
      <c r="BY543" s="138" t="str">
        <f t="shared" si="367"/>
        <v>ДП Єва.2/1.Бронза</v>
      </c>
      <c r="CA543" s="145" t="s">
        <v>3039</v>
      </c>
      <c r="CB543" s="136" t="s">
        <v>434</v>
      </c>
      <c r="CC543" s="137" t="str">
        <f>CONCATENATE(CA543,".",CB543)</f>
        <v>ДП ЛАДА C.купе..робоча..Ручка-Захват</v>
      </c>
      <c r="DD543" s="164" t="s">
        <v>1837</v>
      </c>
      <c r="DE543" s="165">
        <v>6720</v>
      </c>
      <c r="DF543" s="525">
        <f t="shared" si="364"/>
        <v>6720</v>
      </c>
      <c r="DG543" s="526"/>
      <c r="DH543" s="527">
        <f t="shared" si="338"/>
        <v>6720</v>
      </c>
      <c r="DP543" s="248" t="s">
        <v>2550</v>
      </c>
      <c r="DQ543" s="163">
        <v>550</v>
      </c>
      <c r="DR543" s="528">
        <f t="shared" si="362"/>
        <v>550</v>
      </c>
      <c r="DS543" s="523"/>
      <c r="DT543" s="524">
        <f t="shared" si="363"/>
        <v>550</v>
      </c>
      <c r="DV543" s="732" t="s">
        <v>5937</v>
      </c>
      <c r="DW543" s="165">
        <v>1000</v>
      </c>
      <c r="DX543" s="519">
        <f t="shared" si="368"/>
        <v>1000</v>
      </c>
      <c r="DY543" s="520"/>
      <c r="DZ543" s="521">
        <f t="shared" si="369"/>
        <v>1000</v>
      </c>
      <c r="EH543" s="730" t="s">
        <v>6725</v>
      </c>
      <c r="EI543" s="104">
        <v>0</v>
      </c>
      <c r="EJ543" s="533">
        <f>ROUND(((EI543-(EI543/6))/$DD$3)*$DE$3,2)</f>
        <v>0</v>
      </c>
      <c r="EK543" s="511"/>
      <c r="EL543" s="508">
        <f>IF(EK543="",EJ543,
IF(AND($EI$10&gt;=VLOOKUP(EK543,$EH$5:$EL$9,2,0),$EI$10&lt;=VLOOKUP(EK543,$EH$5:$EL$9,3,0)),
(EJ543*(1-VLOOKUP(EK543,$EH$5:$EL$9,4,0))),
EJ543))</f>
        <v>0</v>
      </c>
    </row>
    <row r="544" spans="51:142" x14ac:dyDescent="0.2">
      <c r="AY544" s="734" t="s">
        <v>2598</v>
      </c>
      <c r="AZ544" s="136" t="s">
        <v>1598</v>
      </c>
      <c r="BA544" s="137" t="str">
        <f t="shared" si="358"/>
        <v>ДП Єва.4/3.б/з фальц.</v>
      </c>
      <c r="BW544" s="738" t="s">
        <v>2594</v>
      </c>
      <c r="BX544" s="245" t="s">
        <v>430</v>
      </c>
      <c r="BY544" s="134" t="str">
        <f t="shared" si="367"/>
        <v>ДП Єва.2/2.Сатин</v>
      </c>
      <c r="CA544" s="145" t="s">
        <v>3039</v>
      </c>
      <c r="CB544" s="136" t="s">
        <v>647</v>
      </c>
      <c r="CC544" s="137" t="str">
        <f>CONCATENATE(CA544,".",CB544)</f>
        <v>ДП ЛАДА C.купе..робоча..Ручка-Замок</v>
      </c>
      <c r="DD544" s="107" t="s">
        <v>1838</v>
      </c>
      <c r="DE544" s="163">
        <v>6360</v>
      </c>
      <c r="DF544" s="525">
        <f t="shared" si="364"/>
        <v>6360</v>
      </c>
      <c r="DG544" s="526"/>
      <c r="DH544" s="527">
        <f t="shared" si="338"/>
        <v>6360</v>
      </c>
      <c r="DP544" s="249" t="s">
        <v>2551</v>
      </c>
      <c r="DQ544" s="165">
        <v>0</v>
      </c>
      <c r="DR544" s="519">
        <f t="shared" si="362"/>
        <v>0</v>
      </c>
      <c r="DS544" s="520"/>
      <c r="DT544" s="521">
        <f t="shared" si="363"/>
        <v>0</v>
      </c>
      <c r="DV544" s="733" t="s">
        <v>5938</v>
      </c>
      <c r="DW544" s="163">
        <v>1000</v>
      </c>
      <c r="DX544" s="522">
        <f t="shared" si="368"/>
        <v>1000</v>
      </c>
      <c r="DY544" s="523"/>
      <c r="DZ544" s="524">
        <f t="shared" si="369"/>
        <v>1000</v>
      </c>
      <c r="EH544" s="255"/>
      <c r="EI544" s="256"/>
      <c r="EJ544" s="514"/>
      <c r="EK544" s="529"/>
      <c r="EL544" s="258"/>
    </row>
    <row r="545" spans="51:142" x14ac:dyDescent="0.2">
      <c r="AY545" s="735" t="s">
        <v>2598</v>
      </c>
      <c r="AZ545" s="61" t="s">
        <v>1599</v>
      </c>
      <c r="BA545" s="138" t="str">
        <f t="shared" si="358"/>
        <v>ДП Єва.4/3.купе.</v>
      </c>
      <c r="BW545" s="734" t="s">
        <v>2594</v>
      </c>
      <c r="BX545" s="764" t="s">
        <v>3617</v>
      </c>
      <c r="BY545" s="137" t="str">
        <f t="shared" si="367"/>
        <v>ДП Єва.2/2.Графіт</v>
      </c>
      <c r="CA545" s="145"/>
      <c r="CB545" s="136"/>
      <c r="CC545" s="137"/>
      <c r="DD545" s="164" t="s">
        <v>7270</v>
      </c>
      <c r="DE545" s="165">
        <v>7030.0000000000009</v>
      </c>
      <c r="DF545" s="525">
        <f t="shared" si="364"/>
        <v>7030</v>
      </c>
      <c r="DG545" s="526"/>
      <c r="DH545" s="527">
        <f t="shared" si="338"/>
        <v>7030</v>
      </c>
      <c r="DP545" s="734" t="s">
        <v>3750</v>
      </c>
      <c r="DQ545" s="165">
        <v>550</v>
      </c>
      <c r="DR545" s="519">
        <f t="shared" si="362"/>
        <v>550</v>
      </c>
      <c r="DS545" s="520"/>
      <c r="DT545" s="521">
        <f t="shared" si="363"/>
        <v>550</v>
      </c>
      <c r="DV545" s="731" t="s">
        <v>4290</v>
      </c>
      <c r="DW545" s="162">
        <v>0</v>
      </c>
      <c r="DX545" s="525">
        <f t="shared" si="368"/>
        <v>0</v>
      </c>
      <c r="DY545" s="526"/>
      <c r="DZ545" s="527">
        <f t="shared" si="369"/>
        <v>0</v>
      </c>
      <c r="EH545" s="730" t="s">
        <v>6726</v>
      </c>
      <c r="EI545" s="104">
        <v>0</v>
      </c>
      <c r="EJ545" s="533">
        <f t="shared" si="365"/>
        <v>0</v>
      </c>
      <c r="EK545" s="511"/>
      <c r="EL545" s="508">
        <f t="shared" si="366"/>
        <v>0</v>
      </c>
    </row>
    <row r="546" spans="51:142" x14ac:dyDescent="0.2">
      <c r="AY546" s="734" t="s">
        <v>2599</v>
      </c>
      <c r="AZ546" s="136" t="s">
        <v>1597</v>
      </c>
      <c r="BA546" s="137" t="str">
        <f t="shared" si="358"/>
        <v>ДП Єва.4/4.фальц.</v>
      </c>
      <c r="BW546" s="735" t="s">
        <v>2594</v>
      </c>
      <c r="BX546" s="247" t="s">
        <v>790</v>
      </c>
      <c r="BY546" s="138" t="str">
        <f t="shared" si="367"/>
        <v>ДП Єва.2/2.Бронза</v>
      </c>
      <c r="CA546" s="431"/>
      <c r="CB546" s="221"/>
      <c r="CC546" s="222"/>
      <c r="DD546" s="164" t="s">
        <v>7271</v>
      </c>
      <c r="DE546" s="165">
        <v>7030.0000000000009</v>
      </c>
      <c r="DF546" s="525">
        <f t="shared" si="364"/>
        <v>7030</v>
      </c>
      <c r="DG546" s="526"/>
      <c r="DH546" s="527">
        <f t="shared" si="338"/>
        <v>7030</v>
      </c>
      <c r="DP546" s="248" t="s">
        <v>2552</v>
      </c>
      <c r="DQ546" s="163">
        <v>550</v>
      </c>
      <c r="DR546" s="528">
        <f t="shared" si="362"/>
        <v>550</v>
      </c>
      <c r="DS546" s="523"/>
      <c r="DT546" s="524">
        <f t="shared" si="363"/>
        <v>550</v>
      </c>
      <c r="DV546" s="732" t="s">
        <v>6356</v>
      </c>
      <c r="DW546" s="165">
        <v>0</v>
      </c>
      <c r="DX546" s="519">
        <f t="shared" si="368"/>
        <v>0</v>
      </c>
      <c r="DY546" s="520"/>
      <c r="DZ546" s="521">
        <f t="shared" si="369"/>
        <v>0</v>
      </c>
      <c r="EH546" s="730" t="s">
        <v>6727</v>
      </c>
      <c r="EI546" s="104">
        <v>0</v>
      </c>
      <c r="EJ546" s="533">
        <f t="shared" si="365"/>
        <v>0</v>
      </c>
      <c r="EK546" s="511"/>
      <c r="EL546" s="508">
        <f t="shared" si="366"/>
        <v>0</v>
      </c>
    </row>
    <row r="547" spans="51:142" x14ac:dyDescent="0.2">
      <c r="AY547" s="734" t="s">
        <v>2599</v>
      </c>
      <c r="AZ547" s="136" t="s">
        <v>1598</v>
      </c>
      <c r="BA547" s="137" t="str">
        <f t="shared" si="358"/>
        <v>ДП Єва.4/4.б/з фальц.</v>
      </c>
      <c r="BW547" s="737" t="s">
        <v>2595</v>
      </c>
      <c r="BX547" s="764" t="s">
        <v>3871</v>
      </c>
      <c r="BY547" s="137" t="str">
        <f t="shared" si="367"/>
        <v>ДП Єва.4/0.(ні)</v>
      </c>
      <c r="CA547" s="145" t="s">
        <v>3040</v>
      </c>
      <c r="CB547" s="136" t="s">
        <v>3871</v>
      </c>
      <c r="CC547" s="137" t="str">
        <f>CONCATENATE(CA547,".",CB547)</f>
        <v>ДП ЛАДА D.фальц..робоча..(ні)</v>
      </c>
      <c r="DD547" s="164" t="s">
        <v>7272</v>
      </c>
      <c r="DE547" s="165">
        <v>7300.0000000000009</v>
      </c>
      <c r="DF547" s="525">
        <f t="shared" si="364"/>
        <v>7300</v>
      </c>
      <c r="DG547" s="526"/>
      <c r="DH547" s="527">
        <f t="shared" si="338"/>
        <v>7300</v>
      </c>
      <c r="DP547" s="249" t="s">
        <v>2553</v>
      </c>
      <c r="DQ547" s="165">
        <v>0</v>
      </c>
      <c r="DR547" s="519">
        <f t="shared" si="362"/>
        <v>0</v>
      </c>
      <c r="DS547" s="520"/>
      <c r="DT547" s="521">
        <f t="shared" si="363"/>
        <v>0</v>
      </c>
      <c r="DV547" s="732" t="s">
        <v>4291</v>
      </c>
      <c r="DW547" s="165">
        <v>0</v>
      </c>
      <c r="DX547" s="519">
        <f t="shared" si="368"/>
        <v>0</v>
      </c>
      <c r="DY547" s="520"/>
      <c r="DZ547" s="521">
        <f t="shared" si="369"/>
        <v>0</v>
      </c>
      <c r="EH547" s="730" t="s">
        <v>6728</v>
      </c>
      <c r="EI547" s="104">
        <v>0</v>
      </c>
      <c r="EJ547" s="533">
        <f>ROUND(((EI547-(EI547/6))/$DD$3)*$DE$3,2)</f>
        <v>0</v>
      </c>
      <c r="EK547" s="511"/>
      <c r="EL547" s="508">
        <f>IF(EK547="",EJ547,
IF(AND($EI$10&gt;=VLOOKUP(EK547,$EH$5:$EL$9,2,0),$EI$10&lt;=VLOOKUP(EK547,$EH$5:$EL$9,3,0)),
(EJ547*(1-VLOOKUP(EK547,$EH$5:$EL$9,4,0))),
EJ547))</f>
        <v>0</v>
      </c>
    </row>
    <row r="548" spans="51:142" x14ac:dyDescent="0.2">
      <c r="AY548" s="735" t="s">
        <v>2599</v>
      </c>
      <c r="AZ548" s="61" t="s">
        <v>1599</v>
      </c>
      <c r="BA548" s="138" t="str">
        <f t="shared" si="358"/>
        <v>ДП Єва.4/4.купе.</v>
      </c>
      <c r="BW548" s="738" t="s">
        <v>2596</v>
      </c>
      <c r="BX548" s="245" t="s">
        <v>430</v>
      </c>
      <c r="BY548" s="134" t="str">
        <f t="shared" si="367"/>
        <v>ДП Єва.4/1.Сатин</v>
      </c>
      <c r="CA548" s="145" t="s">
        <v>3040</v>
      </c>
      <c r="CC548" s="21"/>
      <c r="DD548" s="164" t="s">
        <v>7273</v>
      </c>
      <c r="DE548" s="165">
        <v>7300.0000000000009</v>
      </c>
      <c r="DF548" s="525">
        <f t="shared" si="364"/>
        <v>7300</v>
      </c>
      <c r="DG548" s="526"/>
      <c r="DH548" s="527">
        <f t="shared" si="338"/>
        <v>7300</v>
      </c>
      <c r="DP548" s="734" t="s">
        <v>3751</v>
      </c>
      <c r="DQ548" s="165">
        <v>550</v>
      </c>
      <c r="DR548" s="519">
        <f t="shared" si="362"/>
        <v>550</v>
      </c>
      <c r="DS548" s="520"/>
      <c r="DT548" s="521">
        <f t="shared" si="363"/>
        <v>550</v>
      </c>
      <c r="DV548" s="733" t="s">
        <v>4292</v>
      </c>
      <c r="DW548" s="163">
        <v>0</v>
      </c>
      <c r="DX548" s="528">
        <f t="shared" si="368"/>
        <v>0</v>
      </c>
      <c r="DY548" s="523"/>
      <c r="DZ548" s="524">
        <f t="shared" si="369"/>
        <v>0</v>
      </c>
      <c r="EH548" s="730" t="s">
        <v>6729</v>
      </c>
      <c r="EI548" s="104">
        <v>0</v>
      </c>
      <c r="EJ548" s="533">
        <f>ROUND(((EI548-(EI548/6))/$DD$3)*$DE$3,2)</f>
        <v>0</v>
      </c>
      <c r="EK548" s="511"/>
      <c r="EL548" s="508">
        <f>IF(EK548="",EJ548,
IF(AND($EI$10&gt;=VLOOKUP(EK548,$EH$5:$EL$9,2,0),$EI$10&lt;=VLOOKUP(EK548,$EH$5:$EL$9,3,0)),
(EJ548*(1-VLOOKUP(EK548,$EH$5:$EL$9,4,0))),
EJ548))</f>
        <v>0</v>
      </c>
    </row>
    <row r="549" spans="51:142" x14ac:dyDescent="0.2">
      <c r="AY549" s="734" t="s">
        <v>2600</v>
      </c>
      <c r="AZ549" s="136" t="s">
        <v>1597</v>
      </c>
      <c r="BA549" s="137" t="str">
        <f t="shared" si="358"/>
        <v>ДП Єва.4/5.фальц.</v>
      </c>
      <c r="BW549" s="734" t="s">
        <v>2596</v>
      </c>
      <c r="BX549" s="764" t="s">
        <v>3617</v>
      </c>
      <c r="BY549" s="137" t="str">
        <f t="shared" si="367"/>
        <v>ДП Єва.4/1.Графіт</v>
      </c>
      <c r="CA549" s="145" t="s">
        <v>3040</v>
      </c>
      <c r="CB549" s="150" t="s">
        <v>5402</v>
      </c>
      <c r="CC549" s="137" t="str">
        <f t="shared" ref="CC549:CC554" si="370">CONCATENATE(CA549,".",CB549)</f>
        <v>ДП ЛАДА D.фальц..робоча..Stand цл Лів +3завіс</v>
      </c>
      <c r="DD549" s="164" t="s">
        <v>7274</v>
      </c>
      <c r="DE549" s="165">
        <v>7680</v>
      </c>
      <c r="DF549" s="525">
        <f t="shared" si="364"/>
        <v>7680</v>
      </c>
      <c r="DG549" s="526"/>
      <c r="DH549" s="527">
        <f t="shared" si="338"/>
        <v>7680</v>
      </c>
      <c r="DP549" s="248" t="s">
        <v>2554</v>
      </c>
      <c r="DQ549" s="163">
        <v>550</v>
      </c>
      <c r="DR549" s="528">
        <f t="shared" si="362"/>
        <v>550</v>
      </c>
      <c r="DS549" s="523"/>
      <c r="DT549" s="524">
        <f t="shared" si="363"/>
        <v>550</v>
      </c>
      <c r="DV549" s="732" t="s">
        <v>4293</v>
      </c>
      <c r="DW549" s="165">
        <v>800</v>
      </c>
      <c r="DX549" s="519">
        <f t="shared" si="368"/>
        <v>800</v>
      </c>
      <c r="DY549" s="520"/>
      <c r="DZ549" s="521">
        <f t="shared" si="369"/>
        <v>800</v>
      </c>
      <c r="EH549" s="730" t="s">
        <v>6730</v>
      </c>
      <c r="EI549" s="104">
        <v>0</v>
      </c>
      <c r="EJ549" s="533">
        <f t="shared" si="365"/>
        <v>0</v>
      </c>
      <c r="EK549" s="511"/>
      <c r="EL549" s="508">
        <f t="shared" si="366"/>
        <v>0</v>
      </c>
    </row>
    <row r="550" spans="51:142" x14ac:dyDescent="0.2">
      <c r="AY550" s="734" t="s">
        <v>2600</v>
      </c>
      <c r="AZ550" s="136" t="s">
        <v>1598</v>
      </c>
      <c r="BA550" s="137" t="str">
        <f t="shared" si="358"/>
        <v>ДП Єва.4/5.б/з фальц.</v>
      </c>
      <c r="BW550" s="735" t="s">
        <v>2596</v>
      </c>
      <c r="BX550" s="247" t="s">
        <v>790</v>
      </c>
      <c r="BY550" s="138" t="str">
        <f t="shared" si="367"/>
        <v>ДП Єва.4/1.Бронза</v>
      </c>
      <c r="CA550" s="145" t="s">
        <v>3040</v>
      </c>
      <c r="CB550" s="150" t="s">
        <v>5403</v>
      </c>
      <c r="CC550" s="137" t="str">
        <f t="shared" si="370"/>
        <v>ДП ЛАДА D.фальц..робоча..Stand цл Пр +3завіс</v>
      </c>
      <c r="DD550" s="164" t="s">
        <v>7275</v>
      </c>
      <c r="DE550" s="165">
        <v>7680</v>
      </c>
      <c r="DF550" s="525">
        <f t="shared" si="364"/>
        <v>7680</v>
      </c>
      <c r="DG550" s="526"/>
      <c r="DH550" s="527">
        <f t="shared" si="338"/>
        <v>7680</v>
      </c>
      <c r="DP550" s="249" t="s">
        <v>2555</v>
      </c>
      <c r="DQ550" s="165">
        <v>0</v>
      </c>
      <c r="DR550" s="519">
        <f t="shared" si="362"/>
        <v>0</v>
      </c>
      <c r="DS550" s="520"/>
      <c r="DT550" s="521">
        <f t="shared" si="363"/>
        <v>0</v>
      </c>
      <c r="DV550" s="732" t="s">
        <v>4294</v>
      </c>
      <c r="DW550" s="165">
        <v>800</v>
      </c>
      <c r="DX550" s="519">
        <f t="shared" si="368"/>
        <v>800</v>
      </c>
      <c r="DY550" s="520"/>
      <c r="DZ550" s="521">
        <f t="shared" si="369"/>
        <v>800</v>
      </c>
      <c r="EH550" s="730" t="s">
        <v>6731</v>
      </c>
      <c r="EI550" s="104">
        <v>0</v>
      </c>
      <c r="EJ550" s="533">
        <f t="shared" si="365"/>
        <v>0</v>
      </c>
      <c r="EK550" s="511"/>
      <c r="EL550" s="508">
        <f t="shared" si="366"/>
        <v>0</v>
      </c>
    </row>
    <row r="551" spans="51:142" x14ac:dyDescent="0.2">
      <c r="AY551" s="735" t="s">
        <v>2600</v>
      </c>
      <c r="AZ551" s="61" t="s">
        <v>1599</v>
      </c>
      <c r="BA551" s="138" t="str">
        <f t="shared" si="358"/>
        <v>ДП Єва.4/5.купе.</v>
      </c>
      <c r="BW551" s="738" t="s">
        <v>2597</v>
      </c>
      <c r="BX551" s="245" t="s">
        <v>430</v>
      </c>
      <c r="BY551" s="134" t="str">
        <f t="shared" si="367"/>
        <v>ДП Єва.4/2.Сатин</v>
      </c>
      <c r="CA551" s="145" t="s">
        <v>3040</v>
      </c>
      <c r="CB551" s="150" t="s">
        <v>5404</v>
      </c>
      <c r="CC551" s="137" t="str">
        <f t="shared" si="370"/>
        <v>ДП ЛАДА D.фальц..робоча..Stand кл Лів +3завіс</v>
      </c>
      <c r="DD551" s="164" t="s">
        <v>7276</v>
      </c>
      <c r="DE551" s="165">
        <v>7300.0000000000009</v>
      </c>
      <c r="DF551" s="525">
        <f t="shared" si="364"/>
        <v>7300</v>
      </c>
      <c r="DG551" s="526"/>
      <c r="DH551" s="527">
        <f t="shared" si="338"/>
        <v>7300</v>
      </c>
      <c r="DP551" s="734" t="s">
        <v>3752</v>
      </c>
      <c r="DQ551" s="165">
        <v>550</v>
      </c>
      <c r="DR551" s="519">
        <f t="shared" si="362"/>
        <v>550</v>
      </c>
      <c r="DS551" s="520"/>
      <c r="DT551" s="521">
        <f t="shared" si="363"/>
        <v>550</v>
      </c>
      <c r="DV551" s="732" t="s">
        <v>4295</v>
      </c>
      <c r="DW551" s="165">
        <v>800</v>
      </c>
      <c r="DX551" s="519">
        <f t="shared" si="368"/>
        <v>800</v>
      </c>
      <c r="DY551" s="520"/>
      <c r="DZ551" s="521">
        <f t="shared" si="369"/>
        <v>800</v>
      </c>
      <c r="EH551" s="730" t="s">
        <v>6732</v>
      </c>
      <c r="EI551" s="104">
        <v>0</v>
      </c>
      <c r="EJ551" s="533">
        <f>ROUND(((EI551-(EI551/6))/$DD$3)*$DE$3,2)</f>
        <v>0</v>
      </c>
      <c r="EK551" s="511"/>
      <c r="EL551" s="508">
        <f>IF(EK551="",EJ551,
IF(AND($EI$10&gt;=VLOOKUP(EK551,$EH$5:$EL$9,2,0),$EI$10&lt;=VLOOKUP(EK551,$EH$5:$EL$9,3,0)),
(EJ551*(1-VLOOKUP(EK551,$EH$5:$EL$9,4,0))),
EJ551))</f>
        <v>0</v>
      </c>
    </row>
    <row r="552" spans="51:142" x14ac:dyDescent="0.2">
      <c r="AY552" s="734" t="s">
        <v>2601</v>
      </c>
      <c r="AZ552" s="136" t="s">
        <v>1597</v>
      </c>
      <c r="BA552" s="137" t="str">
        <f t="shared" si="358"/>
        <v>ДП Єва.4/6.фальц.</v>
      </c>
      <c r="BW552" s="734" t="s">
        <v>2597</v>
      </c>
      <c r="BX552" s="764" t="s">
        <v>3617</v>
      </c>
      <c r="BY552" s="137" t="str">
        <f t="shared" si="367"/>
        <v>ДП Єва.4/2.Графіт</v>
      </c>
      <c r="CA552" s="145" t="s">
        <v>3040</v>
      </c>
      <c r="CB552" s="150" t="s">
        <v>5405</v>
      </c>
      <c r="CC552" s="137" t="str">
        <f t="shared" si="370"/>
        <v>ДП ЛАДА D.фальц..робоча..Stand кл Пр +3завіс</v>
      </c>
      <c r="DD552" s="164" t="s">
        <v>7277</v>
      </c>
      <c r="DE552" s="165">
        <v>6930</v>
      </c>
      <c r="DF552" s="525">
        <f t="shared" si="364"/>
        <v>6930</v>
      </c>
      <c r="DG552" s="526"/>
      <c r="DH552" s="527">
        <f t="shared" ref="DH552:DH570" si="371">IF(DG552="",DF552,
IF(AND($DE$10&gt;=VLOOKUP(DG552,$DD$5:$DH$9,2,0),$DE$10&lt;=VLOOKUP(DG552,$DD$5:$DH$9,3,0)),
(DF552*(1-VLOOKUP(DG552,$DD$5:$DH$9,4,0))),
DF552))</f>
        <v>6930</v>
      </c>
      <c r="DP552" s="248" t="s">
        <v>2556</v>
      </c>
      <c r="DQ552" s="163">
        <v>550</v>
      </c>
      <c r="DR552" s="528">
        <f t="shared" si="362"/>
        <v>550</v>
      </c>
      <c r="DS552" s="523"/>
      <c r="DT552" s="524">
        <f t="shared" si="363"/>
        <v>550</v>
      </c>
      <c r="DV552" s="732" t="s">
        <v>4296</v>
      </c>
      <c r="DW552" s="165">
        <v>800</v>
      </c>
      <c r="DX552" s="519">
        <f t="shared" si="368"/>
        <v>800</v>
      </c>
      <c r="DY552" s="520"/>
      <c r="DZ552" s="521">
        <f t="shared" si="369"/>
        <v>800</v>
      </c>
      <c r="EH552" s="730" t="s">
        <v>6733</v>
      </c>
      <c r="EI552" s="104">
        <v>0</v>
      </c>
      <c r="EJ552" s="533">
        <f t="shared" si="365"/>
        <v>0</v>
      </c>
      <c r="EK552" s="511"/>
      <c r="EL552" s="508">
        <f t="shared" si="366"/>
        <v>0</v>
      </c>
    </row>
    <row r="553" spans="51:142" x14ac:dyDescent="0.2">
      <c r="AY553" s="734" t="s">
        <v>2601</v>
      </c>
      <c r="AZ553" s="136" t="s">
        <v>1598</v>
      </c>
      <c r="BA553" s="137" t="str">
        <f t="shared" si="358"/>
        <v>ДП Єва.4/6.б/з фальц.</v>
      </c>
      <c r="BW553" s="735" t="s">
        <v>2597</v>
      </c>
      <c r="BX553" s="247" t="s">
        <v>790</v>
      </c>
      <c r="BY553" s="138" t="str">
        <f t="shared" si="367"/>
        <v>ДП Єва.4/2.Бронза</v>
      </c>
      <c r="CA553" s="145" t="s">
        <v>3040</v>
      </c>
      <c r="CB553" s="150" t="s">
        <v>5406</v>
      </c>
      <c r="CC553" s="137" t="str">
        <f t="shared" si="370"/>
        <v>ДП ЛАДА D.фальц..робоча..Stand ст Лів +3завіс</v>
      </c>
      <c r="DD553" s="107" t="s">
        <v>7278</v>
      </c>
      <c r="DE553" s="163">
        <v>6580.0000000000009</v>
      </c>
      <c r="DF553" s="525">
        <f t="shared" si="364"/>
        <v>6580</v>
      </c>
      <c r="DG553" s="526"/>
      <c r="DH553" s="527">
        <f t="shared" si="371"/>
        <v>6580</v>
      </c>
      <c r="DP553" s="249" t="s">
        <v>2557</v>
      </c>
      <c r="DQ553" s="165">
        <v>0</v>
      </c>
      <c r="DR553" s="519">
        <f t="shared" si="362"/>
        <v>0</v>
      </c>
      <c r="DS553" s="520"/>
      <c r="DT553" s="521">
        <f t="shared" si="363"/>
        <v>0</v>
      </c>
      <c r="DV553" s="732" t="s">
        <v>4297</v>
      </c>
      <c r="DW553" s="165">
        <v>800</v>
      </c>
      <c r="DX553" s="519">
        <f t="shared" si="368"/>
        <v>800</v>
      </c>
      <c r="DY553" s="520"/>
      <c r="DZ553" s="521">
        <f t="shared" si="369"/>
        <v>800</v>
      </c>
      <c r="EH553" s="255"/>
      <c r="EI553" s="256"/>
      <c r="EJ553" s="514"/>
      <c r="EK553" s="529"/>
      <c r="EL553" s="258"/>
    </row>
    <row r="554" spans="51:142" x14ac:dyDescent="0.2">
      <c r="AY554" s="735" t="s">
        <v>2601</v>
      </c>
      <c r="AZ554" s="61" t="s">
        <v>1599</v>
      </c>
      <c r="BA554" s="138" t="str">
        <f t="shared" si="358"/>
        <v>ДП Єва.4/6.купе.</v>
      </c>
      <c r="BW554" s="738" t="s">
        <v>2598</v>
      </c>
      <c r="BX554" s="245" t="s">
        <v>430</v>
      </c>
      <c r="BY554" s="134" t="str">
        <f t="shared" si="367"/>
        <v>ДП Єва.4/3.Сатин</v>
      </c>
      <c r="CA554" s="145" t="s">
        <v>3040</v>
      </c>
      <c r="CB554" s="150" t="s">
        <v>5407</v>
      </c>
      <c r="CC554" s="137" t="str">
        <f t="shared" si="370"/>
        <v>ДП ЛАДА D.фальц..робоча..Stand ст Пр +3завіс</v>
      </c>
      <c r="DD554" s="164" t="s">
        <v>694</v>
      </c>
      <c r="DE554" s="165">
        <v>7670</v>
      </c>
      <c r="DF554" s="525">
        <f t="shared" si="364"/>
        <v>7670</v>
      </c>
      <c r="DG554" s="526"/>
      <c r="DH554" s="527">
        <f t="shared" si="371"/>
        <v>7670</v>
      </c>
      <c r="DP554" s="734" t="s">
        <v>3753</v>
      </c>
      <c r="DQ554" s="165">
        <v>550</v>
      </c>
      <c r="DR554" s="519">
        <f t="shared" si="362"/>
        <v>550</v>
      </c>
      <c r="DS554" s="520"/>
      <c r="DT554" s="521">
        <f t="shared" si="363"/>
        <v>550</v>
      </c>
      <c r="DV554" s="733" t="s">
        <v>4298</v>
      </c>
      <c r="DW554" s="165">
        <v>800</v>
      </c>
      <c r="DX554" s="522">
        <f t="shared" si="368"/>
        <v>800</v>
      </c>
      <c r="DY554" s="523"/>
      <c r="DZ554" s="524">
        <f t="shared" si="369"/>
        <v>800</v>
      </c>
      <c r="EH554" s="730" t="s">
        <v>6734</v>
      </c>
      <c r="EI554" s="104">
        <v>0</v>
      </c>
      <c r="EJ554" s="533">
        <f t="shared" ref="EJ554:EJ560" si="372">ROUND(((EI554-(EI554/6))/$DD$3)*$DE$3,2)</f>
        <v>0</v>
      </c>
      <c r="EK554" s="511"/>
      <c r="EL554" s="508">
        <f t="shared" ref="EL554:EL560" si="373">IF(EK554="",EJ554,
IF(AND($EI$10&gt;=VLOOKUP(EK554,$EH$5:$EL$9,2,0),$EI$10&lt;=VLOOKUP(EK554,$EH$5:$EL$9,3,0)),
(EJ554*(1-VLOOKUP(EK554,$EH$5:$EL$9,4,0))),
EJ554))</f>
        <v>0</v>
      </c>
    </row>
    <row r="555" spans="51:142" x14ac:dyDescent="0.2">
      <c r="AY555" s="431"/>
      <c r="AZ555" s="221"/>
      <c r="BA555" s="222"/>
      <c r="BW555" s="734" t="s">
        <v>2598</v>
      </c>
      <c r="BX555" s="764" t="s">
        <v>3617</v>
      </c>
      <c r="BY555" s="137" t="str">
        <f t="shared" si="367"/>
        <v>ДП Єва.4/3.Графіт</v>
      </c>
      <c r="CA555" s="145" t="s">
        <v>3040</v>
      </c>
      <c r="CC555" s="137"/>
      <c r="DD555" s="164" t="s">
        <v>695</v>
      </c>
      <c r="DE555" s="165">
        <v>7670</v>
      </c>
      <c r="DF555" s="525">
        <f t="shared" si="364"/>
        <v>7670</v>
      </c>
      <c r="DG555" s="526"/>
      <c r="DH555" s="527">
        <f t="shared" si="371"/>
        <v>7670</v>
      </c>
      <c r="DP555" s="248" t="s">
        <v>2558</v>
      </c>
      <c r="DQ555" s="163">
        <v>550</v>
      </c>
      <c r="DR555" s="528">
        <f t="shared" si="362"/>
        <v>550</v>
      </c>
      <c r="DS555" s="523"/>
      <c r="DT555" s="524">
        <f t="shared" si="363"/>
        <v>550</v>
      </c>
      <c r="DV555" s="733" t="s">
        <v>5939</v>
      </c>
      <c r="DW555" s="163">
        <v>0</v>
      </c>
      <c r="DX555" s="528">
        <f t="shared" si="368"/>
        <v>0</v>
      </c>
      <c r="DY555" s="523"/>
      <c r="DZ555" s="524">
        <f t="shared" si="369"/>
        <v>0</v>
      </c>
      <c r="EH555" s="730" t="s">
        <v>6735</v>
      </c>
      <c r="EI555" s="104">
        <v>0</v>
      </c>
      <c r="EJ555" s="533">
        <f t="shared" si="372"/>
        <v>0</v>
      </c>
      <c r="EK555" s="511"/>
      <c r="EL555" s="508">
        <f t="shared" si="373"/>
        <v>0</v>
      </c>
    </row>
    <row r="556" spans="51:142" x14ac:dyDescent="0.2">
      <c r="AY556" s="153" t="s">
        <v>1104</v>
      </c>
      <c r="AZ556" s="136" t="s">
        <v>1597</v>
      </c>
      <c r="BA556" s="137" t="str">
        <f>CONCATENATE(AY556,".",AZ556)</f>
        <v>ДП ТРЕНД.5/0.фальц.</v>
      </c>
      <c r="BW556" s="735" t="s">
        <v>2598</v>
      </c>
      <c r="BX556" s="247" t="s">
        <v>790</v>
      </c>
      <c r="BY556" s="138" t="str">
        <f t="shared" si="367"/>
        <v>ДП Єва.4/3.Бронза</v>
      </c>
      <c r="CA556" s="145" t="s">
        <v>3040</v>
      </c>
      <c r="CB556" s="136" t="s">
        <v>6271</v>
      </c>
      <c r="CC556" s="137" t="str">
        <f>CONCATENATE(CA556,".",CB556)</f>
        <v>ДП ЛАДА D.фальц..робоча..Soft цл (чор.) +3завіс</v>
      </c>
      <c r="DD556" s="164" t="s">
        <v>696</v>
      </c>
      <c r="DE556" s="165">
        <v>7820</v>
      </c>
      <c r="DF556" s="525">
        <f t="shared" si="364"/>
        <v>7820</v>
      </c>
      <c r="DG556" s="526"/>
      <c r="DH556" s="527">
        <f t="shared" si="371"/>
        <v>7820</v>
      </c>
      <c r="DP556" s="249" t="s">
        <v>2559</v>
      </c>
      <c r="DQ556" s="165">
        <v>0</v>
      </c>
      <c r="DR556" s="519">
        <f t="shared" si="362"/>
        <v>0</v>
      </c>
      <c r="DS556" s="520"/>
      <c r="DT556" s="521">
        <f t="shared" si="363"/>
        <v>0</v>
      </c>
      <c r="DV556" s="732" t="s">
        <v>5940</v>
      </c>
      <c r="DW556" s="165">
        <v>1000</v>
      </c>
      <c r="DX556" s="519">
        <f t="shared" si="368"/>
        <v>1000</v>
      </c>
      <c r="DY556" s="520"/>
      <c r="DZ556" s="521">
        <f t="shared" si="369"/>
        <v>1000</v>
      </c>
      <c r="EH556" s="730" t="s">
        <v>6736</v>
      </c>
      <c r="EI556" s="104">
        <v>0</v>
      </c>
      <c r="EJ556" s="533">
        <f>ROUND(((EI556-(EI556/6))/$DD$3)*$DE$3,2)</f>
        <v>0</v>
      </c>
      <c r="EK556" s="511"/>
      <c r="EL556" s="508">
        <f>IF(EK556="",EJ556,
IF(AND($EI$10&gt;=VLOOKUP(EK556,$EH$5:$EL$9,2,0),$EI$10&lt;=VLOOKUP(EK556,$EH$5:$EL$9,3,0)),
(EJ556*(1-VLOOKUP(EK556,$EH$5:$EL$9,4,0))),
EJ556))</f>
        <v>0</v>
      </c>
    </row>
    <row r="557" spans="51:142" x14ac:dyDescent="0.2">
      <c r="AY557" s="153" t="s">
        <v>1104</v>
      </c>
      <c r="AZ557" s="136" t="s">
        <v>1598</v>
      </c>
      <c r="BA557" s="137" t="str">
        <f>CONCATENATE(AY557,".",AZ557)</f>
        <v>ДП ТРЕНД.5/0.б/з фальц.</v>
      </c>
      <c r="BW557" s="738" t="s">
        <v>2599</v>
      </c>
      <c r="BX557" s="245" t="s">
        <v>430</v>
      </c>
      <c r="BY557" s="134" t="str">
        <f t="shared" si="367"/>
        <v>ДП Єва.4/4.Сатин</v>
      </c>
      <c r="CA557" s="145" t="s">
        <v>3040</v>
      </c>
      <c r="CB557" s="136" t="s">
        <v>6206</v>
      </c>
      <c r="CC557" s="137" t="str">
        <f>CONCATENATE(CA557,".",CB557)</f>
        <v>ДП ЛАДА D.фальц..робоча..Soft ст (чор.) +3завіс</v>
      </c>
      <c r="DD557" s="164" t="s">
        <v>246</v>
      </c>
      <c r="DE557" s="165">
        <v>7820</v>
      </c>
      <c r="DF557" s="525">
        <f t="shared" si="364"/>
        <v>7820</v>
      </c>
      <c r="DG557" s="526"/>
      <c r="DH557" s="527">
        <f t="shared" si="371"/>
        <v>7820</v>
      </c>
      <c r="DP557" s="734" t="s">
        <v>3754</v>
      </c>
      <c r="DQ557" s="165">
        <v>550</v>
      </c>
      <c r="DR557" s="519">
        <f t="shared" si="362"/>
        <v>550</v>
      </c>
      <c r="DS557" s="520"/>
      <c r="DT557" s="521">
        <f t="shared" si="363"/>
        <v>550</v>
      </c>
      <c r="DV557" s="732" t="s">
        <v>5941</v>
      </c>
      <c r="DW557" s="165">
        <v>1000</v>
      </c>
      <c r="DX557" s="519">
        <f t="shared" si="368"/>
        <v>1000</v>
      </c>
      <c r="DY557" s="520"/>
      <c r="DZ557" s="521">
        <f t="shared" si="369"/>
        <v>1000</v>
      </c>
      <c r="EH557" s="730" t="s">
        <v>6737</v>
      </c>
      <c r="EI557" s="104">
        <v>0</v>
      </c>
      <c r="EJ557" s="533">
        <f>ROUND(((EI557-(EI557/6))/$DD$3)*$DE$3,2)</f>
        <v>0</v>
      </c>
      <c r="EK557" s="511"/>
      <c r="EL557" s="508">
        <f>IF(EK557="",EJ557,
IF(AND($EI$10&gt;=VLOOKUP(EK557,$EH$5:$EL$9,2,0),$EI$10&lt;=VLOOKUP(EK557,$EH$5:$EL$9,3,0)),
(EJ557*(1-VLOOKUP(EK557,$EH$5:$EL$9,4,0))),
EJ557))</f>
        <v>0</v>
      </c>
    </row>
    <row r="558" spans="51:142" x14ac:dyDescent="0.2">
      <c r="AY558" s="154" t="s">
        <v>1104</v>
      </c>
      <c r="AZ558" s="61" t="s">
        <v>1599</v>
      </c>
      <c r="BA558" s="138" t="str">
        <f>CONCATENATE(AY558,".",AZ558)</f>
        <v>ДП ТРЕНД.5/0.купе.</v>
      </c>
      <c r="BW558" s="734" t="s">
        <v>2599</v>
      </c>
      <c r="BX558" s="764" t="s">
        <v>3617</v>
      </c>
      <c r="BY558" s="137" t="str">
        <f t="shared" si="367"/>
        <v>ДП Єва.4/4.Графіт</v>
      </c>
      <c r="CA558" s="145" t="s">
        <v>3040</v>
      </c>
      <c r="CB558" s="136" t="s">
        <v>4064</v>
      </c>
      <c r="CC558" s="137" t="str">
        <f>CONCATENATE(CA558,".",CB558)</f>
        <v>ДП ЛАДА D.фальц..робоча..Soft цл +3завіс</v>
      </c>
      <c r="DD558" s="164" t="s">
        <v>247</v>
      </c>
      <c r="DE558" s="165">
        <v>8550</v>
      </c>
      <c r="DF558" s="525">
        <f t="shared" si="364"/>
        <v>8550</v>
      </c>
      <c r="DG558" s="526"/>
      <c r="DH558" s="527">
        <f t="shared" si="371"/>
        <v>8550</v>
      </c>
      <c r="DP558" s="248" t="s">
        <v>2560</v>
      </c>
      <c r="DQ558" s="163">
        <v>550</v>
      </c>
      <c r="DR558" s="528">
        <f t="shared" si="362"/>
        <v>550</v>
      </c>
      <c r="DS558" s="523"/>
      <c r="DT558" s="524">
        <f t="shared" si="363"/>
        <v>550</v>
      </c>
      <c r="DV558" s="732" t="s">
        <v>5942</v>
      </c>
      <c r="DW558" s="165">
        <v>1000</v>
      </c>
      <c r="DX558" s="519">
        <f t="shared" si="368"/>
        <v>1000</v>
      </c>
      <c r="DY558" s="520"/>
      <c r="DZ558" s="521">
        <f t="shared" si="369"/>
        <v>1000</v>
      </c>
      <c r="EH558" s="730" t="s">
        <v>6738</v>
      </c>
      <c r="EI558" s="104">
        <v>0</v>
      </c>
      <c r="EJ558" s="533">
        <f t="shared" si="372"/>
        <v>0</v>
      </c>
      <c r="EK558" s="511"/>
      <c r="EL558" s="508">
        <f t="shared" si="373"/>
        <v>0</v>
      </c>
    </row>
    <row r="559" spans="51:142" x14ac:dyDescent="0.2">
      <c r="AY559" s="153" t="s">
        <v>1105</v>
      </c>
      <c r="AZ559" s="136" t="s">
        <v>1597</v>
      </c>
      <c r="BA559" s="137" t="str">
        <f t="shared" ref="BA559:BA585" si="374">CONCATENATE(AY559,".",AZ559)</f>
        <v>ДП ТРЕНД.5/1.фальц.</v>
      </c>
      <c r="BW559" s="735" t="s">
        <v>2599</v>
      </c>
      <c r="BX559" s="247" t="s">
        <v>790</v>
      </c>
      <c r="BY559" s="138" t="str">
        <f t="shared" si="367"/>
        <v>ДП Єва.4/4.Бронза</v>
      </c>
      <c r="CA559" s="145" t="s">
        <v>3040</v>
      </c>
      <c r="CB559" s="136" t="s">
        <v>4067</v>
      </c>
      <c r="CC559" s="137" t="str">
        <f>CONCATENATE(CA559,".",CB559)</f>
        <v>ДП ЛАДА D.фальц..робоча..Soft ст +3завіс</v>
      </c>
      <c r="DD559" s="164" t="s">
        <v>248</v>
      </c>
      <c r="DE559" s="165">
        <v>8550</v>
      </c>
      <c r="DF559" s="525">
        <f t="shared" si="364"/>
        <v>8550</v>
      </c>
      <c r="DG559" s="526"/>
      <c r="DH559" s="527">
        <f t="shared" si="371"/>
        <v>8550</v>
      </c>
      <c r="DP559" s="535"/>
      <c r="DQ559" s="536"/>
      <c r="DR559" s="647"/>
      <c r="DS559" s="648"/>
      <c r="DT559" s="649"/>
      <c r="DV559" s="732" t="s">
        <v>5943</v>
      </c>
      <c r="DW559" s="165">
        <v>1000</v>
      </c>
      <c r="DX559" s="519">
        <f t="shared" si="368"/>
        <v>1000</v>
      </c>
      <c r="DY559" s="520"/>
      <c r="DZ559" s="521">
        <f t="shared" si="369"/>
        <v>1000</v>
      </c>
      <c r="EH559" s="730" t="s">
        <v>6739</v>
      </c>
      <c r="EI559" s="104">
        <v>0</v>
      </c>
      <c r="EJ559" s="533">
        <f t="shared" si="372"/>
        <v>0</v>
      </c>
      <c r="EK559" s="511"/>
      <c r="EL559" s="508">
        <f t="shared" si="373"/>
        <v>0</v>
      </c>
    </row>
    <row r="560" spans="51:142" x14ac:dyDescent="0.2">
      <c r="AY560" s="153" t="s">
        <v>1105</v>
      </c>
      <c r="AZ560" s="136" t="s">
        <v>1598</v>
      </c>
      <c r="BA560" s="137" t="str">
        <f t="shared" si="374"/>
        <v>ДП ТРЕНД.5/1.б/з фальц.</v>
      </c>
      <c r="BW560" s="738" t="s">
        <v>2600</v>
      </c>
      <c r="BX560" s="245" t="s">
        <v>430</v>
      </c>
      <c r="BY560" s="134" t="str">
        <f t="shared" si="367"/>
        <v>ДП Єва.4/5.Сатин</v>
      </c>
      <c r="CA560" s="145" t="s">
        <v>3040</v>
      </c>
      <c r="CC560" s="21"/>
      <c r="DD560" s="164" t="s">
        <v>249</v>
      </c>
      <c r="DE560" s="165">
        <v>7820</v>
      </c>
      <c r="DF560" s="525">
        <f t="shared" si="364"/>
        <v>7820</v>
      </c>
      <c r="DG560" s="526"/>
      <c r="DH560" s="527">
        <f t="shared" si="371"/>
        <v>7820</v>
      </c>
      <c r="DP560" s="738" t="s">
        <v>2667</v>
      </c>
      <c r="DQ560" s="162">
        <v>0</v>
      </c>
      <c r="DR560" s="525">
        <f t="shared" si="362"/>
        <v>0</v>
      </c>
      <c r="DS560" s="526"/>
      <c r="DT560" s="527">
        <f t="shared" si="363"/>
        <v>0</v>
      </c>
      <c r="DV560" s="732" t="s">
        <v>5944</v>
      </c>
      <c r="DW560" s="165">
        <v>1000</v>
      </c>
      <c r="DX560" s="519">
        <f t="shared" si="368"/>
        <v>1000</v>
      </c>
      <c r="DY560" s="520"/>
      <c r="DZ560" s="521">
        <f t="shared" si="369"/>
        <v>1000</v>
      </c>
      <c r="EH560" s="730" t="s">
        <v>6740</v>
      </c>
      <c r="EI560" s="104">
        <v>0</v>
      </c>
      <c r="EJ560" s="533">
        <f t="shared" si="372"/>
        <v>0</v>
      </c>
      <c r="EK560" s="511"/>
      <c r="EL560" s="508">
        <f t="shared" si="373"/>
        <v>0</v>
      </c>
    </row>
    <row r="561" spans="51:142" x14ac:dyDescent="0.2">
      <c r="AY561" s="154" t="s">
        <v>1105</v>
      </c>
      <c r="AZ561" s="61" t="s">
        <v>1599</v>
      </c>
      <c r="BA561" s="138" t="str">
        <f t="shared" si="374"/>
        <v>ДП ТРЕНД.5/1.купе.</v>
      </c>
      <c r="BW561" s="734" t="s">
        <v>2600</v>
      </c>
      <c r="BX561" s="764" t="s">
        <v>3617</v>
      </c>
      <c r="BY561" s="137" t="str">
        <f t="shared" si="367"/>
        <v>ДП Єва.4/5.Графіт</v>
      </c>
      <c r="CA561" s="145" t="s">
        <v>3040</v>
      </c>
      <c r="CB561" s="136" t="s">
        <v>4076</v>
      </c>
      <c r="CC561" s="137" t="str">
        <f>CONCATENATE(CA561,".",CB561)</f>
        <v>ДП ЛАДА D.фальц..робоча..Magnet цл +3завіс</v>
      </c>
      <c r="DD561" s="164" t="s">
        <v>250</v>
      </c>
      <c r="DE561" s="165">
        <v>7480</v>
      </c>
      <c r="DF561" s="525">
        <f t="shared" si="364"/>
        <v>7480</v>
      </c>
      <c r="DG561" s="526"/>
      <c r="DH561" s="527">
        <f t="shared" si="371"/>
        <v>7480</v>
      </c>
      <c r="DP561" s="734" t="s">
        <v>3755</v>
      </c>
      <c r="DQ561" s="165">
        <v>550</v>
      </c>
      <c r="DR561" s="519">
        <f t="shared" si="362"/>
        <v>550</v>
      </c>
      <c r="DS561" s="520"/>
      <c r="DT561" s="521">
        <f t="shared" si="363"/>
        <v>550</v>
      </c>
      <c r="DV561" s="733" t="s">
        <v>5945</v>
      </c>
      <c r="DW561" s="165">
        <v>1000</v>
      </c>
      <c r="DX561" s="522">
        <f t="shared" si="368"/>
        <v>1000</v>
      </c>
      <c r="DY561" s="523"/>
      <c r="DZ561" s="524">
        <f t="shared" si="369"/>
        <v>1000</v>
      </c>
      <c r="EH561" s="730" t="s">
        <v>6741</v>
      </c>
      <c r="EI561" s="104">
        <v>0</v>
      </c>
      <c r="EJ561" s="533">
        <f>ROUND(((EI561-(EI561/6))/$DD$3)*$DE$3,2)</f>
        <v>0</v>
      </c>
      <c r="EK561" s="511"/>
      <c r="EL561" s="508">
        <f>IF(EK561="",EJ561,
IF(AND($EI$10&gt;=VLOOKUP(EK561,$EH$5:$EL$9,2,0),$EI$10&lt;=VLOOKUP(EK561,$EH$5:$EL$9,3,0)),
(EJ561*(1-VLOOKUP(EK561,$EH$5:$EL$9,4,0))),
EJ561))</f>
        <v>0</v>
      </c>
    </row>
    <row r="562" spans="51:142" x14ac:dyDescent="0.2">
      <c r="AY562" s="153" t="s">
        <v>1106</v>
      </c>
      <c r="AZ562" s="136" t="s">
        <v>1597</v>
      </c>
      <c r="BA562" s="137" t="str">
        <f t="shared" si="374"/>
        <v>ДП ТРЕНД.5/2.фальц.</v>
      </c>
      <c r="BW562" s="735" t="s">
        <v>2600</v>
      </c>
      <c r="BX562" s="247" t="s">
        <v>790</v>
      </c>
      <c r="BY562" s="138" t="str">
        <f t="shared" si="367"/>
        <v>ДП Єва.4/5.Бронза</v>
      </c>
      <c r="CA562" s="146" t="s">
        <v>3040</v>
      </c>
      <c r="CB562" s="61" t="s">
        <v>4079</v>
      </c>
      <c r="CC562" s="138" t="str">
        <f>CONCATENATE(CA562,".",CB562)</f>
        <v>ДП ЛАДА D.фальц..робоча..Magnet ст +3завіс</v>
      </c>
      <c r="DD562" s="107" t="s">
        <v>251</v>
      </c>
      <c r="DE562" s="163">
        <v>7030.0000000000009</v>
      </c>
      <c r="DF562" s="525">
        <f t="shared" si="364"/>
        <v>7030</v>
      </c>
      <c r="DG562" s="526"/>
      <c r="DH562" s="527">
        <f t="shared" si="371"/>
        <v>7030</v>
      </c>
      <c r="DP562" s="735" t="s">
        <v>2668</v>
      </c>
      <c r="DQ562" s="163">
        <v>550</v>
      </c>
      <c r="DR562" s="528">
        <f t="shared" si="362"/>
        <v>550</v>
      </c>
      <c r="DS562" s="523"/>
      <c r="DT562" s="524">
        <f t="shared" si="363"/>
        <v>550</v>
      </c>
      <c r="DV562" s="164" t="s">
        <v>2432</v>
      </c>
      <c r="DW562" s="165">
        <v>0</v>
      </c>
      <c r="DX562" s="519">
        <f t="shared" si="368"/>
        <v>0</v>
      </c>
      <c r="DY562" s="520"/>
      <c r="DZ562" s="521">
        <f t="shared" si="369"/>
        <v>0</v>
      </c>
      <c r="EH562" s="255"/>
      <c r="EI562" s="256"/>
      <c r="EJ562" s="514"/>
      <c r="EK562" s="529"/>
      <c r="EL562" s="258"/>
    </row>
    <row r="563" spans="51:142" x14ac:dyDescent="0.2">
      <c r="AY563" s="153" t="s">
        <v>1106</v>
      </c>
      <c r="AZ563" s="136" t="s">
        <v>1598</v>
      </c>
      <c r="BA563" s="137" t="str">
        <f t="shared" si="374"/>
        <v>ДП ТРЕНД.5/2.б/з фальц.</v>
      </c>
      <c r="BW563" s="738" t="s">
        <v>2601</v>
      </c>
      <c r="BX563" s="245" t="s">
        <v>430</v>
      </c>
      <c r="BY563" s="134" t="str">
        <f t="shared" si="367"/>
        <v>ДП Єва.4/6.Сатин</v>
      </c>
      <c r="CA563" s="145" t="s">
        <v>3040</v>
      </c>
      <c r="CB563" s="762" t="s">
        <v>5833</v>
      </c>
      <c r="CC563" s="137" t="str">
        <f>CONCATENATE(CA563,".",CB563)</f>
        <v>ДП ЛАДА D.фальц..робоча..Magnet цл (чор.) +3завіс</v>
      </c>
      <c r="DD563" s="732" t="s">
        <v>4851</v>
      </c>
      <c r="DE563" s="165">
        <v>8040</v>
      </c>
      <c r="DF563" s="525">
        <f t="shared" si="364"/>
        <v>8040</v>
      </c>
      <c r="DG563" s="526"/>
      <c r="DH563" s="527">
        <f t="shared" si="371"/>
        <v>8040</v>
      </c>
      <c r="DP563" s="735" t="s">
        <v>5686</v>
      </c>
      <c r="DQ563" s="163">
        <v>550</v>
      </c>
      <c r="DR563" s="528">
        <f>ROUND(((DQ563-(DQ563/6))/$DD$3)*$DE$3,2)</f>
        <v>550</v>
      </c>
      <c r="DS563" s="523"/>
      <c r="DT563" s="524">
        <f>IF(DS563="",DR563,
IF(AND($DQ$10&gt;=VLOOKUP(DS563,$DP$5:$DT$9,2,0),$DQ$10&lt;=VLOOKUP(DS563,$DP$5:$DT$9,3,0)),
(DR563*(1-VLOOKUP(DS563,$DP$5:$DT$9,4,0))),
DR563))</f>
        <v>550</v>
      </c>
      <c r="DV563" s="107" t="s">
        <v>2433</v>
      </c>
      <c r="DW563" s="163">
        <v>560</v>
      </c>
      <c r="DX563" s="528">
        <f>ROUND(((DW563-(DW563/6))/$DD$3)*$DE$3,2)</f>
        <v>560</v>
      </c>
      <c r="DY563" s="523"/>
      <c r="DZ563" s="524">
        <f t="shared" si="369"/>
        <v>560</v>
      </c>
      <c r="EH563" s="730" t="s">
        <v>6742</v>
      </c>
      <c r="EI563" s="104">
        <v>0</v>
      </c>
      <c r="EJ563" s="533">
        <f t="shared" ref="EJ563:EJ572" si="375">ROUND(((EI563-(EI563/6))/$DD$3)*$DE$3,2)</f>
        <v>0</v>
      </c>
      <c r="EK563" s="511"/>
      <c r="EL563" s="508">
        <f t="shared" ref="EL563:EL578" si="376">IF(EK563="",EJ563,
IF(AND($EI$10&gt;=VLOOKUP(EK563,$EH$5:$EL$9,2,0),$EI$10&lt;=VLOOKUP(EK563,$EH$5:$EL$9,3,0)),
(EJ563*(1-VLOOKUP(EK563,$EH$5:$EL$9,4,0))),
EJ563))</f>
        <v>0</v>
      </c>
    </row>
    <row r="564" spans="51:142" x14ac:dyDescent="0.2">
      <c r="AY564" s="154" t="s">
        <v>1106</v>
      </c>
      <c r="AZ564" s="61" t="s">
        <v>1599</v>
      </c>
      <c r="BA564" s="138" t="str">
        <f t="shared" si="374"/>
        <v>ДП ТРЕНД.5/2.купе.</v>
      </c>
      <c r="BW564" s="734" t="s">
        <v>2601</v>
      </c>
      <c r="BX564" s="764" t="s">
        <v>3617</v>
      </c>
      <c r="BY564" s="137" t="str">
        <f t="shared" si="367"/>
        <v>ДП Єва.4/6.Графіт</v>
      </c>
      <c r="CA564" s="146" t="s">
        <v>3040</v>
      </c>
      <c r="CB564" s="762" t="s">
        <v>5834</v>
      </c>
      <c r="CC564" s="138" t="str">
        <f>CONCATENATE(CA564,".",CB564)</f>
        <v>ДП ЛАДА D.фальц..робоча..Magnet ст (чор.) +3завіс</v>
      </c>
      <c r="DD564" s="732" t="s">
        <v>4852</v>
      </c>
      <c r="DE564" s="165">
        <v>8040</v>
      </c>
      <c r="DF564" s="525">
        <f t="shared" si="364"/>
        <v>8040</v>
      </c>
      <c r="DG564" s="526"/>
      <c r="DH564" s="527">
        <f t="shared" si="371"/>
        <v>8040</v>
      </c>
      <c r="DP564" s="734" t="s">
        <v>2669</v>
      </c>
      <c r="DQ564" s="165">
        <v>0</v>
      </c>
      <c r="DR564" s="519">
        <f t="shared" si="362"/>
        <v>0</v>
      </c>
      <c r="DS564" s="520"/>
      <c r="DT564" s="521">
        <f t="shared" si="363"/>
        <v>0</v>
      </c>
      <c r="DV564" s="107"/>
      <c r="DW564" s="163"/>
      <c r="DX564" s="519"/>
      <c r="DY564" s="523"/>
      <c r="DZ564" s="524"/>
      <c r="EH564" s="730" t="s">
        <v>6743</v>
      </c>
      <c r="EI564" s="104">
        <v>0</v>
      </c>
      <c r="EJ564" s="533">
        <f t="shared" si="375"/>
        <v>0</v>
      </c>
      <c r="EK564" s="511"/>
      <c r="EL564" s="508">
        <f t="shared" si="376"/>
        <v>0</v>
      </c>
    </row>
    <row r="565" spans="51:142" x14ac:dyDescent="0.2">
      <c r="AY565" s="153" t="s">
        <v>1107</v>
      </c>
      <c r="AZ565" s="136" t="s">
        <v>1597</v>
      </c>
      <c r="BA565" s="137" t="str">
        <f t="shared" si="374"/>
        <v>ДП ТРЕНД.5/3.фальц.</v>
      </c>
      <c r="BW565" s="735" t="s">
        <v>2601</v>
      </c>
      <c r="BX565" s="247" t="s">
        <v>790</v>
      </c>
      <c r="BY565" s="138" t="str">
        <f t="shared" si="367"/>
        <v>ДП Єва.4/6.Бронза</v>
      </c>
      <c r="CA565" s="144" t="s">
        <v>3041</v>
      </c>
      <c r="CB565" s="133" t="s">
        <v>3871</v>
      </c>
      <c r="CC565" s="134" t="str">
        <f>CONCATENATE(CA565,".",CB565)</f>
        <v>ДП ЛАДА D.фальц..неробоча..(ні)</v>
      </c>
      <c r="DD565" s="732" t="s">
        <v>4854</v>
      </c>
      <c r="DE565" s="165">
        <v>8170</v>
      </c>
      <c r="DF565" s="525">
        <f t="shared" si="364"/>
        <v>8170</v>
      </c>
      <c r="DG565" s="526"/>
      <c r="DH565" s="527">
        <f t="shared" si="371"/>
        <v>8170</v>
      </c>
      <c r="DP565" s="734" t="s">
        <v>3756</v>
      </c>
      <c r="DQ565" s="165">
        <v>550</v>
      </c>
      <c r="DR565" s="519">
        <f t="shared" si="362"/>
        <v>550</v>
      </c>
      <c r="DS565" s="520"/>
      <c r="DT565" s="521">
        <f t="shared" si="363"/>
        <v>550</v>
      </c>
      <c r="DV565" s="107"/>
      <c r="DW565" s="163"/>
      <c r="DX565" s="519"/>
      <c r="DY565" s="523"/>
      <c r="DZ565" s="524"/>
      <c r="EH565" s="730" t="s">
        <v>6744</v>
      </c>
      <c r="EI565" s="104">
        <v>0</v>
      </c>
      <c r="EJ565" s="533">
        <f>ROUND(((EI565-(EI565/6))/$DD$3)*$DE$3,2)</f>
        <v>0</v>
      </c>
      <c r="EK565" s="511"/>
      <c r="EL565" s="508">
        <f>IF(EK565="",EJ565,
IF(AND($EI$10&gt;=VLOOKUP(EK565,$EH$5:$EL$9,2,0),$EI$10&lt;=VLOOKUP(EK565,$EH$5:$EL$9,3,0)),
(EJ565*(1-VLOOKUP(EK565,$EH$5:$EL$9,4,0))),
EJ565))</f>
        <v>0</v>
      </c>
    </row>
    <row r="566" spans="51:142" x14ac:dyDescent="0.2">
      <c r="AY566" s="153" t="s">
        <v>1107</v>
      </c>
      <c r="AZ566" s="136" t="s">
        <v>1598</v>
      </c>
      <c r="BA566" s="137" t="str">
        <f t="shared" si="374"/>
        <v>ДП ТРЕНД.5/3.б/з фальц.</v>
      </c>
      <c r="BW566" s="431"/>
      <c r="BX566" s="431"/>
      <c r="BY566" s="431"/>
      <c r="CA566" s="145" t="s">
        <v>3041</v>
      </c>
      <c r="CC566" s="21"/>
      <c r="DD566" s="732" t="s">
        <v>4856</v>
      </c>
      <c r="DE566" s="165">
        <v>8170</v>
      </c>
      <c r="DF566" s="525">
        <f t="shared" si="364"/>
        <v>8170</v>
      </c>
      <c r="DG566" s="526"/>
      <c r="DH566" s="527">
        <f t="shared" si="371"/>
        <v>8170</v>
      </c>
      <c r="DP566" s="735" t="s">
        <v>2670</v>
      </c>
      <c r="DQ566" s="163">
        <v>550</v>
      </c>
      <c r="DR566" s="528">
        <f t="shared" si="362"/>
        <v>550</v>
      </c>
      <c r="DS566" s="523"/>
      <c r="DT566" s="524">
        <f t="shared" si="363"/>
        <v>550</v>
      </c>
      <c r="DV566" s="644"/>
      <c r="DW566" s="645"/>
      <c r="DX566" s="651"/>
      <c r="DY566" s="652"/>
      <c r="DZ566" s="653"/>
      <c r="EH566" s="730" t="s">
        <v>6745</v>
      </c>
      <c r="EI566" s="104">
        <v>0</v>
      </c>
      <c r="EJ566" s="533">
        <f>ROUND(((EI566-(EI566/6))/$DD$3)*$DE$3,2)</f>
        <v>0</v>
      </c>
      <c r="EK566" s="511"/>
      <c r="EL566" s="508">
        <f>IF(EK566="",EJ566,
IF(AND($EI$10&gt;=VLOOKUP(EK566,$EH$5:$EL$9,2,0),$EI$10&lt;=VLOOKUP(EK566,$EH$5:$EL$9,3,0)),
(EJ566*(1-VLOOKUP(EK566,$EH$5:$EL$9,4,0))),
EJ566))</f>
        <v>0</v>
      </c>
    </row>
    <row r="567" spans="51:142" x14ac:dyDescent="0.2">
      <c r="AY567" s="154" t="s">
        <v>1107</v>
      </c>
      <c r="AZ567" s="61" t="s">
        <v>1599</v>
      </c>
      <c r="BA567" s="138" t="str">
        <f t="shared" si="374"/>
        <v>ДП ТРЕНД.5/3.купе.</v>
      </c>
      <c r="BW567" s="59" t="s">
        <v>1104</v>
      </c>
      <c r="BX567" s="776" t="s">
        <v>3871</v>
      </c>
      <c r="BY567" s="137" t="str">
        <f t="shared" ref="BY567:BY615" si="377">CONCATENATE(BW567,".",BX567)</f>
        <v>ДП ТРЕНД.5/0.(ні)</v>
      </c>
      <c r="CA567" s="145" t="s">
        <v>3041</v>
      </c>
      <c r="CB567" s="150" t="s">
        <v>4085</v>
      </c>
      <c r="CC567" s="137" t="str">
        <f t="shared" ref="CC567:CC572" si="378">CONCATENATE(CA567,".",CB567)</f>
        <v>ДП ЛАДА D.фальц..неробоча..Пл Stand +3завіс</v>
      </c>
      <c r="DD567" s="732" t="s">
        <v>4857</v>
      </c>
      <c r="DE567" s="165">
        <v>8610</v>
      </c>
      <c r="DF567" s="525">
        <f t="shared" si="364"/>
        <v>8610</v>
      </c>
      <c r="DG567" s="526"/>
      <c r="DH567" s="527">
        <f t="shared" si="371"/>
        <v>8610</v>
      </c>
      <c r="DP567" s="734" t="s">
        <v>2671</v>
      </c>
      <c r="DQ567" s="165">
        <v>0</v>
      </c>
      <c r="DR567" s="519">
        <f t="shared" si="362"/>
        <v>0</v>
      </c>
      <c r="DS567" s="520"/>
      <c r="DT567" s="521">
        <f t="shared" si="363"/>
        <v>0</v>
      </c>
      <c r="DV567" s="730" t="s">
        <v>3922</v>
      </c>
      <c r="DW567" s="104">
        <v>0</v>
      </c>
      <c r="DX567" s="402">
        <f t="shared" ref="DX567:DX573" si="379">ROUND(((DW567-(DW567/6))/$DD$3)*$DE$3,2)</f>
        <v>0</v>
      </c>
      <c r="DY567" s="511"/>
      <c r="DZ567" s="508">
        <f t="shared" ref="DZ567:DZ573" si="380">IF(DY567="",DX567,
IF(AND($DW$10&gt;=VLOOKUP(DY567,$DV$5:$DZ$9,2,0),$DW$10&lt;=VLOOKUP(DY567,$DV$5:$DZ$9,3,0)),
(DX567*(1-VLOOKUP(DY567,$DV$5:$DZ$9,4,0))),
DX567))</f>
        <v>0</v>
      </c>
      <c r="EH567" s="730" t="s">
        <v>6746</v>
      </c>
      <c r="EI567" s="104">
        <v>0</v>
      </c>
      <c r="EJ567" s="533">
        <f t="shared" si="375"/>
        <v>0</v>
      </c>
      <c r="EK567" s="511"/>
      <c r="EL567" s="508">
        <f t="shared" si="376"/>
        <v>0</v>
      </c>
    </row>
    <row r="568" spans="51:142" x14ac:dyDescent="0.2">
      <c r="AY568" s="153" t="s">
        <v>1108</v>
      </c>
      <c r="AZ568" s="136" t="s">
        <v>1597</v>
      </c>
      <c r="BA568" s="137" t="str">
        <f t="shared" si="374"/>
        <v>ДП ТРЕНД.5/4.фальц.</v>
      </c>
      <c r="BW568" s="250" t="s">
        <v>1105</v>
      </c>
      <c r="BX568" s="245" t="s">
        <v>430</v>
      </c>
      <c r="BY568" s="134" t="str">
        <f t="shared" si="377"/>
        <v>ДП ТРЕНД.5/1.Сатин</v>
      </c>
      <c r="CA568" s="145" t="s">
        <v>3041</v>
      </c>
      <c r="CB568" s="150" t="s">
        <v>6268</v>
      </c>
      <c r="CC568" s="137" t="str">
        <f t="shared" si="378"/>
        <v>ДП ЛАДА D.фальц..неробоча..Пл Soft (чор.)+3завіс</v>
      </c>
      <c r="DD568" s="732" t="s">
        <v>4858</v>
      </c>
      <c r="DE568" s="165">
        <v>8610</v>
      </c>
      <c r="DF568" s="525">
        <f t="shared" si="364"/>
        <v>8610</v>
      </c>
      <c r="DG568" s="526"/>
      <c r="DH568" s="527">
        <f t="shared" si="371"/>
        <v>8610</v>
      </c>
      <c r="DP568" s="734" t="s">
        <v>3757</v>
      </c>
      <c r="DQ568" s="165">
        <v>550</v>
      </c>
      <c r="DR568" s="519">
        <f t="shared" si="362"/>
        <v>550</v>
      </c>
      <c r="DS568" s="520"/>
      <c r="DT568" s="521">
        <f t="shared" si="363"/>
        <v>550</v>
      </c>
      <c r="DV568" s="731" t="s">
        <v>5492</v>
      </c>
      <c r="DW568" s="162">
        <v>0</v>
      </c>
      <c r="DX568" s="525">
        <f t="shared" si="379"/>
        <v>0</v>
      </c>
      <c r="DY568" s="526"/>
      <c r="DZ568" s="527">
        <f t="shared" si="380"/>
        <v>0</v>
      </c>
      <c r="EH568" s="730" t="s">
        <v>6747</v>
      </c>
      <c r="EI568" s="104">
        <v>0</v>
      </c>
      <c r="EJ568" s="533">
        <f t="shared" si="375"/>
        <v>0</v>
      </c>
      <c r="EK568" s="511"/>
      <c r="EL568" s="508">
        <f t="shared" si="376"/>
        <v>0</v>
      </c>
    </row>
    <row r="569" spans="51:142" x14ac:dyDescent="0.2">
      <c r="AY569" s="153" t="s">
        <v>1108</v>
      </c>
      <c r="AZ569" s="136" t="s">
        <v>1598</v>
      </c>
      <c r="BA569" s="137" t="str">
        <f t="shared" si="374"/>
        <v>ДП ТРЕНД.5/4.б/з фальц.</v>
      </c>
      <c r="BW569" s="249" t="s">
        <v>1105</v>
      </c>
      <c r="BX569" s="764" t="s">
        <v>3617</v>
      </c>
      <c r="BY569" s="137" t="str">
        <f t="shared" si="377"/>
        <v>ДП ТРЕНД.5/1.Графіт</v>
      </c>
      <c r="CA569" s="145" t="s">
        <v>3041</v>
      </c>
      <c r="CB569" s="150" t="s">
        <v>4093</v>
      </c>
      <c r="CC569" s="137" t="str">
        <f t="shared" si="378"/>
        <v>ДП ЛАДА D.фальц..неробоча..Пл Soft +3завіс</v>
      </c>
      <c r="DD569" s="732" t="s">
        <v>4859</v>
      </c>
      <c r="DE569" s="165">
        <v>8170</v>
      </c>
      <c r="DF569" s="525">
        <f t="shared" si="364"/>
        <v>8170</v>
      </c>
      <c r="DG569" s="526"/>
      <c r="DH569" s="527">
        <f t="shared" si="371"/>
        <v>8170</v>
      </c>
      <c r="DP569" s="735" t="s">
        <v>2672</v>
      </c>
      <c r="DQ569" s="163">
        <v>550</v>
      </c>
      <c r="DR569" s="528">
        <f t="shared" si="362"/>
        <v>550</v>
      </c>
      <c r="DS569" s="523"/>
      <c r="DT569" s="524">
        <f t="shared" si="363"/>
        <v>550</v>
      </c>
      <c r="DV569" s="731" t="s">
        <v>5493</v>
      </c>
      <c r="DW569" s="162">
        <v>0</v>
      </c>
      <c r="DX569" s="525">
        <f t="shared" si="379"/>
        <v>0</v>
      </c>
      <c r="DY569" s="526"/>
      <c r="DZ569" s="527">
        <f t="shared" si="380"/>
        <v>0</v>
      </c>
      <c r="EH569" s="730" t="s">
        <v>6748</v>
      </c>
      <c r="EI569" s="104">
        <v>0</v>
      </c>
      <c r="EJ569" s="533">
        <f>ROUND(((EI569-(EI569/6))/$DD$3)*$DE$3,2)</f>
        <v>0</v>
      </c>
      <c r="EK569" s="511"/>
      <c r="EL569" s="508">
        <f>IF(EK569="",EJ569,
IF(AND($EI$10&gt;=VLOOKUP(EK569,$EH$5:$EL$9,2,0),$EI$10&lt;=VLOOKUP(EK569,$EH$5:$EL$9,3,0)),
(EJ569*(1-VLOOKUP(EK569,$EH$5:$EL$9,4,0))),
EJ569))</f>
        <v>0</v>
      </c>
    </row>
    <row r="570" spans="51:142" x14ac:dyDescent="0.2">
      <c r="AY570" s="154" t="s">
        <v>1108</v>
      </c>
      <c r="AZ570" s="61" t="s">
        <v>1599</v>
      </c>
      <c r="BA570" s="138" t="str">
        <f t="shared" si="374"/>
        <v>ДП ТРЕНД.5/4.купе.</v>
      </c>
      <c r="BW570" s="248" t="s">
        <v>1105</v>
      </c>
      <c r="BX570" s="247" t="s">
        <v>790</v>
      </c>
      <c r="BY570" s="138" t="str">
        <f t="shared" si="377"/>
        <v>ДП ТРЕНД.5/1.Бронза</v>
      </c>
      <c r="CA570" s="146" t="s">
        <v>3041</v>
      </c>
      <c r="CB570" s="151" t="s">
        <v>4096</v>
      </c>
      <c r="CC570" s="138" t="str">
        <f t="shared" si="378"/>
        <v>ДП ЛАДА D.фальц..неробоча..Пл Magnet +3завіс</v>
      </c>
      <c r="DD570" s="732" t="s">
        <v>4860</v>
      </c>
      <c r="DE570" s="165">
        <v>7830</v>
      </c>
      <c r="DF570" s="525">
        <f t="shared" si="364"/>
        <v>7830</v>
      </c>
      <c r="DG570" s="526"/>
      <c r="DH570" s="527">
        <f t="shared" si="371"/>
        <v>7830</v>
      </c>
      <c r="DP570" s="734" t="s">
        <v>2673</v>
      </c>
      <c r="DQ570" s="165">
        <v>0</v>
      </c>
      <c r="DR570" s="519">
        <f t="shared" si="362"/>
        <v>0</v>
      </c>
      <c r="DS570" s="520"/>
      <c r="DT570" s="521">
        <f t="shared" si="363"/>
        <v>0</v>
      </c>
      <c r="DV570" s="732" t="s">
        <v>5494</v>
      </c>
      <c r="DW570" s="165">
        <v>0</v>
      </c>
      <c r="DX570" s="519">
        <f t="shared" si="379"/>
        <v>0</v>
      </c>
      <c r="DY570" s="520"/>
      <c r="DZ570" s="521">
        <f t="shared" si="380"/>
        <v>0</v>
      </c>
      <c r="EH570" s="730" t="s">
        <v>6749</v>
      </c>
      <c r="EI570" s="104">
        <v>0</v>
      </c>
      <c r="EJ570" s="533">
        <f t="shared" si="375"/>
        <v>0</v>
      </c>
      <c r="EK570" s="511"/>
      <c r="EL570" s="508">
        <f t="shared" si="376"/>
        <v>0</v>
      </c>
    </row>
    <row r="571" spans="51:142" x14ac:dyDescent="0.2">
      <c r="AY571" s="153" t="s">
        <v>1109</v>
      </c>
      <c r="AZ571" s="136" t="s">
        <v>1597</v>
      </c>
      <c r="BA571" s="137" t="str">
        <f t="shared" si="374"/>
        <v>ДП ТРЕНД.5/5.фальц.</v>
      </c>
      <c r="BW571" s="250" t="s">
        <v>1106</v>
      </c>
      <c r="BX571" s="245" t="s">
        <v>430</v>
      </c>
      <c r="BY571" s="134" t="str">
        <f t="shared" si="377"/>
        <v>ДП ТРЕНД.5/2.Сатин</v>
      </c>
      <c r="CA571" s="146" t="s">
        <v>3041</v>
      </c>
      <c r="CB571" s="151" t="s">
        <v>5792</v>
      </c>
      <c r="CC571" s="138" t="str">
        <f t="shared" si="378"/>
        <v>ДП ЛАДА D.фальц..неробоча..Пл Magnet (чор.) +3завіс</v>
      </c>
      <c r="DD571" s="733" t="s">
        <v>4861</v>
      </c>
      <c r="DE571" s="163">
        <v>7320</v>
      </c>
      <c r="DF571" s="525">
        <f t="shared" si="364"/>
        <v>7320</v>
      </c>
      <c r="DG571" s="526"/>
      <c r="DH571" s="527">
        <f>IF(DG571="",DF571,
IF(AND($DE$10&gt;=VLOOKUP(DG571,$DD$5:$DH$9,2,0),$DE$10&lt;=VLOOKUP(DG571,$DD$5:$DH$9,3,0)),
(DF571*(1-VLOOKUP(DG571,$DD$5:$DH$9,4,0))),
DF571))</f>
        <v>7320</v>
      </c>
      <c r="DP571" s="734" t="s">
        <v>3758</v>
      </c>
      <c r="DQ571" s="165">
        <v>550</v>
      </c>
      <c r="DR571" s="519">
        <f t="shared" si="362"/>
        <v>550</v>
      </c>
      <c r="DS571" s="520"/>
      <c r="DT571" s="521">
        <f t="shared" si="363"/>
        <v>550</v>
      </c>
      <c r="DV571" s="732" t="s">
        <v>5495</v>
      </c>
      <c r="DW571" s="162">
        <v>0</v>
      </c>
      <c r="DX571" s="525">
        <f t="shared" si="379"/>
        <v>0</v>
      </c>
      <c r="DY571" s="526"/>
      <c r="DZ571" s="527">
        <f t="shared" si="380"/>
        <v>0</v>
      </c>
      <c r="EH571" s="255"/>
      <c r="EI571" s="256"/>
      <c r="EJ571" s="514"/>
      <c r="EK571" s="529"/>
      <c r="EL571" s="258"/>
    </row>
    <row r="572" spans="51:142" x14ac:dyDescent="0.2">
      <c r="AY572" s="153" t="s">
        <v>1109</v>
      </c>
      <c r="AZ572" s="136" t="s">
        <v>1598</v>
      </c>
      <c r="BA572" s="137" t="str">
        <f t="shared" si="374"/>
        <v>ДП ТРЕНД.5/5.б/з фальц.</v>
      </c>
      <c r="BW572" s="249" t="s">
        <v>1106</v>
      </c>
      <c r="BX572" s="764" t="s">
        <v>3617</v>
      </c>
      <c r="BY572" s="137" t="str">
        <f t="shared" si="377"/>
        <v>ДП ТРЕНД.5/2.Графіт</v>
      </c>
      <c r="CA572" s="145" t="s">
        <v>3042</v>
      </c>
      <c r="CB572" s="136" t="s">
        <v>3871</v>
      </c>
      <c r="CC572" s="238" t="str">
        <f t="shared" si="378"/>
        <v>ДП ЛАДА D.б/з фальц..робоча..(ні)</v>
      </c>
      <c r="DD572" s="638"/>
      <c r="DE572" s="639"/>
      <c r="DF572" s="640"/>
      <c r="DG572" s="641"/>
      <c r="DH572" s="642"/>
      <c r="DP572" s="735" t="s">
        <v>2674</v>
      </c>
      <c r="DQ572" s="163">
        <v>550</v>
      </c>
      <c r="DR572" s="528">
        <f t="shared" si="362"/>
        <v>550</v>
      </c>
      <c r="DS572" s="523"/>
      <c r="DT572" s="524">
        <f t="shared" si="363"/>
        <v>550</v>
      </c>
      <c r="DV572" s="732" t="s">
        <v>5496</v>
      </c>
      <c r="DW572" s="165">
        <v>0</v>
      </c>
      <c r="DX572" s="519">
        <f t="shared" si="379"/>
        <v>0</v>
      </c>
      <c r="DY572" s="520"/>
      <c r="DZ572" s="521">
        <f t="shared" si="380"/>
        <v>0</v>
      </c>
      <c r="EH572" s="730" t="s">
        <v>6750</v>
      </c>
      <c r="EI572" s="104">
        <v>0</v>
      </c>
      <c r="EJ572" s="533">
        <f t="shared" si="375"/>
        <v>0</v>
      </c>
      <c r="EK572" s="511"/>
      <c r="EL572" s="508">
        <f t="shared" si="376"/>
        <v>0</v>
      </c>
    </row>
    <row r="573" spans="51:142" x14ac:dyDescent="0.2">
      <c r="AY573" s="154" t="s">
        <v>1109</v>
      </c>
      <c r="AZ573" s="61" t="s">
        <v>1599</v>
      </c>
      <c r="BA573" s="138" t="str">
        <f t="shared" si="374"/>
        <v>ДП ТРЕНД.5/5.купе.</v>
      </c>
      <c r="BW573" s="248" t="s">
        <v>1106</v>
      </c>
      <c r="BX573" s="247" t="s">
        <v>790</v>
      </c>
      <c r="BY573" s="138" t="str">
        <f t="shared" si="377"/>
        <v>ДП ТРЕНД.5/2.Бронза</v>
      </c>
      <c r="CA573" s="145" t="s">
        <v>3042</v>
      </c>
      <c r="CB573" s="96"/>
      <c r="CC573" s="96"/>
      <c r="DD573" s="161" t="s">
        <v>947</v>
      </c>
      <c r="DE573" s="162">
        <v>7490</v>
      </c>
      <c r="DF573" s="525">
        <f t="shared" si="364"/>
        <v>7490</v>
      </c>
      <c r="DG573" s="526"/>
      <c r="DH573" s="527">
        <f>IF(DG573="",DF573,
IF(AND($DE$10&gt;=VLOOKUP(DG573,$DD$5:$DH$9,2,0),$DE$10&lt;=VLOOKUP(DG573,$DD$5:$DH$9,3,0)),
(DF573*(1-VLOOKUP(DG573,$DD$5:$DH$9,4,0))),
DF573))</f>
        <v>7490</v>
      </c>
      <c r="DP573" s="734" t="s">
        <v>2675</v>
      </c>
      <c r="DQ573" s="165">
        <v>0</v>
      </c>
      <c r="DR573" s="519">
        <f t="shared" si="362"/>
        <v>0</v>
      </c>
      <c r="DS573" s="520"/>
      <c r="DT573" s="521">
        <f t="shared" si="363"/>
        <v>0</v>
      </c>
      <c r="DV573" s="732" t="s">
        <v>5497</v>
      </c>
      <c r="DW573" s="162">
        <v>0</v>
      </c>
      <c r="DX573" s="525">
        <f t="shared" si="379"/>
        <v>0</v>
      </c>
      <c r="DY573" s="526"/>
      <c r="DZ573" s="527">
        <f t="shared" si="380"/>
        <v>0</v>
      </c>
      <c r="EH573" s="730" t="s">
        <v>6751</v>
      </c>
      <c r="EI573" s="104">
        <v>0</v>
      </c>
      <c r="EJ573" s="533">
        <f t="shared" ref="EJ573:EJ600" si="381">ROUND(((EI573-(EI573/6))/$DD$3)*$DE$3,2)</f>
        <v>0</v>
      </c>
      <c r="EK573" s="511"/>
      <c r="EL573" s="508">
        <f t="shared" si="376"/>
        <v>0</v>
      </c>
    </row>
    <row r="574" spans="51:142" x14ac:dyDescent="0.2">
      <c r="AY574" s="153" t="s">
        <v>1110</v>
      </c>
      <c r="AZ574" s="136" t="s">
        <v>1597</v>
      </c>
      <c r="BA574" s="137" t="str">
        <f t="shared" si="374"/>
        <v>ДП ТРЕНД.5А/1.фальц.</v>
      </c>
      <c r="BW574" s="250" t="s">
        <v>1107</v>
      </c>
      <c r="BX574" s="245" t="s">
        <v>430</v>
      </c>
      <c r="BY574" s="134" t="str">
        <f t="shared" si="377"/>
        <v>ДП ТРЕНД.5/3.Сатин</v>
      </c>
      <c r="CA574" s="145" t="s">
        <v>3042</v>
      </c>
      <c r="CB574" s="475" t="s">
        <v>4097</v>
      </c>
      <c r="CC574" s="238" t="str">
        <f t="shared" ref="CC574:CC582" si="382">CONCATENATE(CA574,".",CB574)</f>
        <v>ДП ЛАДА D.б/з фальц..робоча..Magnet цл б/з завіс.</v>
      </c>
      <c r="DD574" s="164" t="s">
        <v>948</v>
      </c>
      <c r="DE574" s="165">
        <v>7490</v>
      </c>
      <c r="DF574" s="525">
        <f t="shared" si="364"/>
        <v>7490</v>
      </c>
      <c r="DG574" s="520"/>
      <c r="DH574" s="527">
        <f t="shared" ref="DH574:DH622" si="383">IF(DG574="",DF574,
IF(AND($DE$10&gt;=VLOOKUP(DG574,$DD$5:$DH$9,2,0),$DE$10&lt;=VLOOKUP(DG574,$DD$5:$DH$9,3,0)),
(DF574*(1-VLOOKUP(DG574,$DD$5:$DH$9,4,0))),
DF574))</f>
        <v>7490</v>
      </c>
      <c r="DP574" s="734" t="s">
        <v>3759</v>
      </c>
      <c r="DQ574" s="165">
        <v>550</v>
      </c>
      <c r="DR574" s="519">
        <f t="shared" si="362"/>
        <v>550</v>
      </c>
      <c r="DS574" s="520"/>
      <c r="DT574" s="521">
        <f t="shared" si="363"/>
        <v>550</v>
      </c>
      <c r="DV574" s="732" t="s">
        <v>6357</v>
      </c>
      <c r="DW574" s="165">
        <v>680</v>
      </c>
      <c r="DX574" s="525">
        <f t="shared" ref="DX574:DX637" si="384">ROUND(((DW574-(DW574/6))/$DD$3)*$DE$3,2)</f>
        <v>680</v>
      </c>
      <c r="DY574" s="520"/>
      <c r="DZ574" s="527">
        <f t="shared" ref="DZ574:DZ600" si="385">IF(DY574="",DX574,
IF(AND($DW$10&gt;=VLOOKUP(DY574,$DV$5:$DZ$9,2,0),$DW$10&lt;=VLOOKUP(DY574,$DV$5:$DZ$9,3,0)),
(DX574*(1-VLOOKUP(DY574,$DV$5:$DZ$9,4,0))),
DX574))</f>
        <v>680</v>
      </c>
      <c r="EH574" s="730" t="s">
        <v>6752</v>
      </c>
      <c r="EI574" s="104">
        <v>0</v>
      </c>
      <c r="EJ574" s="533">
        <f>ROUND(((EI574-(EI574/6))/$DD$3)*$DE$3,2)</f>
        <v>0</v>
      </c>
      <c r="EK574" s="511"/>
      <c r="EL574" s="508">
        <f>IF(EK574="",EJ574,
IF(AND($EI$10&gt;=VLOOKUP(EK574,$EH$5:$EL$9,2,0),$EI$10&lt;=VLOOKUP(EK574,$EH$5:$EL$9,3,0)),
(EJ574*(1-VLOOKUP(EK574,$EH$5:$EL$9,4,0))),
EJ574))</f>
        <v>0</v>
      </c>
    </row>
    <row r="575" spans="51:142" x14ac:dyDescent="0.2">
      <c r="AY575" s="153" t="s">
        <v>1110</v>
      </c>
      <c r="AZ575" s="136" t="s">
        <v>1598</v>
      </c>
      <c r="BA575" s="137" t="str">
        <f t="shared" si="374"/>
        <v>ДП ТРЕНД.5А/1.б/з фальц.</v>
      </c>
      <c r="BW575" s="249" t="s">
        <v>1107</v>
      </c>
      <c r="BX575" s="764" t="s">
        <v>3617</v>
      </c>
      <c r="BY575" s="137" t="str">
        <f t="shared" si="377"/>
        <v>ДП ТРЕНД.5/3.Графіт</v>
      </c>
      <c r="CA575" s="145" t="s">
        <v>3042</v>
      </c>
      <c r="CB575" s="475" t="s">
        <v>4099</v>
      </c>
      <c r="CC575" s="238" t="str">
        <f t="shared" si="382"/>
        <v>ДП ЛАДА D.б/з фальц..робоча..Magnet ст б/з завіс.</v>
      </c>
      <c r="DD575" s="164" t="s">
        <v>949</v>
      </c>
      <c r="DE575" s="165">
        <v>7490</v>
      </c>
      <c r="DF575" s="525">
        <f t="shared" si="364"/>
        <v>7490</v>
      </c>
      <c r="DG575" s="520"/>
      <c r="DH575" s="527">
        <f t="shared" si="383"/>
        <v>7490</v>
      </c>
      <c r="DP575" s="735" t="s">
        <v>2676</v>
      </c>
      <c r="DQ575" s="163">
        <v>550</v>
      </c>
      <c r="DR575" s="528">
        <f t="shared" si="362"/>
        <v>550</v>
      </c>
      <c r="DS575" s="523"/>
      <c r="DT575" s="524">
        <f t="shared" si="363"/>
        <v>550</v>
      </c>
      <c r="DV575" s="732" t="s">
        <v>6227</v>
      </c>
      <c r="DW575" s="165">
        <v>680</v>
      </c>
      <c r="DX575" s="525">
        <f t="shared" si="384"/>
        <v>680</v>
      </c>
      <c r="DY575" s="520"/>
      <c r="DZ575" s="527">
        <f t="shared" si="385"/>
        <v>680</v>
      </c>
      <c r="EH575" s="730" t="s">
        <v>6753</v>
      </c>
      <c r="EI575" s="104">
        <v>0</v>
      </c>
      <c r="EJ575" s="533">
        <f>ROUND(((EI575-(EI575/6))/$DD$3)*$DE$3,2)</f>
        <v>0</v>
      </c>
      <c r="EK575" s="511"/>
      <c r="EL575" s="508">
        <f>IF(EK575="",EJ575,
IF(AND($EI$10&gt;=VLOOKUP(EK575,$EH$5:$EL$9,2,0),$EI$10&lt;=VLOOKUP(EK575,$EH$5:$EL$9,3,0)),
(EJ575*(1-VLOOKUP(EK575,$EH$5:$EL$9,4,0))),
EJ575))</f>
        <v>0</v>
      </c>
    </row>
    <row r="576" spans="51:142" x14ac:dyDescent="0.2">
      <c r="AY576" s="154" t="s">
        <v>1110</v>
      </c>
      <c r="AZ576" s="61" t="s">
        <v>1599</v>
      </c>
      <c r="BA576" s="138" t="str">
        <f t="shared" si="374"/>
        <v>ДП ТРЕНД.5А/1.купе.</v>
      </c>
      <c r="BW576" s="248" t="s">
        <v>1107</v>
      </c>
      <c r="BX576" s="247" t="s">
        <v>790</v>
      </c>
      <c r="BY576" s="138" t="str">
        <f t="shared" si="377"/>
        <v>ДП ТРЕНД.5/3.Бронза</v>
      </c>
      <c r="CA576" s="145" t="s">
        <v>3042</v>
      </c>
      <c r="CB576" s="475" t="s">
        <v>4097</v>
      </c>
      <c r="CC576" s="238" t="str">
        <f t="shared" si="382"/>
        <v>ДП ЛАДА D.б/з фальц..робоча..Magnet цл б/з завіс.</v>
      </c>
      <c r="DD576" s="164" t="s">
        <v>950</v>
      </c>
      <c r="DE576" s="165">
        <v>7490</v>
      </c>
      <c r="DF576" s="525">
        <f t="shared" si="364"/>
        <v>7490</v>
      </c>
      <c r="DG576" s="520"/>
      <c r="DH576" s="527">
        <f t="shared" si="383"/>
        <v>7490</v>
      </c>
      <c r="DP576" s="734" t="s">
        <v>2677</v>
      </c>
      <c r="DQ576" s="165">
        <v>0</v>
      </c>
      <c r="DR576" s="519">
        <f t="shared" si="362"/>
        <v>0</v>
      </c>
      <c r="DS576" s="520"/>
      <c r="DT576" s="521">
        <f t="shared" si="363"/>
        <v>0</v>
      </c>
      <c r="DV576" s="732" t="s">
        <v>4299</v>
      </c>
      <c r="DW576" s="165">
        <v>550</v>
      </c>
      <c r="DX576" s="519">
        <f t="shared" si="384"/>
        <v>550</v>
      </c>
      <c r="DY576" s="520"/>
      <c r="DZ576" s="521">
        <f t="shared" si="385"/>
        <v>550</v>
      </c>
      <c r="EH576" s="730" t="s">
        <v>6754</v>
      </c>
      <c r="EI576" s="104">
        <v>0</v>
      </c>
      <c r="EJ576" s="533">
        <f t="shared" si="381"/>
        <v>0</v>
      </c>
      <c r="EK576" s="511"/>
      <c r="EL576" s="508">
        <f t="shared" si="376"/>
        <v>0</v>
      </c>
    </row>
    <row r="577" spans="51:142" x14ac:dyDescent="0.2">
      <c r="AY577" s="153" t="s">
        <v>1111</v>
      </c>
      <c r="AZ577" s="136" t="s">
        <v>1597</v>
      </c>
      <c r="BA577" s="137" t="str">
        <f t="shared" si="374"/>
        <v>ДП ТРЕНД.5А/2.фальц.</v>
      </c>
      <c r="BW577" s="250" t="s">
        <v>1108</v>
      </c>
      <c r="BX577" s="245" t="s">
        <v>430</v>
      </c>
      <c r="BY577" s="134" t="str">
        <f t="shared" si="377"/>
        <v>ДП ТРЕНД.5/4.Сатин</v>
      </c>
      <c r="CA577" s="145" t="s">
        <v>3042</v>
      </c>
      <c r="CB577" s="475" t="s">
        <v>5838</v>
      </c>
      <c r="CC577" s="238" t="str">
        <f t="shared" si="382"/>
        <v>ДП ЛАДА D.б/з фальц..робоча..Magnet цл (чор.) б/з завіс.</v>
      </c>
      <c r="DD577" s="164" t="s">
        <v>951</v>
      </c>
      <c r="DE577" s="165">
        <v>5730</v>
      </c>
      <c r="DF577" s="525">
        <f t="shared" si="364"/>
        <v>5730</v>
      </c>
      <c r="DG577" s="520"/>
      <c r="DH577" s="527">
        <f t="shared" si="383"/>
        <v>5730</v>
      </c>
      <c r="DP577" s="734" t="s">
        <v>3760</v>
      </c>
      <c r="DQ577" s="165">
        <v>550</v>
      </c>
      <c r="DR577" s="519">
        <f t="shared" si="362"/>
        <v>550</v>
      </c>
      <c r="DS577" s="520"/>
      <c r="DT577" s="521">
        <f t="shared" si="363"/>
        <v>550</v>
      </c>
      <c r="DV577" s="732" t="s">
        <v>4300</v>
      </c>
      <c r="DW577" s="165">
        <v>550</v>
      </c>
      <c r="DX577" s="519">
        <f t="shared" si="384"/>
        <v>550</v>
      </c>
      <c r="DY577" s="520"/>
      <c r="DZ577" s="521">
        <f t="shared" si="385"/>
        <v>550</v>
      </c>
      <c r="EH577" s="730" t="s">
        <v>6755</v>
      </c>
      <c r="EI577" s="104">
        <v>0</v>
      </c>
      <c r="EJ577" s="533">
        <f t="shared" si="381"/>
        <v>0</v>
      </c>
      <c r="EK577" s="511"/>
      <c r="EL577" s="508">
        <f t="shared" si="376"/>
        <v>0</v>
      </c>
    </row>
    <row r="578" spans="51:142" x14ac:dyDescent="0.2">
      <c r="AY578" s="153" t="s">
        <v>1111</v>
      </c>
      <c r="AZ578" s="136" t="s">
        <v>1598</v>
      </c>
      <c r="BA578" s="137" t="str">
        <f t="shared" si="374"/>
        <v>ДП ТРЕНД.5А/2.б/з фальц.</v>
      </c>
      <c r="BW578" s="249" t="s">
        <v>1108</v>
      </c>
      <c r="BX578" s="764" t="s">
        <v>3617</v>
      </c>
      <c r="BY578" s="137" t="str">
        <f t="shared" si="377"/>
        <v>ДП ТРЕНД.5/4.Графіт</v>
      </c>
      <c r="CA578" s="145" t="s">
        <v>3042</v>
      </c>
      <c r="CB578" s="475" t="s">
        <v>5835</v>
      </c>
      <c r="CC578" s="238" t="str">
        <f t="shared" si="382"/>
        <v>ДП ЛАДА D.б/з фальц..робоча..Magnet ст (чор.) б/з завіс.</v>
      </c>
      <c r="DD578" s="164" t="s">
        <v>7015</v>
      </c>
      <c r="DE578" s="165">
        <v>5731</v>
      </c>
      <c r="DF578" s="525">
        <f>ROUND(((DE578-(DE578/6))/$DD$3)*$DE$3,2)</f>
        <v>5731</v>
      </c>
      <c r="DG578" s="520"/>
      <c r="DH578" s="527">
        <f>IF(DG578="",DF578,
IF(AND($DE$10&gt;=VLOOKUP(DG578,$DD$5:$DH$9,2,0),$DE$10&lt;=VLOOKUP(DG578,$DD$5:$DH$9,3,0)),
(DF578*(1-VLOOKUP(DG578,$DD$5:$DH$9,4,0))),
DF578))</f>
        <v>5731</v>
      </c>
      <c r="DP578" s="735" t="s">
        <v>2678</v>
      </c>
      <c r="DQ578" s="163">
        <v>550</v>
      </c>
      <c r="DR578" s="528">
        <f t="shared" si="362"/>
        <v>550</v>
      </c>
      <c r="DS578" s="523"/>
      <c r="DT578" s="524">
        <f t="shared" si="363"/>
        <v>550</v>
      </c>
      <c r="DV578" s="732" t="s">
        <v>4301</v>
      </c>
      <c r="DW578" s="165">
        <v>800</v>
      </c>
      <c r="DX578" s="519">
        <f t="shared" si="384"/>
        <v>800</v>
      </c>
      <c r="DY578" s="520"/>
      <c r="DZ578" s="521">
        <f t="shared" si="385"/>
        <v>800</v>
      </c>
      <c r="EH578" s="730" t="s">
        <v>6756</v>
      </c>
      <c r="EI578" s="104">
        <v>0</v>
      </c>
      <c r="EJ578" s="533">
        <f>ROUND(((EI578-(EI578/6))/$DD$3)*$DE$3,2)</f>
        <v>0</v>
      </c>
      <c r="EK578" s="511"/>
      <c r="EL578" s="508">
        <f t="shared" si="376"/>
        <v>0</v>
      </c>
    </row>
    <row r="579" spans="51:142" x14ac:dyDescent="0.2">
      <c r="AY579" s="154" t="s">
        <v>1111</v>
      </c>
      <c r="AZ579" s="61" t="s">
        <v>1599</v>
      </c>
      <c r="BA579" s="138" t="str">
        <f t="shared" si="374"/>
        <v>ДП ТРЕНД.5А/2.купе.</v>
      </c>
      <c r="BW579" s="248" t="s">
        <v>1108</v>
      </c>
      <c r="BX579" s="247" t="s">
        <v>790</v>
      </c>
      <c r="BY579" s="138" t="str">
        <f t="shared" si="377"/>
        <v>ДП ТРЕНД.5/4.Бронза</v>
      </c>
      <c r="CA579" s="145" t="s">
        <v>3042</v>
      </c>
      <c r="CB579" s="475" t="s">
        <v>4103</v>
      </c>
      <c r="CC579" s="238" t="str">
        <f t="shared" si="382"/>
        <v>ДП ЛАДА D.б/з фальц..робоча..Magnet цл +2завіс 3D</v>
      </c>
      <c r="DD579" s="164" t="s">
        <v>952</v>
      </c>
      <c r="DE579" s="165">
        <v>6650</v>
      </c>
      <c r="DF579" s="525">
        <f t="shared" si="364"/>
        <v>6650</v>
      </c>
      <c r="DG579" s="520"/>
      <c r="DH579" s="527">
        <f t="shared" si="383"/>
        <v>6650</v>
      </c>
      <c r="DP579" s="734" t="s">
        <v>2679</v>
      </c>
      <c r="DQ579" s="165">
        <v>0</v>
      </c>
      <c r="DR579" s="519">
        <f t="shared" si="362"/>
        <v>0</v>
      </c>
      <c r="DS579" s="520"/>
      <c r="DT579" s="521">
        <f t="shared" si="363"/>
        <v>0</v>
      </c>
      <c r="DV579" s="733" t="s">
        <v>4302</v>
      </c>
      <c r="DW579" s="163">
        <v>800</v>
      </c>
      <c r="DX579" s="522">
        <f t="shared" si="384"/>
        <v>800</v>
      </c>
      <c r="DY579" s="523"/>
      <c r="DZ579" s="524">
        <f t="shared" si="385"/>
        <v>800</v>
      </c>
      <c r="EH579" s="730" t="s">
        <v>6757</v>
      </c>
      <c r="EI579" s="104">
        <v>0</v>
      </c>
      <c r="EJ579" s="533">
        <f t="shared" si="381"/>
        <v>0</v>
      </c>
      <c r="EK579" s="511"/>
      <c r="EL579" s="508">
        <f t="shared" ref="EL579:EL594" si="386">IF(EK579="",EJ579,
IF(AND($EI$10&gt;=VLOOKUP(EK579,$EH$5:$EL$9,2,0),$EI$10&lt;=VLOOKUP(EK579,$EH$5:$EL$9,3,0)),
(EJ579*(1-VLOOKUP(EK579,$EH$5:$EL$9,4,0))),
EJ579))</f>
        <v>0</v>
      </c>
    </row>
    <row r="580" spans="51:142" x14ac:dyDescent="0.2">
      <c r="AY580" s="153" t="s">
        <v>1112</v>
      </c>
      <c r="AZ580" s="136" t="s">
        <v>1597</v>
      </c>
      <c r="BA580" s="137" t="str">
        <f t="shared" si="374"/>
        <v>ДП ТРЕНД.5А/3.фальц.</v>
      </c>
      <c r="BW580" s="250" t="s">
        <v>1109</v>
      </c>
      <c r="BX580" s="245" t="s">
        <v>430</v>
      </c>
      <c r="BY580" s="134" t="str">
        <f t="shared" si="377"/>
        <v>ДП ТРЕНД.5/5.Сатин</v>
      </c>
      <c r="CA580" s="145" t="s">
        <v>3042</v>
      </c>
      <c r="CB580" s="475" t="s">
        <v>4107</v>
      </c>
      <c r="CC580" s="238" t="str">
        <f t="shared" si="382"/>
        <v>ДП ЛАДА D.б/з фальц..робоча..Magnet ст +2завіс 3D</v>
      </c>
      <c r="DD580" s="164" t="s">
        <v>953</v>
      </c>
      <c r="DE580" s="165">
        <v>7290</v>
      </c>
      <c r="DF580" s="525">
        <f t="shared" si="364"/>
        <v>7290</v>
      </c>
      <c r="DG580" s="520"/>
      <c r="DH580" s="527">
        <f t="shared" si="383"/>
        <v>7290</v>
      </c>
      <c r="DP580" s="734" t="s">
        <v>3761</v>
      </c>
      <c r="DQ580" s="165">
        <v>550</v>
      </c>
      <c r="DR580" s="519">
        <f t="shared" si="362"/>
        <v>550</v>
      </c>
      <c r="DS580" s="520"/>
      <c r="DT580" s="521">
        <f t="shared" si="363"/>
        <v>550</v>
      </c>
      <c r="DV580" s="732" t="s">
        <v>5946</v>
      </c>
      <c r="DW580" s="165">
        <v>1000</v>
      </c>
      <c r="DX580" s="519">
        <f t="shared" si="384"/>
        <v>1000</v>
      </c>
      <c r="DY580" s="520"/>
      <c r="DZ580" s="521">
        <f t="shared" si="385"/>
        <v>1000</v>
      </c>
      <c r="EH580" s="255"/>
      <c r="EI580" s="256"/>
      <c r="EJ580" s="514"/>
      <c r="EK580" s="529"/>
      <c r="EL580" s="258"/>
    </row>
    <row r="581" spans="51:142" x14ac:dyDescent="0.2">
      <c r="AY581" s="153" t="s">
        <v>1112</v>
      </c>
      <c r="AZ581" s="136" t="s">
        <v>1598</v>
      </c>
      <c r="BA581" s="137" t="str">
        <f t="shared" si="374"/>
        <v>ДП ТРЕНД.5А/3.б/з фальц.</v>
      </c>
      <c r="BW581" s="249" t="s">
        <v>1109</v>
      </c>
      <c r="BX581" s="764" t="s">
        <v>3617</v>
      </c>
      <c r="BY581" s="137" t="str">
        <f t="shared" si="377"/>
        <v>ДП ТРЕНД.5/5.Графіт</v>
      </c>
      <c r="CA581" s="145" t="s">
        <v>3042</v>
      </c>
      <c r="CB581" s="475" t="s">
        <v>5836</v>
      </c>
      <c r="CC581" s="238" t="str">
        <f t="shared" si="382"/>
        <v>ДП ЛАДА D.б/з фальц..робоча..Magnet цл (чор.) +2завіс 3D(чор.)</v>
      </c>
      <c r="DD581" s="164" t="s">
        <v>954</v>
      </c>
      <c r="DE581" s="165">
        <v>6650</v>
      </c>
      <c r="DF581" s="525">
        <f t="shared" si="364"/>
        <v>6650</v>
      </c>
      <c r="DG581" s="520"/>
      <c r="DH581" s="527">
        <f t="shared" si="383"/>
        <v>6650</v>
      </c>
      <c r="DP581" s="735" t="s">
        <v>2680</v>
      </c>
      <c r="DQ581" s="163">
        <v>550</v>
      </c>
      <c r="DR581" s="528">
        <f t="shared" si="362"/>
        <v>550</v>
      </c>
      <c r="DS581" s="523"/>
      <c r="DT581" s="524">
        <f t="shared" si="363"/>
        <v>550</v>
      </c>
      <c r="DV581" s="733" t="s">
        <v>5947</v>
      </c>
      <c r="DW581" s="163">
        <v>1000</v>
      </c>
      <c r="DX581" s="522">
        <f t="shared" si="384"/>
        <v>1000</v>
      </c>
      <c r="DY581" s="523"/>
      <c r="DZ581" s="524">
        <f t="shared" si="385"/>
        <v>1000</v>
      </c>
      <c r="EH581" s="730" t="s">
        <v>6758</v>
      </c>
      <c r="EI581" s="104">
        <v>0</v>
      </c>
      <c r="EJ581" s="533">
        <f t="shared" si="381"/>
        <v>0</v>
      </c>
      <c r="EK581" s="511"/>
      <c r="EL581" s="508">
        <f t="shared" si="386"/>
        <v>0</v>
      </c>
    </row>
    <row r="582" spans="51:142" x14ac:dyDescent="0.2">
      <c r="AY582" s="154" t="s">
        <v>1112</v>
      </c>
      <c r="AZ582" s="61" t="s">
        <v>1599</v>
      </c>
      <c r="BA582" s="138" t="str">
        <f t="shared" si="374"/>
        <v>ДП ТРЕНД.5А/3.купе.</v>
      </c>
      <c r="BW582" s="248" t="s">
        <v>1109</v>
      </c>
      <c r="BX582" s="247" t="s">
        <v>790</v>
      </c>
      <c r="BY582" s="138" t="str">
        <f t="shared" si="377"/>
        <v>ДП ТРЕНД.5/5.Бронза</v>
      </c>
      <c r="CA582" s="145" t="s">
        <v>3042</v>
      </c>
      <c r="CB582" s="475" t="s">
        <v>5837</v>
      </c>
      <c r="CC582" s="238" t="str">
        <f t="shared" si="382"/>
        <v>ДП ЛАДА D.б/з фальц..робоча..Magnet ст (чор.) +2завіс 3D(чор.)</v>
      </c>
      <c r="DD582" s="107" t="s">
        <v>462</v>
      </c>
      <c r="DE582" s="163">
        <v>6650</v>
      </c>
      <c r="DF582" s="525">
        <f t="shared" si="364"/>
        <v>6650</v>
      </c>
      <c r="DG582" s="523"/>
      <c r="DH582" s="527">
        <f t="shared" si="383"/>
        <v>6650</v>
      </c>
      <c r="DP582" s="734" t="s">
        <v>2681</v>
      </c>
      <c r="DQ582" s="165">
        <v>0</v>
      </c>
      <c r="DR582" s="519">
        <f t="shared" si="362"/>
        <v>0</v>
      </c>
      <c r="DS582" s="520"/>
      <c r="DT582" s="521">
        <f t="shared" si="363"/>
        <v>0</v>
      </c>
      <c r="DV582" s="731" t="s">
        <v>4303</v>
      </c>
      <c r="DW582" s="162">
        <v>0</v>
      </c>
      <c r="DX582" s="525">
        <f t="shared" si="384"/>
        <v>0</v>
      </c>
      <c r="DY582" s="526"/>
      <c r="DZ582" s="527">
        <f t="shared" si="385"/>
        <v>0</v>
      </c>
      <c r="EH582" s="730" t="s">
        <v>6759</v>
      </c>
      <c r="EI582" s="104">
        <v>0</v>
      </c>
      <c r="EJ582" s="533">
        <f t="shared" si="381"/>
        <v>0</v>
      </c>
      <c r="EK582" s="511"/>
      <c r="EL582" s="508">
        <f t="shared" si="386"/>
        <v>0</v>
      </c>
    </row>
    <row r="583" spans="51:142" x14ac:dyDescent="0.2">
      <c r="AY583" s="153" t="s">
        <v>1113</v>
      </c>
      <c r="AZ583" s="136" t="s">
        <v>1597</v>
      </c>
      <c r="BA583" s="137" t="str">
        <f t="shared" si="374"/>
        <v>ДП ТРЕНД.5Б/3.фальц.</v>
      </c>
      <c r="BW583" s="250" t="s">
        <v>1110</v>
      </c>
      <c r="BX583" s="245" t="s">
        <v>430</v>
      </c>
      <c r="BY583" s="134" t="str">
        <f t="shared" si="377"/>
        <v>ДП ТРЕНД.5А/1.Сатин</v>
      </c>
      <c r="CA583" s="145" t="s">
        <v>3042</v>
      </c>
      <c r="CB583" s="96"/>
      <c r="CC583" s="96"/>
      <c r="DD583" s="164" t="s">
        <v>1839</v>
      </c>
      <c r="DE583" s="165">
        <v>8320</v>
      </c>
      <c r="DF583" s="525">
        <f t="shared" si="364"/>
        <v>8320</v>
      </c>
      <c r="DG583" s="520"/>
      <c r="DH583" s="527">
        <f t="shared" si="383"/>
        <v>8320</v>
      </c>
      <c r="DP583" s="734" t="s">
        <v>3762</v>
      </c>
      <c r="DQ583" s="165">
        <v>550</v>
      </c>
      <c r="DR583" s="519">
        <f t="shared" si="362"/>
        <v>550</v>
      </c>
      <c r="DS583" s="520"/>
      <c r="DT583" s="521">
        <f t="shared" si="363"/>
        <v>550</v>
      </c>
      <c r="DV583" s="732" t="s">
        <v>6358</v>
      </c>
      <c r="DW583" s="165">
        <v>0</v>
      </c>
      <c r="DX583" s="519">
        <f t="shared" si="384"/>
        <v>0</v>
      </c>
      <c r="DY583" s="520"/>
      <c r="DZ583" s="521">
        <f t="shared" si="385"/>
        <v>0</v>
      </c>
      <c r="EH583" s="730" t="s">
        <v>6760</v>
      </c>
      <c r="EI583" s="104">
        <v>0</v>
      </c>
      <c r="EJ583" s="533">
        <f>ROUND(((EI583-(EI583/6))/$DD$3)*$DE$3,2)</f>
        <v>0</v>
      </c>
      <c r="EK583" s="511"/>
      <c r="EL583" s="508">
        <f>IF(EK583="",EJ583,
IF(AND($EI$10&gt;=VLOOKUP(EK583,$EH$5:$EL$9,2,0),$EI$10&lt;=VLOOKUP(EK583,$EH$5:$EL$9,3,0)),
(EJ583*(1-VLOOKUP(EK583,$EH$5:$EL$9,4,0))),
EJ583))</f>
        <v>0</v>
      </c>
    </row>
    <row r="584" spans="51:142" x14ac:dyDescent="0.2">
      <c r="AY584" s="153" t="s">
        <v>1113</v>
      </c>
      <c r="AZ584" s="136" t="s">
        <v>1598</v>
      </c>
      <c r="BA584" s="137" t="str">
        <f t="shared" si="374"/>
        <v>ДП ТРЕНД.5Б/3.б/з фальц.</v>
      </c>
      <c r="BW584" s="249" t="s">
        <v>1110</v>
      </c>
      <c r="BX584" s="764" t="s">
        <v>3617</v>
      </c>
      <c r="BY584" s="137" t="str">
        <f t="shared" si="377"/>
        <v>ДП ТРЕНД.5А/1.Графіт</v>
      </c>
      <c r="CA584" s="145" t="s">
        <v>3042</v>
      </c>
      <c r="CB584" s="475" t="s">
        <v>4109</v>
      </c>
      <c r="CC584" s="238" t="str">
        <f>CONCATENATE(CA584,".",CB584)</f>
        <v>ДП ЛАДА D.б/з фальц..робоча..Magnet цл +3завіс 3D</v>
      </c>
      <c r="DD584" s="164" t="s">
        <v>1840</v>
      </c>
      <c r="DE584" s="165">
        <v>8320</v>
      </c>
      <c r="DF584" s="525">
        <f t="shared" si="364"/>
        <v>8320</v>
      </c>
      <c r="DG584" s="520"/>
      <c r="DH584" s="527">
        <f t="shared" si="383"/>
        <v>8320</v>
      </c>
      <c r="DP584" s="735" t="s">
        <v>2682</v>
      </c>
      <c r="DQ584" s="163">
        <v>550</v>
      </c>
      <c r="DR584" s="528">
        <f t="shared" si="362"/>
        <v>550</v>
      </c>
      <c r="DS584" s="523"/>
      <c r="DT584" s="524">
        <f t="shared" si="363"/>
        <v>550</v>
      </c>
      <c r="DV584" s="732" t="s">
        <v>4304</v>
      </c>
      <c r="DW584" s="165">
        <v>0</v>
      </c>
      <c r="DX584" s="519">
        <f t="shared" si="384"/>
        <v>0</v>
      </c>
      <c r="DY584" s="520"/>
      <c r="DZ584" s="521">
        <f t="shared" si="385"/>
        <v>0</v>
      </c>
      <c r="EH584" s="730" t="s">
        <v>6761</v>
      </c>
      <c r="EI584" s="104">
        <v>0</v>
      </c>
      <c r="EJ584" s="533">
        <f>ROUND(((EI584-(EI584/6))/$DD$3)*$DE$3,2)</f>
        <v>0</v>
      </c>
      <c r="EK584" s="511"/>
      <c r="EL584" s="508">
        <f>IF(EK584="",EJ584,
IF(AND($EI$10&gt;=VLOOKUP(EK584,$EH$5:$EL$9,2,0),$EI$10&lt;=VLOOKUP(EK584,$EH$5:$EL$9,3,0)),
(EJ584*(1-VLOOKUP(EK584,$EH$5:$EL$9,4,0))),
EJ584))</f>
        <v>0</v>
      </c>
    </row>
    <row r="585" spans="51:142" x14ac:dyDescent="0.2">
      <c r="AY585" s="154" t="s">
        <v>1113</v>
      </c>
      <c r="AZ585" s="61" t="s">
        <v>1599</v>
      </c>
      <c r="BA585" s="138" t="str">
        <f t="shared" si="374"/>
        <v>ДП ТРЕНД.5Б/3.купе.</v>
      </c>
      <c r="BW585" s="248" t="s">
        <v>1110</v>
      </c>
      <c r="BX585" s="247" t="s">
        <v>790</v>
      </c>
      <c r="BY585" s="138" t="str">
        <f t="shared" si="377"/>
        <v>ДП ТРЕНД.5А/1.Бронза</v>
      </c>
      <c r="CA585" s="146" t="s">
        <v>3042</v>
      </c>
      <c r="CB585" s="587" t="s">
        <v>4110</v>
      </c>
      <c r="CC585" s="239" t="str">
        <f>CONCATENATE(CA585,".",CB585)</f>
        <v>ДП ЛАДА D.б/з фальц..робоча..Magnet ст +3завіс 3D</v>
      </c>
      <c r="DD585" s="164" t="s">
        <v>1841</v>
      </c>
      <c r="DE585" s="165">
        <v>8320</v>
      </c>
      <c r="DF585" s="525">
        <f t="shared" si="364"/>
        <v>8320</v>
      </c>
      <c r="DG585" s="520"/>
      <c r="DH585" s="527">
        <f t="shared" si="383"/>
        <v>8320</v>
      </c>
      <c r="DP585" s="734" t="s">
        <v>2683</v>
      </c>
      <c r="DQ585" s="165">
        <v>0</v>
      </c>
      <c r="DR585" s="519">
        <f t="shared" si="362"/>
        <v>0</v>
      </c>
      <c r="DS585" s="520"/>
      <c r="DT585" s="521">
        <f t="shared" si="363"/>
        <v>0</v>
      </c>
      <c r="DV585" s="733" t="s">
        <v>4305</v>
      </c>
      <c r="DW585" s="163">
        <v>0</v>
      </c>
      <c r="DX585" s="528">
        <f t="shared" si="384"/>
        <v>0</v>
      </c>
      <c r="DY585" s="523"/>
      <c r="DZ585" s="524">
        <f t="shared" si="385"/>
        <v>0</v>
      </c>
      <c r="EH585" s="730" t="s">
        <v>6762</v>
      </c>
      <c r="EI585" s="104">
        <v>0</v>
      </c>
      <c r="EJ585" s="533">
        <f t="shared" si="381"/>
        <v>0</v>
      </c>
      <c r="EK585" s="511"/>
      <c r="EL585" s="508">
        <f t="shared" si="386"/>
        <v>0</v>
      </c>
    </row>
    <row r="586" spans="51:142" x14ac:dyDescent="0.2">
      <c r="AY586" s="431"/>
      <c r="AZ586" s="221"/>
      <c r="BA586" s="222"/>
      <c r="BW586" s="250" t="s">
        <v>1111</v>
      </c>
      <c r="BX586" s="245" t="s">
        <v>430</v>
      </c>
      <c r="BY586" s="134" t="str">
        <f t="shared" si="377"/>
        <v>ДП ТРЕНД.5А/2.Сатин</v>
      </c>
      <c r="CA586" s="145" t="s">
        <v>3042</v>
      </c>
      <c r="CB586" s="475" t="s">
        <v>5840</v>
      </c>
      <c r="CC586" s="238" t="str">
        <f>CONCATENATE(CA586,".",CB586)</f>
        <v>ДП ЛАДА D.б/з фальц..робоча..Magnet цл (чор.) +3завіс 3D(чор.)</v>
      </c>
      <c r="DD586" s="164" t="s">
        <v>1842</v>
      </c>
      <c r="DE586" s="165">
        <v>8320</v>
      </c>
      <c r="DF586" s="525">
        <f t="shared" si="364"/>
        <v>8320</v>
      </c>
      <c r="DG586" s="520"/>
      <c r="DH586" s="527">
        <f t="shared" si="383"/>
        <v>8320</v>
      </c>
      <c r="DP586" s="734" t="s">
        <v>3763</v>
      </c>
      <c r="DQ586" s="165">
        <v>550</v>
      </c>
      <c r="DR586" s="519">
        <f t="shared" si="362"/>
        <v>550</v>
      </c>
      <c r="DS586" s="520"/>
      <c r="DT586" s="521">
        <f t="shared" si="363"/>
        <v>550</v>
      </c>
      <c r="DV586" s="732" t="s">
        <v>4306</v>
      </c>
      <c r="DW586" s="165">
        <v>800</v>
      </c>
      <c r="DX586" s="519">
        <f t="shared" si="384"/>
        <v>800</v>
      </c>
      <c r="DY586" s="520"/>
      <c r="DZ586" s="521">
        <f t="shared" si="385"/>
        <v>800</v>
      </c>
      <c r="EH586" s="730" t="s">
        <v>6763</v>
      </c>
      <c r="EI586" s="104">
        <v>0</v>
      </c>
      <c r="EJ586" s="533">
        <f t="shared" si="381"/>
        <v>0</v>
      </c>
      <c r="EK586" s="511"/>
      <c r="EL586" s="508">
        <f t="shared" si="386"/>
        <v>0</v>
      </c>
    </row>
    <row r="587" spans="51:142" x14ac:dyDescent="0.2">
      <c r="AY587" s="153" t="s">
        <v>1120</v>
      </c>
      <c r="AZ587" s="136" t="s">
        <v>1597</v>
      </c>
      <c r="BA587" s="137" t="str">
        <f t="shared" ref="BA587:BA607" si="387">CONCATENATE(AY587,".",AZ587)</f>
        <v>ДП МОДЕРН.1/0.фальц.</v>
      </c>
      <c r="BW587" s="249" t="s">
        <v>1111</v>
      </c>
      <c r="BX587" s="764" t="s">
        <v>3617</v>
      </c>
      <c r="BY587" s="137" t="str">
        <f t="shared" si="377"/>
        <v>ДП ТРЕНД.5А/2.Графіт</v>
      </c>
      <c r="CA587" s="146" t="s">
        <v>3042</v>
      </c>
      <c r="CB587" s="587" t="s">
        <v>5841</v>
      </c>
      <c r="CC587" s="239" t="str">
        <f>CONCATENATE(CA587,".",CB587)</f>
        <v>ДП ЛАДА D.б/з фальц..робоча..Magnet ст (чор.) +3завіс 3D(чор.)</v>
      </c>
      <c r="DD587" s="164" t="s">
        <v>1843</v>
      </c>
      <c r="DE587" s="165">
        <v>6360</v>
      </c>
      <c r="DF587" s="525">
        <f t="shared" si="364"/>
        <v>6360</v>
      </c>
      <c r="DG587" s="520"/>
      <c r="DH587" s="527">
        <f t="shared" si="383"/>
        <v>6360</v>
      </c>
      <c r="DP587" s="735" t="s">
        <v>2684</v>
      </c>
      <c r="DQ587" s="163">
        <v>550</v>
      </c>
      <c r="DR587" s="528">
        <f t="shared" si="362"/>
        <v>550</v>
      </c>
      <c r="DS587" s="523"/>
      <c r="DT587" s="524">
        <f t="shared" si="363"/>
        <v>550</v>
      </c>
      <c r="DV587" s="732" t="s">
        <v>4307</v>
      </c>
      <c r="DW587" s="165">
        <v>800</v>
      </c>
      <c r="DX587" s="519">
        <f t="shared" si="384"/>
        <v>800</v>
      </c>
      <c r="DY587" s="520"/>
      <c r="DZ587" s="521">
        <f t="shared" si="385"/>
        <v>800</v>
      </c>
      <c r="EH587" s="730" t="s">
        <v>6764</v>
      </c>
      <c r="EI587" s="104">
        <v>0</v>
      </c>
      <c r="EJ587" s="533">
        <f>ROUND(((EI587-(EI587/6))/$DD$3)*$DE$3,2)</f>
        <v>0</v>
      </c>
      <c r="EK587" s="511"/>
      <c r="EL587" s="508">
        <f>IF(EK587="",EJ587,
IF(AND($EI$10&gt;=VLOOKUP(EK587,$EH$5:$EL$9,2,0),$EI$10&lt;=VLOOKUP(EK587,$EH$5:$EL$9,3,0)),
(EJ587*(1-VLOOKUP(EK587,$EH$5:$EL$9,4,0))),
EJ587))</f>
        <v>0</v>
      </c>
    </row>
    <row r="588" spans="51:142" x14ac:dyDescent="0.2">
      <c r="AY588" s="153" t="s">
        <v>1120</v>
      </c>
      <c r="AZ588" s="136" t="s">
        <v>1598</v>
      </c>
      <c r="BA588" s="137" t="str">
        <f t="shared" si="387"/>
        <v>ДП МОДЕРН.1/0.б/з фальц.</v>
      </c>
      <c r="BW588" s="248" t="s">
        <v>1111</v>
      </c>
      <c r="BX588" s="247" t="s">
        <v>790</v>
      </c>
      <c r="BY588" s="138" t="str">
        <f t="shared" si="377"/>
        <v>ДП ТРЕНД.5А/2.Бронза</v>
      </c>
      <c r="CA588" s="144" t="s">
        <v>3043</v>
      </c>
      <c r="CB588" s="133" t="s">
        <v>3871</v>
      </c>
      <c r="CC588" s="134" t="str">
        <f>CONCATENATE(CA588,".",CB588)</f>
        <v>ДП ЛАДА D.купе..робоча..(ні)</v>
      </c>
      <c r="DD588" s="164" t="s">
        <v>7016</v>
      </c>
      <c r="DE588" s="165">
        <v>6360</v>
      </c>
      <c r="DF588" s="525">
        <f>ROUND(((DE588-(DE588/6))/$DD$3)*$DE$3,2)</f>
        <v>6360</v>
      </c>
      <c r="DG588" s="520"/>
      <c r="DH588" s="527">
        <f>IF(DG588="",DF588,
IF(AND($DE$10&gt;=VLOOKUP(DG588,$DD$5:$DH$9,2,0),$DE$10&lt;=VLOOKUP(DG588,$DD$5:$DH$9,3,0)),
(DF588*(1-VLOOKUP(DG588,$DD$5:$DH$9,4,0))),
DF588))</f>
        <v>6360</v>
      </c>
      <c r="DP588" s="535"/>
      <c r="DQ588" s="536"/>
      <c r="DR588" s="647"/>
      <c r="DS588" s="648"/>
      <c r="DT588" s="649"/>
      <c r="DV588" s="732" t="s">
        <v>4308</v>
      </c>
      <c r="DW588" s="165">
        <v>800</v>
      </c>
      <c r="DX588" s="519">
        <f t="shared" si="384"/>
        <v>800</v>
      </c>
      <c r="DY588" s="520"/>
      <c r="DZ588" s="521">
        <f t="shared" si="385"/>
        <v>800</v>
      </c>
      <c r="EH588" s="730" t="s">
        <v>6765</v>
      </c>
      <c r="EI588" s="104">
        <v>0</v>
      </c>
      <c r="EJ588" s="533">
        <f t="shared" si="381"/>
        <v>0</v>
      </c>
      <c r="EK588" s="511"/>
      <c r="EL588" s="508">
        <f t="shared" si="386"/>
        <v>0</v>
      </c>
    </row>
    <row r="589" spans="51:142" x14ac:dyDescent="0.2">
      <c r="AY589" s="154" t="s">
        <v>1120</v>
      </c>
      <c r="AZ589" s="61" t="s">
        <v>1599</v>
      </c>
      <c r="BA589" s="138" t="str">
        <f t="shared" si="387"/>
        <v>ДП МОДЕРН.1/0.купе.</v>
      </c>
      <c r="BW589" s="250" t="s">
        <v>1112</v>
      </c>
      <c r="BX589" s="245" t="s">
        <v>430</v>
      </c>
      <c r="BY589" s="134" t="str">
        <f t="shared" si="377"/>
        <v>ДП ТРЕНД.5А/3.Сатин</v>
      </c>
      <c r="CA589" s="145" t="s">
        <v>3043</v>
      </c>
      <c r="CC589" s="21"/>
      <c r="DD589" s="164" t="s">
        <v>1844</v>
      </c>
      <c r="DE589" s="165">
        <v>7380</v>
      </c>
      <c r="DF589" s="525">
        <f t="shared" si="364"/>
        <v>7380</v>
      </c>
      <c r="DG589" s="520"/>
      <c r="DH589" s="527">
        <f t="shared" si="383"/>
        <v>7380</v>
      </c>
      <c r="DP589" s="738" t="s">
        <v>2604</v>
      </c>
      <c r="DQ589" s="162">
        <v>0</v>
      </c>
      <c r="DR589" s="525">
        <f t="shared" ref="DR589:DR617" si="388">ROUND(((DQ589-(DQ589/6))/$DD$3)*$DE$3,2)</f>
        <v>0</v>
      </c>
      <c r="DS589" s="526"/>
      <c r="DT589" s="527">
        <f t="shared" ref="DT589:DT617" si="389">IF(DS589="",DR589,
IF(AND($DQ$10&gt;=VLOOKUP(DS589,$DP$5:$DT$9,2,0),$DQ$10&lt;=VLOOKUP(DS589,$DP$5:$DT$9,3,0)),
(DR589*(1-VLOOKUP(DS589,$DP$5:$DT$9,4,0))),
DR589))</f>
        <v>0</v>
      </c>
      <c r="DV589" s="732" t="s">
        <v>4309</v>
      </c>
      <c r="DW589" s="165">
        <v>800</v>
      </c>
      <c r="DX589" s="519">
        <f t="shared" si="384"/>
        <v>800</v>
      </c>
      <c r="DY589" s="520"/>
      <c r="DZ589" s="521">
        <f t="shared" si="385"/>
        <v>800</v>
      </c>
      <c r="EH589" s="255"/>
      <c r="EI589" s="256"/>
      <c r="EJ589" s="514"/>
      <c r="EK589" s="529"/>
      <c r="EL589" s="258"/>
    </row>
    <row r="590" spans="51:142" x14ac:dyDescent="0.2">
      <c r="AY590" s="153" t="s">
        <v>1121</v>
      </c>
      <c r="AZ590" s="136" t="s">
        <v>1597</v>
      </c>
      <c r="BA590" s="137" t="str">
        <f t="shared" si="387"/>
        <v>ДП МОДЕРН.1/1.фальц.</v>
      </c>
      <c r="BW590" s="249" t="s">
        <v>1112</v>
      </c>
      <c r="BX590" s="764" t="s">
        <v>3617</v>
      </c>
      <c r="BY590" s="137" t="str">
        <f t="shared" si="377"/>
        <v>ДП ТРЕНД.5А/3.Графіт</v>
      </c>
      <c r="CA590" s="145" t="s">
        <v>3043</v>
      </c>
      <c r="CB590" s="136" t="s">
        <v>434</v>
      </c>
      <c r="CC590" s="137" t="str">
        <f>CONCATENATE(CA590,".",CB590)</f>
        <v>ДП ЛАДА D.купе..робоча..Ручка-Захват</v>
      </c>
      <c r="DD590" s="164" t="s">
        <v>1845</v>
      </c>
      <c r="DE590" s="165">
        <v>8100</v>
      </c>
      <c r="DF590" s="525">
        <f t="shared" si="364"/>
        <v>8100</v>
      </c>
      <c r="DG590" s="520"/>
      <c r="DH590" s="527">
        <f t="shared" si="383"/>
        <v>8100</v>
      </c>
      <c r="DP590" s="734" t="s">
        <v>3764</v>
      </c>
      <c r="DQ590" s="165">
        <v>550</v>
      </c>
      <c r="DR590" s="519">
        <f t="shared" si="388"/>
        <v>550</v>
      </c>
      <c r="DS590" s="520"/>
      <c r="DT590" s="521">
        <f t="shared" si="389"/>
        <v>550</v>
      </c>
      <c r="DV590" s="732" t="s">
        <v>4310</v>
      </c>
      <c r="DW590" s="165">
        <v>800</v>
      </c>
      <c r="DX590" s="519">
        <f t="shared" si="384"/>
        <v>800</v>
      </c>
      <c r="DY590" s="520"/>
      <c r="DZ590" s="521">
        <f t="shared" si="385"/>
        <v>800</v>
      </c>
      <c r="EH590" s="730" t="s">
        <v>6766</v>
      </c>
      <c r="EI590" s="104">
        <v>0</v>
      </c>
      <c r="EJ590" s="533">
        <f t="shared" si="381"/>
        <v>0</v>
      </c>
      <c r="EK590" s="511"/>
      <c r="EL590" s="508">
        <f t="shared" si="386"/>
        <v>0</v>
      </c>
    </row>
    <row r="591" spans="51:142" x14ac:dyDescent="0.2">
      <c r="AY591" s="153" t="s">
        <v>1121</v>
      </c>
      <c r="AZ591" s="136" t="s">
        <v>1598</v>
      </c>
      <c r="BA591" s="137" t="str">
        <f t="shared" si="387"/>
        <v>ДП МОДЕРН.1/1.б/з фальц.</v>
      </c>
      <c r="BW591" s="248" t="s">
        <v>1112</v>
      </c>
      <c r="BX591" s="247" t="s">
        <v>790</v>
      </c>
      <c r="BY591" s="138" t="str">
        <f t="shared" si="377"/>
        <v>ДП ТРЕНД.5А/3.Бронза</v>
      </c>
      <c r="CA591" s="145" t="s">
        <v>3043</v>
      </c>
      <c r="CB591" s="136" t="s">
        <v>647</v>
      </c>
      <c r="CC591" s="137" t="str">
        <f>CONCATENATE(CA591,".",CB591)</f>
        <v>ДП ЛАДА D.купе..робоча..Ручка-Замок</v>
      </c>
      <c r="DD591" s="164" t="s">
        <v>1846</v>
      </c>
      <c r="DE591" s="165">
        <v>7380</v>
      </c>
      <c r="DF591" s="525">
        <f t="shared" si="364"/>
        <v>7380</v>
      </c>
      <c r="DG591" s="520"/>
      <c r="DH591" s="527">
        <f t="shared" si="383"/>
        <v>7380</v>
      </c>
      <c r="DP591" s="735" t="s">
        <v>2605</v>
      </c>
      <c r="DQ591" s="163">
        <v>550</v>
      </c>
      <c r="DR591" s="528">
        <f t="shared" si="388"/>
        <v>550</v>
      </c>
      <c r="DS591" s="523"/>
      <c r="DT591" s="524">
        <f t="shared" si="389"/>
        <v>550</v>
      </c>
      <c r="DV591" s="733" t="s">
        <v>4311</v>
      </c>
      <c r="DW591" s="165">
        <v>800</v>
      </c>
      <c r="DX591" s="522">
        <f t="shared" si="384"/>
        <v>800</v>
      </c>
      <c r="DY591" s="523"/>
      <c r="DZ591" s="524">
        <f t="shared" si="385"/>
        <v>800</v>
      </c>
      <c r="EH591" s="730" t="s">
        <v>6767</v>
      </c>
      <c r="EI591" s="104">
        <v>0</v>
      </c>
      <c r="EJ591" s="533">
        <f t="shared" si="381"/>
        <v>0</v>
      </c>
      <c r="EK591" s="511"/>
      <c r="EL591" s="508">
        <f t="shared" si="386"/>
        <v>0</v>
      </c>
    </row>
    <row r="592" spans="51:142" x14ac:dyDescent="0.2">
      <c r="AY592" s="154" t="s">
        <v>1121</v>
      </c>
      <c r="AZ592" s="61" t="s">
        <v>1599</v>
      </c>
      <c r="BA592" s="138" t="str">
        <f t="shared" si="387"/>
        <v>ДП МОДЕРН.1/1.купе.</v>
      </c>
      <c r="BW592" s="250" t="s">
        <v>1113</v>
      </c>
      <c r="BX592" s="245" t="s">
        <v>430</v>
      </c>
      <c r="BY592" s="134" t="str">
        <f t="shared" si="377"/>
        <v>ДП ТРЕНД.5Б/3.Сатин</v>
      </c>
      <c r="CA592" s="145"/>
      <c r="CB592" s="136"/>
      <c r="CC592" s="137"/>
      <c r="DD592" s="107" t="s">
        <v>1847</v>
      </c>
      <c r="DE592" s="163">
        <v>7380</v>
      </c>
      <c r="DF592" s="525">
        <f t="shared" si="364"/>
        <v>7380</v>
      </c>
      <c r="DG592" s="523"/>
      <c r="DH592" s="527">
        <f t="shared" si="383"/>
        <v>7380</v>
      </c>
      <c r="DP592" s="735" t="s">
        <v>5687</v>
      </c>
      <c r="DQ592" s="163">
        <v>550</v>
      </c>
      <c r="DR592" s="528">
        <f>ROUND(((DQ592-(DQ592/6))/$DD$3)*$DE$3,2)</f>
        <v>550</v>
      </c>
      <c r="DS592" s="523"/>
      <c r="DT592" s="524">
        <f>IF(DS592="",DR592,
IF(AND($DQ$10&gt;=VLOOKUP(DS592,$DP$5:$DT$9,2,0),$DQ$10&lt;=VLOOKUP(DS592,$DP$5:$DT$9,3,0)),
(DR592*(1-VLOOKUP(DS592,$DP$5:$DT$9,4,0))),
DR592))</f>
        <v>550</v>
      </c>
      <c r="DV592" s="733" t="s">
        <v>5948</v>
      </c>
      <c r="DW592" s="163">
        <v>0</v>
      </c>
      <c r="DX592" s="528">
        <f t="shared" si="384"/>
        <v>0</v>
      </c>
      <c r="DY592" s="523"/>
      <c r="DZ592" s="524">
        <f t="shared" si="385"/>
        <v>0</v>
      </c>
      <c r="EH592" s="730" t="s">
        <v>6768</v>
      </c>
      <c r="EI592" s="104">
        <v>0</v>
      </c>
      <c r="EJ592" s="533">
        <f>ROUND(((EI592-(EI592/6))/$DD$3)*$DE$3,2)</f>
        <v>0</v>
      </c>
      <c r="EK592" s="511"/>
      <c r="EL592" s="508">
        <f>IF(EK592="",EJ592,
IF(AND($EI$10&gt;=VLOOKUP(EK592,$EH$5:$EL$9,2,0),$EI$10&lt;=VLOOKUP(EK592,$EH$5:$EL$9,3,0)),
(EJ592*(1-VLOOKUP(EK592,$EH$5:$EL$9,4,0))),
EJ592))</f>
        <v>0</v>
      </c>
    </row>
    <row r="593" spans="51:142" x14ac:dyDescent="0.2">
      <c r="AY593" s="153" t="s">
        <v>1114</v>
      </c>
      <c r="AZ593" s="136" t="s">
        <v>1597</v>
      </c>
      <c r="BA593" s="137" t="str">
        <f t="shared" si="387"/>
        <v>ДП МОДЕРН.3/0.фальц.</v>
      </c>
      <c r="BW593" s="249" t="s">
        <v>1113</v>
      </c>
      <c r="BX593" s="764" t="s">
        <v>3617</v>
      </c>
      <c r="BY593" s="137" t="str">
        <f t="shared" si="377"/>
        <v>ДП ТРЕНД.5Б/3.Графіт</v>
      </c>
      <c r="CA593" s="145"/>
      <c r="CB593" s="136"/>
      <c r="CC593" s="137"/>
      <c r="DD593" s="164" t="s">
        <v>7279</v>
      </c>
      <c r="DE593" s="165">
        <v>8650</v>
      </c>
      <c r="DF593" s="525">
        <f t="shared" si="364"/>
        <v>8650</v>
      </c>
      <c r="DG593" s="520"/>
      <c r="DH593" s="527">
        <f t="shared" si="383"/>
        <v>8650</v>
      </c>
      <c r="DP593" s="734" t="s">
        <v>2606</v>
      </c>
      <c r="DQ593" s="165">
        <v>0</v>
      </c>
      <c r="DR593" s="519">
        <f t="shared" si="388"/>
        <v>0</v>
      </c>
      <c r="DS593" s="520"/>
      <c r="DT593" s="521">
        <f t="shared" si="389"/>
        <v>0</v>
      </c>
      <c r="DV593" s="732" t="s">
        <v>5949</v>
      </c>
      <c r="DW593" s="165">
        <v>1000</v>
      </c>
      <c r="DX593" s="519">
        <f t="shared" si="384"/>
        <v>1000</v>
      </c>
      <c r="DY593" s="520"/>
      <c r="DZ593" s="521">
        <f t="shared" si="385"/>
        <v>1000</v>
      </c>
      <c r="EH593" s="730" t="s">
        <v>6769</v>
      </c>
      <c r="EI593" s="104">
        <v>0</v>
      </c>
      <c r="EJ593" s="533">
        <f>ROUND(((EI593-(EI593/6))/$DD$3)*$DE$3,2)</f>
        <v>0</v>
      </c>
      <c r="EK593" s="511"/>
      <c r="EL593" s="508">
        <f>IF(EK593="",EJ593,
IF(AND($EI$10&gt;=VLOOKUP(EK593,$EH$5:$EL$9,2,0),$EI$10&lt;=VLOOKUP(EK593,$EH$5:$EL$9,3,0)),
(EJ593*(1-VLOOKUP(EK593,$EH$5:$EL$9,4,0))),
EJ593))</f>
        <v>0</v>
      </c>
    </row>
    <row r="594" spans="51:142" x14ac:dyDescent="0.2">
      <c r="AY594" s="153" t="s">
        <v>1114</v>
      </c>
      <c r="AZ594" s="136" t="s">
        <v>1598</v>
      </c>
      <c r="BA594" s="137" t="str">
        <f t="shared" si="387"/>
        <v>ДП МОДЕРН.3/0.б/з фальц.</v>
      </c>
      <c r="BW594" s="248" t="s">
        <v>1113</v>
      </c>
      <c r="BX594" s="247" t="s">
        <v>790</v>
      </c>
      <c r="BY594" s="138" t="str">
        <f t="shared" si="377"/>
        <v>ДП ТРЕНД.5Б/3.Бронза</v>
      </c>
      <c r="CA594" s="431"/>
      <c r="CB594" s="221"/>
      <c r="CC594" s="222"/>
      <c r="DD594" s="164" t="s">
        <v>7280</v>
      </c>
      <c r="DE594" s="165">
        <v>8650</v>
      </c>
      <c r="DF594" s="525">
        <f t="shared" ref="DF594:DF622" si="390">ROUND(((DE594-(DE594/6))/$DD$3)*$DE$3,2)</f>
        <v>8650</v>
      </c>
      <c r="DG594" s="520"/>
      <c r="DH594" s="527">
        <f t="shared" si="383"/>
        <v>8650</v>
      </c>
      <c r="DP594" s="734" t="s">
        <v>3765</v>
      </c>
      <c r="DQ594" s="165">
        <v>550</v>
      </c>
      <c r="DR594" s="519">
        <f t="shared" si="388"/>
        <v>550</v>
      </c>
      <c r="DS594" s="520"/>
      <c r="DT594" s="521">
        <f t="shared" si="389"/>
        <v>550</v>
      </c>
      <c r="DV594" s="732" t="s">
        <v>5950</v>
      </c>
      <c r="DW594" s="165">
        <v>1000</v>
      </c>
      <c r="DX594" s="519">
        <f t="shared" si="384"/>
        <v>1000</v>
      </c>
      <c r="DY594" s="520"/>
      <c r="DZ594" s="521">
        <f t="shared" si="385"/>
        <v>1000</v>
      </c>
      <c r="EH594" s="730" t="s">
        <v>6770</v>
      </c>
      <c r="EI594" s="104">
        <v>0</v>
      </c>
      <c r="EJ594" s="533">
        <f t="shared" si="381"/>
        <v>0</v>
      </c>
      <c r="EK594" s="511"/>
      <c r="EL594" s="508">
        <f t="shared" si="386"/>
        <v>0</v>
      </c>
    </row>
    <row r="595" spans="51:142" x14ac:dyDescent="0.2">
      <c r="AY595" s="154" t="s">
        <v>1114</v>
      </c>
      <c r="AZ595" s="61" t="s">
        <v>1599</v>
      </c>
      <c r="BA595" s="138" t="str">
        <f t="shared" si="387"/>
        <v>ДП МОДЕРН.3/0.купе.</v>
      </c>
      <c r="BW595" s="431"/>
      <c r="BX595" s="431"/>
      <c r="BY595" s="431"/>
      <c r="CA595" s="145" t="s">
        <v>3044</v>
      </c>
      <c r="CB595" s="136" t="s">
        <v>3871</v>
      </c>
      <c r="CC595" s="137" t="str">
        <f>CONCATENATE(CA595,".",CB595)</f>
        <v>ДП Ніка.фальц..робоча..(ні)</v>
      </c>
      <c r="DD595" s="164" t="s">
        <v>7281</v>
      </c>
      <c r="DE595" s="165">
        <v>8650</v>
      </c>
      <c r="DF595" s="525">
        <f t="shared" si="390"/>
        <v>8650</v>
      </c>
      <c r="DG595" s="520"/>
      <c r="DH595" s="527">
        <f t="shared" si="383"/>
        <v>8650</v>
      </c>
      <c r="DP595" s="735" t="s">
        <v>2607</v>
      </c>
      <c r="DQ595" s="163">
        <v>550</v>
      </c>
      <c r="DR595" s="528">
        <f t="shared" si="388"/>
        <v>550</v>
      </c>
      <c r="DS595" s="523"/>
      <c r="DT595" s="524">
        <f t="shared" si="389"/>
        <v>550</v>
      </c>
      <c r="DV595" s="732" t="s">
        <v>5951</v>
      </c>
      <c r="DW595" s="165">
        <v>1000</v>
      </c>
      <c r="DX595" s="519">
        <f t="shared" si="384"/>
        <v>1000</v>
      </c>
      <c r="DY595" s="520"/>
      <c r="DZ595" s="521">
        <f t="shared" si="385"/>
        <v>1000</v>
      </c>
      <c r="EH595" s="730" t="s">
        <v>6771</v>
      </c>
      <c r="EI595" s="104">
        <v>0</v>
      </c>
      <c r="EJ595" s="533">
        <f t="shared" si="381"/>
        <v>0</v>
      </c>
      <c r="EK595" s="511"/>
      <c r="EL595" s="508">
        <f t="shared" ref="EL595:EL609" si="391">IF(EK595="",EJ595,
IF(AND($EI$10&gt;=VLOOKUP(EK595,$EH$5:$EL$9,2,0),$EI$10&lt;=VLOOKUP(EK595,$EH$5:$EL$9,3,0)),
(EJ595*(1-VLOOKUP(EK595,$EH$5:$EL$9,4,0))),
EJ595))</f>
        <v>0</v>
      </c>
    </row>
    <row r="596" spans="51:142" x14ac:dyDescent="0.2">
      <c r="AY596" s="153" t="s">
        <v>1115</v>
      </c>
      <c r="AZ596" s="136" t="s">
        <v>1597</v>
      </c>
      <c r="BA596" s="137" t="str">
        <f t="shared" si="387"/>
        <v>ДП МОДЕРН.3/1.фальц.</v>
      </c>
      <c r="BW596" s="59" t="s">
        <v>1120</v>
      </c>
      <c r="BX596" s="764" t="s">
        <v>3871</v>
      </c>
      <c r="BY596" s="137" t="str">
        <f t="shared" si="377"/>
        <v>ДП МОДЕРН.1/0.(ні)</v>
      </c>
      <c r="CA596" s="145" t="s">
        <v>3044</v>
      </c>
      <c r="CC596" s="21"/>
      <c r="DD596" s="164" t="s">
        <v>7282</v>
      </c>
      <c r="DE596" s="165">
        <v>8650</v>
      </c>
      <c r="DF596" s="525">
        <f t="shared" si="390"/>
        <v>8650</v>
      </c>
      <c r="DG596" s="520"/>
      <c r="DH596" s="527">
        <f t="shared" si="383"/>
        <v>8650</v>
      </c>
      <c r="DP596" s="734" t="s">
        <v>2608</v>
      </c>
      <c r="DQ596" s="165">
        <v>0</v>
      </c>
      <c r="DR596" s="519">
        <f t="shared" si="388"/>
        <v>0</v>
      </c>
      <c r="DS596" s="520"/>
      <c r="DT596" s="521">
        <f t="shared" si="389"/>
        <v>0</v>
      </c>
      <c r="DV596" s="732" t="s">
        <v>5952</v>
      </c>
      <c r="DW596" s="165">
        <v>1000</v>
      </c>
      <c r="DX596" s="519">
        <f t="shared" si="384"/>
        <v>1000</v>
      </c>
      <c r="DY596" s="520"/>
      <c r="DZ596" s="521">
        <f t="shared" si="385"/>
        <v>1000</v>
      </c>
      <c r="EH596" s="730" t="s">
        <v>6772</v>
      </c>
      <c r="EI596" s="104">
        <v>0</v>
      </c>
      <c r="EJ596" s="533">
        <f>ROUND(((EI596-(EI596/6))/$DD$3)*$DE$3,2)</f>
        <v>0</v>
      </c>
      <c r="EK596" s="511"/>
      <c r="EL596" s="508">
        <f>IF(EK596="",EJ596,
IF(AND($EI$10&gt;=VLOOKUP(EK596,$EH$5:$EL$9,2,0),$EI$10&lt;=VLOOKUP(EK596,$EH$5:$EL$9,3,0)),
(EJ596*(1-VLOOKUP(EK596,$EH$5:$EL$9,4,0))),
EJ596))</f>
        <v>0</v>
      </c>
    </row>
    <row r="597" spans="51:142" x14ac:dyDescent="0.2">
      <c r="AY597" s="153" t="s">
        <v>1115</v>
      </c>
      <c r="AZ597" s="136" t="s">
        <v>1598</v>
      </c>
      <c r="BA597" s="137" t="str">
        <f t="shared" si="387"/>
        <v>ДП МОДЕРН.3/1.б/з фальц.</v>
      </c>
      <c r="BW597" s="250" t="s">
        <v>1121</v>
      </c>
      <c r="BX597" s="245" t="s">
        <v>430</v>
      </c>
      <c r="BY597" s="134" t="str">
        <f t="shared" si="377"/>
        <v>ДП МОДЕРН.1/1.Сатин</v>
      </c>
      <c r="CA597" s="145" t="s">
        <v>3044</v>
      </c>
      <c r="CB597" s="150" t="s">
        <v>5402</v>
      </c>
      <c r="CC597" s="137" t="str">
        <f t="shared" ref="CC597:CC602" si="392">CONCATENATE(CA597,".",CB597)</f>
        <v>ДП Ніка.фальц..робоча..Stand цл Лів +3завіс</v>
      </c>
      <c r="DD597" s="164" t="s">
        <v>7283</v>
      </c>
      <c r="DE597" s="165">
        <v>6720</v>
      </c>
      <c r="DF597" s="525">
        <f t="shared" si="390"/>
        <v>6720</v>
      </c>
      <c r="DG597" s="520"/>
      <c r="DH597" s="527">
        <f t="shared" si="383"/>
        <v>6720</v>
      </c>
      <c r="DP597" s="734" t="s">
        <v>3766</v>
      </c>
      <c r="DQ597" s="165">
        <v>550</v>
      </c>
      <c r="DR597" s="519">
        <f t="shared" si="388"/>
        <v>550</v>
      </c>
      <c r="DS597" s="520"/>
      <c r="DT597" s="521">
        <f t="shared" si="389"/>
        <v>550</v>
      </c>
      <c r="DV597" s="732" t="s">
        <v>5953</v>
      </c>
      <c r="DW597" s="165">
        <v>1000</v>
      </c>
      <c r="DX597" s="519">
        <f t="shared" si="384"/>
        <v>1000</v>
      </c>
      <c r="DY597" s="520"/>
      <c r="DZ597" s="521">
        <f t="shared" si="385"/>
        <v>1000</v>
      </c>
      <c r="EH597" s="730" t="s">
        <v>6773</v>
      </c>
      <c r="EI597" s="104">
        <v>0</v>
      </c>
      <c r="EJ597" s="533">
        <f t="shared" si="381"/>
        <v>0</v>
      </c>
      <c r="EK597" s="511"/>
      <c r="EL597" s="508">
        <f t="shared" si="391"/>
        <v>0</v>
      </c>
    </row>
    <row r="598" spans="51:142" x14ac:dyDescent="0.2">
      <c r="AY598" s="154" t="s">
        <v>1115</v>
      </c>
      <c r="AZ598" s="61" t="s">
        <v>1599</v>
      </c>
      <c r="BA598" s="138" t="str">
        <f t="shared" si="387"/>
        <v>ДП МОДЕРН.3/1.купе.</v>
      </c>
      <c r="BW598" s="249" t="s">
        <v>1121</v>
      </c>
      <c r="BX598" s="764" t="s">
        <v>3617</v>
      </c>
      <c r="BY598" s="137" t="str">
        <f t="shared" si="377"/>
        <v>ДП МОДЕРН.1/1.Графіт</v>
      </c>
      <c r="CA598" s="145" t="s">
        <v>3044</v>
      </c>
      <c r="CB598" s="150" t="s">
        <v>5403</v>
      </c>
      <c r="CC598" s="137" t="str">
        <f t="shared" si="392"/>
        <v>ДП Ніка.фальц..робоча..Stand цл Пр +3завіс</v>
      </c>
      <c r="DD598" s="164" t="s">
        <v>7284</v>
      </c>
      <c r="DE598" s="165">
        <v>6720</v>
      </c>
      <c r="DF598" s="525">
        <f>ROUND(((DE598-(DE598/6))/$DD$3)*$DE$3,2)</f>
        <v>6720</v>
      </c>
      <c r="DG598" s="520"/>
      <c r="DH598" s="527">
        <f>IF(DG598="",DF598,
IF(AND($DE$10&gt;=VLOOKUP(DG598,$DD$5:$DH$9,2,0),$DE$10&lt;=VLOOKUP(DG598,$DD$5:$DH$9,3,0)),
(DF598*(1-VLOOKUP(DG598,$DD$5:$DH$9,4,0))),
DF598))</f>
        <v>6720</v>
      </c>
      <c r="DP598" s="735" t="s">
        <v>2609</v>
      </c>
      <c r="DQ598" s="163">
        <v>550</v>
      </c>
      <c r="DR598" s="528">
        <f t="shared" si="388"/>
        <v>550</v>
      </c>
      <c r="DS598" s="523"/>
      <c r="DT598" s="524">
        <f t="shared" si="389"/>
        <v>550</v>
      </c>
      <c r="DV598" s="733" t="s">
        <v>5954</v>
      </c>
      <c r="DW598" s="165">
        <v>1000</v>
      </c>
      <c r="DX598" s="519">
        <f t="shared" si="384"/>
        <v>1000</v>
      </c>
      <c r="DY598" s="523"/>
      <c r="DZ598" s="524">
        <f t="shared" si="385"/>
        <v>1000</v>
      </c>
      <c r="EH598" s="255"/>
      <c r="EI598" s="256"/>
      <c r="EJ598" s="514"/>
      <c r="EK598" s="529"/>
      <c r="EL598" s="258"/>
    </row>
    <row r="599" spans="51:142" x14ac:dyDescent="0.2">
      <c r="AY599" s="153" t="s">
        <v>1116</v>
      </c>
      <c r="AZ599" s="136" t="s">
        <v>1597</v>
      </c>
      <c r="BA599" s="137" t="str">
        <f t="shared" si="387"/>
        <v>ДП МОДЕРН.3/2.фальц.</v>
      </c>
      <c r="BW599" s="248" t="s">
        <v>1121</v>
      </c>
      <c r="BX599" s="247" t="s">
        <v>790</v>
      </c>
      <c r="BY599" s="138" t="str">
        <f t="shared" si="377"/>
        <v>ДП МОДЕРН.1/1.Бронза</v>
      </c>
      <c r="CA599" s="145" t="s">
        <v>3044</v>
      </c>
      <c r="CB599" s="150" t="s">
        <v>5404</v>
      </c>
      <c r="CC599" s="137" t="str">
        <f t="shared" si="392"/>
        <v>ДП Ніка.фальц..робоча..Stand кл Лів +3завіс</v>
      </c>
      <c r="DD599" s="164" t="s">
        <v>7285</v>
      </c>
      <c r="DE599" s="165">
        <v>7780</v>
      </c>
      <c r="DF599" s="525">
        <f t="shared" si="390"/>
        <v>7780</v>
      </c>
      <c r="DG599" s="520"/>
      <c r="DH599" s="527">
        <f t="shared" si="383"/>
        <v>7780</v>
      </c>
      <c r="DP599" s="735" t="s">
        <v>3936</v>
      </c>
      <c r="DQ599" s="163">
        <v>0</v>
      </c>
      <c r="DR599" s="528">
        <f t="shared" si="388"/>
        <v>0</v>
      </c>
      <c r="DS599" s="523"/>
      <c r="DT599" s="524">
        <f t="shared" si="389"/>
        <v>0</v>
      </c>
      <c r="DV599" s="164" t="s">
        <v>553</v>
      </c>
      <c r="DW599" s="165">
        <v>0</v>
      </c>
      <c r="DX599" s="519">
        <f t="shared" si="384"/>
        <v>0</v>
      </c>
      <c r="DY599" s="520"/>
      <c r="DZ599" s="521">
        <f t="shared" si="385"/>
        <v>0</v>
      </c>
      <c r="EH599" s="730" t="s">
        <v>6774</v>
      </c>
      <c r="EI599" s="104">
        <v>0</v>
      </c>
      <c r="EJ599" s="533">
        <f t="shared" si="381"/>
        <v>0</v>
      </c>
      <c r="EK599" s="511"/>
      <c r="EL599" s="508">
        <f t="shared" si="391"/>
        <v>0</v>
      </c>
    </row>
    <row r="600" spans="51:142" x14ac:dyDescent="0.2">
      <c r="AY600" s="153" t="s">
        <v>1116</v>
      </c>
      <c r="AZ600" s="136" t="s">
        <v>1598</v>
      </c>
      <c r="BA600" s="137" t="str">
        <f t="shared" si="387"/>
        <v>ДП МОДЕРН.3/2.б/з фальц.</v>
      </c>
      <c r="BW600" s="59" t="s">
        <v>1114</v>
      </c>
      <c r="BX600" s="764" t="s">
        <v>3871</v>
      </c>
      <c r="BY600" s="137" t="str">
        <f t="shared" si="377"/>
        <v>ДП МОДЕРН.3/0.(ні)</v>
      </c>
      <c r="CA600" s="145" t="s">
        <v>3044</v>
      </c>
      <c r="CB600" s="150" t="s">
        <v>5405</v>
      </c>
      <c r="CC600" s="137" t="str">
        <f t="shared" si="392"/>
        <v>ДП Ніка.фальц..робоча..Stand кл Пр +3завіс</v>
      </c>
      <c r="DD600" s="164" t="s">
        <v>7286</v>
      </c>
      <c r="DE600" s="165">
        <v>8620</v>
      </c>
      <c r="DF600" s="525">
        <f t="shared" si="390"/>
        <v>8620</v>
      </c>
      <c r="DG600" s="520"/>
      <c r="DH600" s="527">
        <f t="shared" si="383"/>
        <v>8620</v>
      </c>
      <c r="DP600" s="734" t="s">
        <v>2610</v>
      </c>
      <c r="DQ600" s="165">
        <v>0</v>
      </c>
      <c r="DR600" s="519">
        <f t="shared" si="388"/>
        <v>0</v>
      </c>
      <c r="DS600" s="520"/>
      <c r="DT600" s="521">
        <f t="shared" si="389"/>
        <v>0</v>
      </c>
      <c r="DV600" s="107" t="s">
        <v>554</v>
      </c>
      <c r="DW600" s="163">
        <v>560</v>
      </c>
      <c r="DX600" s="519">
        <f t="shared" si="384"/>
        <v>560</v>
      </c>
      <c r="DY600" s="523"/>
      <c r="DZ600" s="524">
        <f t="shared" si="385"/>
        <v>560</v>
      </c>
      <c r="EH600" s="730" t="s">
        <v>6775</v>
      </c>
      <c r="EI600" s="104">
        <v>0</v>
      </c>
      <c r="EJ600" s="533">
        <f t="shared" si="381"/>
        <v>0</v>
      </c>
      <c r="EK600" s="511"/>
      <c r="EL600" s="508">
        <f t="shared" si="391"/>
        <v>0</v>
      </c>
    </row>
    <row r="601" spans="51:142" x14ac:dyDescent="0.2">
      <c r="AY601" s="154" t="s">
        <v>1116</v>
      </c>
      <c r="AZ601" s="61" t="s">
        <v>1599</v>
      </c>
      <c r="BA601" s="138" t="str">
        <f t="shared" si="387"/>
        <v>ДП МОДЕРН.3/2.купе.</v>
      </c>
      <c r="BW601" s="250" t="s">
        <v>1115</v>
      </c>
      <c r="BX601" s="245" t="s">
        <v>430</v>
      </c>
      <c r="BY601" s="134" t="str">
        <f t="shared" si="377"/>
        <v>ДП МОДЕРН.3/1.Сатин</v>
      </c>
      <c r="CA601" s="145" t="s">
        <v>3044</v>
      </c>
      <c r="CB601" s="150" t="s">
        <v>5406</v>
      </c>
      <c r="CC601" s="137" t="str">
        <f t="shared" si="392"/>
        <v>ДП Ніка.фальц..робоча..Stand ст Лів +3завіс</v>
      </c>
      <c r="DD601" s="164" t="s">
        <v>7287</v>
      </c>
      <c r="DE601" s="165">
        <v>7780</v>
      </c>
      <c r="DF601" s="525">
        <f t="shared" si="390"/>
        <v>7780</v>
      </c>
      <c r="DG601" s="520"/>
      <c r="DH601" s="527">
        <f t="shared" si="383"/>
        <v>7780</v>
      </c>
      <c r="DP601" s="734" t="s">
        <v>3767</v>
      </c>
      <c r="DQ601" s="165">
        <v>550</v>
      </c>
      <c r="DR601" s="519">
        <f t="shared" si="388"/>
        <v>550</v>
      </c>
      <c r="DS601" s="520"/>
      <c r="DT601" s="521">
        <f t="shared" si="389"/>
        <v>550</v>
      </c>
      <c r="DV601" s="107"/>
      <c r="DW601" s="163"/>
      <c r="DX601" s="519">
        <f t="shared" si="384"/>
        <v>0</v>
      </c>
      <c r="DY601" s="523"/>
      <c r="DZ601" s="524"/>
      <c r="EH601" s="730" t="s">
        <v>6776</v>
      </c>
      <c r="EI601" s="104">
        <v>0</v>
      </c>
      <c r="EJ601" s="533">
        <f>ROUND(((EI601-(EI601/6))/$DD$3)*$DE$3,2)</f>
        <v>0</v>
      </c>
      <c r="EK601" s="511"/>
      <c r="EL601" s="508">
        <f>IF(EK601="",EJ601,
IF(AND($EI$10&gt;=VLOOKUP(EK601,$EH$5:$EL$9,2,0),$EI$10&lt;=VLOOKUP(EK601,$EH$5:$EL$9,3,0)),
(EJ601*(1-VLOOKUP(EK601,$EH$5:$EL$9,4,0))),
EJ601))</f>
        <v>0</v>
      </c>
    </row>
    <row r="602" spans="51:142" x14ac:dyDescent="0.2">
      <c r="AY602" s="153" t="s">
        <v>1117</v>
      </c>
      <c r="AZ602" s="136" t="s">
        <v>1597</v>
      </c>
      <c r="BA602" s="137" t="str">
        <f t="shared" si="387"/>
        <v>ДП МОДЕРН.3/3.фальц.</v>
      </c>
      <c r="BW602" s="249" t="s">
        <v>1115</v>
      </c>
      <c r="BX602" s="764" t="s">
        <v>3617</v>
      </c>
      <c r="BY602" s="137" t="str">
        <f t="shared" si="377"/>
        <v>ДП МОДЕРН.3/1.Графіт</v>
      </c>
      <c r="CA602" s="145" t="s">
        <v>3044</v>
      </c>
      <c r="CB602" s="150" t="s">
        <v>5407</v>
      </c>
      <c r="CC602" s="137" t="str">
        <f t="shared" si="392"/>
        <v>ДП Ніка.фальц..робоча..Stand ст Пр +3завіс</v>
      </c>
      <c r="DD602" s="107" t="s">
        <v>7288</v>
      </c>
      <c r="DE602" s="163">
        <v>7800</v>
      </c>
      <c r="DF602" s="525">
        <f t="shared" si="390"/>
        <v>7800</v>
      </c>
      <c r="DG602" s="523"/>
      <c r="DH602" s="527">
        <f t="shared" si="383"/>
        <v>7800</v>
      </c>
      <c r="DP602" s="735" t="s">
        <v>2611</v>
      </c>
      <c r="DQ602" s="163">
        <v>550</v>
      </c>
      <c r="DR602" s="528">
        <f t="shared" si="388"/>
        <v>550</v>
      </c>
      <c r="DS602" s="523"/>
      <c r="DT602" s="524">
        <f t="shared" si="389"/>
        <v>550</v>
      </c>
      <c r="DV602" s="644"/>
      <c r="DW602" s="645"/>
      <c r="DX602" s="519">
        <f t="shared" si="384"/>
        <v>0</v>
      </c>
      <c r="DY602" s="652"/>
      <c r="DZ602" s="653"/>
      <c r="EH602" s="730" t="s">
        <v>6777</v>
      </c>
      <c r="EI602" s="104">
        <v>0</v>
      </c>
      <c r="EJ602" s="533">
        <f>ROUND(((EI602-(EI602/6))/$DD$3)*$DE$3,2)</f>
        <v>0</v>
      </c>
      <c r="EK602" s="511"/>
      <c r="EL602" s="508">
        <f>IF(EK602="",EJ602,
IF(AND($EI$10&gt;=VLOOKUP(EK602,$EH$5:$EL$9,2,0),$EI$10&lt;=VLOOKUP(EK602,$EH$5:$EL$9,3,0)),
(EJ602*(1-VLOOKUP(EK602,$EH$5:$EL$9,4,0))),
EJ602))</f>
        <v>0</v>
      </c>
    </row>
    <row r="603" spans="51:142" x14ac:dyDescent="0.2">
      <c r="AY603" s="153" t="s">
        <v>1117</v>
      </c>
      <c r="AZ603" s="136" t="s">
        <v>1598</v>
      </c>
      <c r="BA603" s="137" t="str">
        <f t="shared" si="387"/>
        <v>ДП МОДЕРН.3/3.б/з фальц.</v>
      </c>
      <c r="BW603" s="248" t="s">
        <v>1115</v>
      </c>
      <c r="BX603" s="247" t="s">
        <v>790</v>
      </c>
      <c r="BY603" s="138" t="str">
        <f t="shared" si="377"/>
        <v>ДП МОДЕРН.3/1.Бронза</v>
      </c>
      <c r="CA603" s="145" t="s">
        <v>3044</v>
      </c>
      <c r="CC603" s="137"/>
      <c r="DD603" s="164" t="s">
        <v>252</v>
      </c>
      <c r="DE603" s="165">
        <v>9430</v>
      </c>
      <c r="DF603" s="525">
        <f t="shared" si="390"/>
        <v>9430</v>
      </c>
      <c r="DG603" s="520"/>
      <c r="DH603" s="527">
        <f t="shared" si="383"/>
        <v>9430</v>
      </c>
      <c r="DP603" s="734" t="s">
        <v>2612</v>
      </c>
      <c r="DQ603" s="165">
        <v>0</v>
      </c>
      <c r="DR603" s="519">
        <f t="shared" si="388"/>
        <v>0</v>
      </c>
      <c r="DS603" s="520"/>
      <c r="DT603" s="521">
        <f t="shared" si="389"/>
        <v>0</v>
      </c>
      <c r="DV603" s="730" t="s">
        <v>3923</v>
      </c>
      <c r="DW603" s="104">
        <v>0</v>
      </c>
      <c r="DX603" s="519">
        <f t="shared" si="384"/>
        <v>0</v>
      </c>
      <c r="DY603" s="511"/>
      <c r="DZ603" s="508">
        <f t="shared" ref="DZ603:DZ609" si="393">IF(DY603="",DX603,
IF(AND($DW$10&gt;=VLOOKUP(DY603,$DV$5:$DZ$9,2,0),$DW$10&lt;=VLOOKUP(DY603,$DV$5:$DZ$9,3,0)),
(DX603*(1-VLOOKUP(DY603,$DV$5:$DZ$9,4,0))),
DX603))</f>
        <v>0</v>
      </c>
      <c r="EH603" s="730" t="s">
        <v>6778</v>
      </c>
      <c r="EI603" s="104">
        <v>0</v>
      </c>
      <c r="EJ603" s="533">
        <f t="shared" ref="EJ603:EJ624" si="394">ROUND(((EI603-(EI603/6))/$DD$3)*$DE$3,2)</f>
        <v>0</v>
      </c>
      <c r="EK603" s="511"/>
      <c r="EL603" s="508">
        <f t="shared" si="391"/>
        <v>0</v>
      </c>
    </row>
    <row r="604" spans="51:142" x14ac:dyDescent="0.2">
      <c r="AY604" s="154" t="s">
        <v>1117</v>
      </c>
      <c r="AZ604" s="61" t="s">
        <v>1599</v>
      </c>
      <c r="BA604" s="138" t="str">
        <f t="shared" si="387"/>
        <v>ДП МОДЕРН.3/3.купе.</v>
      </c>
      <c r="BW604" s="250" t="s">
        <v>1116</v>
      </c>
      <c r="BX604" s="245" t="s">
        <v>430</v>
      </c>
      <c r="BY604" s="134" t="str">
        <f t="shared" si="377"/>
        <v>ДП МОДЕРН.3/2.Сатин</v>
      </c>
      <c r="CA604" s="145" t="s">
        <v>3044</v>
      </c>
      <c r="CB604" s="136" t="s">
        <v>6271</v>
      </c>
      <c r="CC604" s="137" t="str">
        <f>CONCATENATE(CA604,".",CB604)</f>
        <v>ДП Ніка.фальц..робоча..Soft цл (чор.) +3завіс</v>
      </c>
      <c r="DD604" s="164" t="s">
        <v>253</v>
      </c>
      <c r="DE604" s="165">
        <v>9430</v>
      </c>
      <c r="DF604" s="525">
        <f t="shared" si="390"/>
        <v>9430</v>
      </c>
      <c r="DG604" s="520"/>
      <c r="DH604" s="527">
        <f t="shared" si="383"/>
        <v>9430</v>
      </c>
      <c r="DP604" s="734" t="s">
        <v>3768</v>
      </c>
      <c r="DQ604" s="165">
        <v>550</v>
      </c>
      <c r="DR604" s="519">
        <f t="shared" si="388"/>
        <v>550</v>
      </c>
      <c r="DS604" s="520"/>
      <c r="DT604" s="521">
        <f t="shared" si="389"/>
        <v>550</v>
      </c>
      <c r="DV604" s="731" t="s">
        <v>5498</v>
      </c>
      <c r="DW604" s="162">
        <v>0</v>
      </c>
      <c r="DX604" s="519">
        <f t="shared" si="384"/>
        <v>0</v>
      </c>
      <c r="DY604" s="526"/>
      <c r="DZ604" s="527">
        <f t="shared" si="393"/>
        <v>0</v>
      </c>
      <c r="EH604" s="730" t="s">
        <v>6779</v>
      </c>
      <c r="EI604" s="104">
        <v>0</v>
      </c>
      <c r="EJ604" s="533">
        <f t="shared" si="394"/>
        <v>0</v>
      </c>
      <c r="EK604" s="511"/>
      <c r="EL604" s="508">
        <f t="shared" si="391"/>
        <v>0</v>
      </c>
    </row>
    <row r="605" spans="51:142" x14ac:dyDescent="0.2">
      <c r="AY605" s="153" t="s">
        <v>1118</v>
      </c>
      <c r="AZ605" s="136" t="s">
        <v>1597</v>
      </c>
      <c r="BA605" s="137" t="str">
        <f t="shared" si="387"/>
        <v>ДП МОДЕРН.3А/1.фальц.</v>
      </c>
      <c r="BW605" s="249" t="s">
        <v>1116</v>
      </c>
      <c r="BX605" s="764" t="s">
        <v>3617</v>
      </c>
      <c r="BY605" s="137" t="str">
        <f t="shared" si="377"/>
        <v>ДП МОДЕРН.3/2.Графіт</v>
      </c>
      <c r="CA605" s="145" t="s">
        <v>3044</v>
      </c>
      <c r="CB605" s="136" t="s">
        <v>6206</v>
      </c>
      <c r="CC605" s="137" t="str">
        <f>CONCATENATE(CA605,".",CB605)</f>
        <v>ДП Ніка.фальц..робоча..Soft ст (чор.) +3завіс</v>
      </c>
      <c r="DD605" s="164" t="s">
        <v>10</v>
      </c>
      <c r="DE605" s="165">
        <v>9430</v>
      </c>
      <c r="DF605" s="525">
        <f t="shared" si="390"/>
        <v>9430</v>
      </c>
      <c r="DG605" s="520"/>
      <c r="DH605" s="527">
        <f t="shared" si="383"/>
        <v>9430</v>
      </c>
      <c r="DP605" s="735" t="s">
        <v>2613</v>
      </c>
      <c r="DQ605" s="163">
        <v>550</v>
      </c>
      <c r="DR605" s="528">
        <f t="shared" si="388"/>
        <v>550</v>
      </c>
      <c r="DS605" s="523"/>
      <c r="DT605" s="524">
        <f t="shared" si="389"/>
        <v>550</v>
      </c>
      <c r="DV605" s="731" t="s">
        <v>5499</v>
      </c>
      <c r="DW605" s="162">
        <v>0</v>
      </c>
      <c r="DX605" s="519">
        <f t="shared" si="384"/>
        <v>0</v>
      </c>
      <c r="DY605" s="526"/>
      <c r="DZ605" s="527">
        <f t="shared" si="393"/>
        <v>0</v>
      </c>
      <c r="EH605" s="730" t="s">
        <v>6780</v>
      </c>
      <c r="EI605" s="104">
        <v>0</v>
      </c>
      <c r="EJ605" s="533">
        <f>ROUND(((EI605-(EI605/6))/$DD$3)*$DE$3,2)</f>
        <v>0</v>
      </c>
      <c r="EK605" s="511"/>
      <c r="EL605" s="508">
        <f>IF(EK605="",EJ605,
IF(AND($EI$10&gt;=VLOOKUP(EK605,$EH$5:$EL$9,2,0),$EI$10&lt;=VLOOKUP(EK605,$EH$5:$EL$9,3,0)),
(EJ605*(1-VLOOKUP(EK605,$EH$5:$EL$9,4,0))),
EJ605))</f>
        <v>0</v>
      </c>
    </row>
    <row r="606" spans="51:142" x14ac:dyDescent="0.2">
      <c r="AY606" s="153" t="s">
        <v>1118</v>
      </c>
      <c r="AZ606" s="136" t="s">
        <v>1598</v>
      </c>
      <c r="BA606" s="137" t="str">
        <f t="shared" si="387"/>
        <v>ДП МОДЕРН.3А/1.б/з фальц.</v>
      </c>
      <c r="BW606" s="248" t="s">
        <v>1116</v>
      </c>
      <c r="BX606" s="247" t="s">
        <v>790</v>
      </c>
      <c r="BY606" s="138" t="str">
        <f t="shared" si="377"/>
        <v>ДП МОДЕРН.3/2.Бронза</v>
      </c>
      <c r="CA606" s="145" t="s">
        <v>3044</v>
      </c>
      <c r="CB606" s="136" t="s">
        <v>4064</v>
      </c>
      <c r="CC606" s="137" t="str">
        <f>CONCATENATE(CA606,".",CB606)</f>
        <v>ДП Ніка.фальц..робоча..Soft цл +3завіс</v>
      </c>
      <c r="DD606" s="164" t="s">
        <v>11</v>
      </c>
      <c r="DE606" s="165">
        <v>9430</v>
      </c>
      <c r="DF606" s="525">
        <f t="shared" si="390"/>
        <v>9430</v>
      </c>
      <c r="DG606" s="520"/>
      <c r="DH606" s="527">
        <f t="shared" si="383"/>
        <v>9430</v>
      </c>
      <c r="DP606" s="734" t="s">
        <v>2614</v>
      </c>
      <c r="DQ606" s="165">
        <v>0</v>
      </c>
      <c r="DR606" s="519">
        <f t="shared" si="388"/>
        <v>0</v>
      </c>
      <c r="DS606" s="520"/>
      <c r="DT606" s="521">
        <f t="shared" si="389"/>
        <v>0</v>
      </c>
      <c r="DV606" s="732" t="s">
        <v>5500</v>
      </c>
      <c r="DW606" s="165">
        <v>0</v>
      </c>
      <c r="DX606" s="519">
        <f t="shared" si="384"/>
        <v>0</v>
      </c>
      <c r="DY606" s="520"/>
      <c r="DZ606" s="521">
        <f t="shared" si="393"/>
        <v>0</v>
      </c>
      <c r="EH606" s="730" t="s">
        <v>6781</v>
      </c>
      <c r="EI606" s="104">
        <v>0</v>
      </c>
      <c r="EJ606" s="533">
        <f t="shared" si="394"/>
        <v>0</v>
      </c>
      <c r="EK606" s="511"/>
      <c r="EL606" s="508">
        <f t="shared" si="391"/>
        <v>0</v>
      </c>
    </row>
    <row r="607" spans="51:142" x14ac:dyDescent="0.2">
      <c r="AY607" s="154" t="s">
        <v>1118</v>
      </c>
      <c r="AZ607" s="61" t="s">
        <v>1599</v>
      </c>
      <c r="BA607" s="138" t="str">
        <f t="shared" si="387"/>
        <v>ДП МОДЕРН.3А/1.купе.</v>
      </c>
      <c r="BW607" s="250" t="s">
        <v>1117</v>
      </c>
      <c r="BX607" s="245" t="s">
        <v>430</v>
      </c>
      <c r="BY607" s="134" t="str">
        <f t="shared" si="377"/>
        <v>ДП МОДЕРН.3/3.Сатин</v>
      </c>
      <c r="CA607" s="145" t="s">
        <v>3044</v>
      </c>
      <c r="CB607" s="136" t="s">
        <v>4067</v>
      </c>
      <c r="CC607" s="137" t="str">
        <f>CONCATENATE(CA607,".",CB607)</f>
        <v>ДП Ніка.фальц..робоча..Soft ст +3завіс</v>
      </c>
      <c r="DD607" s="164" t="s">
        <v>12</v>
      </c>
      <c r="DE607" s="165">
        <v>7210.0000000000009</v>
      </c>
      <c r="DF607" s="525">
        <f t="shared" si="390"/>
        <v>7210</v>
      </c>
      <c r="DG607" s="520"/>
      <c r="DH607" s="527">
        <f t="shared" si="383"/>
        <v>7210</v>
      </c>
      <c r="DP607" s="734" t="s">
        <v>3769</v>
      </c>
      <c r="DQ607" s="165">
        <v>550</v>
      </c>
      <c r="DR607" s="519">
        <f t="shared" si="388"/>
        <v>550</v>
      </c>
      <c r="DS607" s="520"/>
      <c r="DT607" s="521">
        <f t="shared" si="389"/>
        <v>550</v>
      </c>
      <c r="DV607" s="732" t="s">
        <v>5501</v>
      </c>
      <c r="DW607" s="162">
        <v>0</v>
      </c>
      <c r="DX607" s="519">
        <f t="shared" si="384"/>
        <v>0</v>
      </c>
      <c r="DY607" s="526"/>
      <c r="DZ607" s="527">
        <f t="shared" si="393"/>
        <v>0</v>
      </c>
      <c r="EH607" s="255"/>
      <c r="EI607" s="256"/>
      <c r="EJ607" s="514"/>
      <c r="EK607" s="529"/>
      <c r="EL607" s="258"/>
    </row>
    <row r="608" spans="51:142" x14ac:dyDescent="0.2">
      <c r="AY608" s="153" t="s">
        <v>1119</v>
      </c>
      <c r="AZ608" s="136" t="s">
        <v>1597</v>
      </c>
      <c r="BA608" s="137" t="str">
        <f>CONCATENATE(AY608,".",AZ608)</f>
        <v>ДП МОДЕРН.3А/2.фальц.</v>
      </c>
      <c r="BW608" s="249" t="s">
        <v>1117</v>
      </c>
      <c r="BX608" s="764" t="s">
        <v>3617</v>
      </c>
      <c r="BY608" s="137" t="str">
        <f t="shared" si="377"/>
        <v>ДП МОДЕРН.3/3.Графіт</v>
      </c>
      <c r="CA608" s="145" t="s">
        <v>3044</v>
      </c>
      <c r="CC608" s="21"/>
      <c r="DD608" s="164" t="s">
        <v>7017</v>
      </c>
      <c r="DE608" s="165">
        <v>7210</v>
      </c>
      <c r="DF608" s="525">
        <f>ROUND(((DE608-(DE608/6))/$DD$3)*$DE$3,2)</f>
        <v>7210</v>
      </c>
      <c r="DG608" s="520"/>
      <c r="DH608" s="527">
        <f>IF(DG608="",DF608,
IF(AND($DE$10&gt;=VLOOKUP(DG608,$DD$5:$DH$9,2,0),$DE$10&lt;=VLOOKUP(DG608,$DD$5:$DH$9,3,0)),
(DF608*(1-VLOOKUP(DG608,$DD$5:$DH$9,4,0))),
DF608))</f>
        <v>7210</v>
      </c>
      <c r="DP608" s="735" t="s">
        <v>2615</v>
      </c>
      <c r="DQ608" s="163">
        <v>550</v>
      </c>
      <c r="DR608" s="528">
        <f t="shared" si="388"/>
        <v>550</v>
      </c>
      <c r="DS608" s="523"/>
      <c r="DT608" s="524">
        <f t="shared" si="389"/>
        <v>550</v>
      </c>
      <c r="DV608" s="732" t="s">
        <v>5502</v>
      </c>
      <c r="DW608" s="165">
        <v>0</v>
      </c>
      <c r="DX608" s="519">
        <f t="shared" si="384"/>
        <v>0</v>
      </c>
      <c r="DY608" s="520"/>
      <c r="DZ608" s="521">
        <f t="shared" si="393"/>
        <v>0</v>
      </c>
      <c r="EH608" s="730" t="s">
        <v>6782</v>
      </c>
      <c r="EI608" s="104">
        <v>0</v>
      </c>
      <c r="EJ608" s="533">
        <f t="shared" si="394"/>
        <v>0</v>
      </c>
      <c r="EK608" s="511"/>
      <c r="EL608" s="508">
        <f t="shared" si="391"/>
        <v>0</v>
      </c>
    </row>
    <row r="609" spans="51:142" x14ac:dyDescent="0.2">
      <c r="AY609" s="153" t="s">
        <v>1119</v>
      </c>
      <c r="AZ609" s="136" t="s">
        <v>1598</v>
      </c>
      <c r="BA609" s="137" t="str">
        <f>CONCATENATE(AY609,".",AZ609)</f>
        <v>ДП МОДЕРН.3А/2.б/з фальц.</v>
      </c>
      <c r="BW609" s="248" t="s">
        <v>1117</v>
      </c>
      <c r="BX609" s="247" t="s">
        <v>790</v>
      </c>
      <c r="BY609" s="138" t="str">
        <f t="shared" si="377"/>
        <v>ДП МОДЕРН.3/3.Бронза</v>
      </c>
      <c r="CA609" s="145" t="s">
        <v>3044</v>
      </c>
      <c r="CB609" s="136" t="s">
        <v>4076</v>
      </c>
      <c r="CC609" s="137" t="str">
        <f>CONCATENATE(CA609,".",CB609)</f>
        <v>ДП Ніка.фальц..робоча..Magnet цл +3завіс</v>
      </c>
      <c r="DD609" s="164" t="s">
        <v>13</v>
      </c>
      <c r="DE609" s="165">
        <v>8550</v>
      </c>
      <c r="DF609" s="525">
        <f t="shared" si="390"/>
        <v>8550</v>
      </c>
      <c r="DG609" s="520"/>
      <c r="DH609" s="527">
        <f t="shared" si="383"/>
        <v>8550</v>
      </c>
      <c r="DP609" s="734" t="s">
        <v>2616</v>
      </c>
      <c r="DQ609" s="165">
        <v>0</v>
      </c>
      <c r="DR609" s="519">
        <f t="shared" si="388"/>
        <v>0</v>
      </c>
      <c r="DS609" s="520"/>
      <c r="DT609" s="521">
        <f t="shared" si="389"/>
        <v>0</v>
      </c>
      <c r="DV609" s="732" t="s">
        <v>5503</v>
      </c>
      <c r="DW609" s="162">
        <v>0</v>
      </c>
      <c r="DX609" s="519">
        <f t="shared" si="384"/>
        <v>0</v>
      </c>
      <c r="DY609" s="526"/>
      <c r="DZ609" s="527">
        <f t="shared" si="393"/>
        <v>0</v>
      </c>
      <c r="EH609" s="730" t="s">
        <v>6783</v>
      </c>
      <c r="EI609" s="104">
        <v>0</v>
      </c>
      <c r="EJ609" s="533">
        <f t="shared" si="394"/>
        <v>0</v>
      </c>
      <c r="EK609" s="511"/>
      <c r="EL609" s="508">
        <f t="shared" si="391"/>
        <v>0</v>
      </c>
    </row>
    <row r="610" spans="51:142" x14ac:dyDescent="0.2">
      <c r="AY610" s="154" t="s">
        <v>1119</v>
      </c>
      <c r="AZ610" s="61" t="s">
        <v>1599</v>
      </c>
      <c r="BA610" s="138" t="str">
        <f>CONCATENATE(AY610,".",AZ610)</f>
        <v>ДП МОДЕРН.3А/2.купе.</v>
      </c>
      <c r="BW610" s="250" t="s">
        <v>1118</v>
      </c>
      <c r="BX610" s="245" t="s">
        <v>430</v>
      </c>
      <c r="BY610" s="134" t="str">
        <f t="shared" si="377"/>
        <v>ДП МОДЕРН.3А/1.Сатин</v>
      </c>
      <c r="CA610" s="146" t="s">
        <v>3044</v>
      </c>
      <c r="CB610" s="61" t="s">
        <v>4079</v>
      </c>
      <c r="CC610" s="138" t="str">
        <f>CONCATENATE(CA610,".",CB610)</f>
        <v>ДП Ніка.фальц..робоча..Magnet ст +3завіс</v>
      </c>
      <c r="DD610" s="164" t="s">
        <v>14</v>
      </c>
      <c r="DE610" s="165">
        <v>9490</v>
      </c>
      <c r="DF610" s="525">
        <f t="shared" si="390"/>
        <v>9490</v>
      </c>
      <c r="DG610" s="520"/>
      <c r="DH610" s="527">
        <f t="shared" si="383"/>
        <v>9490</v>
      </c>
      <c r="DP610" s="734" t="s">
        <v>3770</v>
      </c>
      <c r="DQ610" s="165">
        <v>550</v>
      </c>
      <c r="DR610" s="519">
        <f t="shared" si="388"/>
        <v>550</v>
      </c>
      <c r="DS610" s="520"/>
      <c r="DT610" s="521">
        <f t="shared" si="389"/>
        <v>550</v>
      </c>
      <c r="DV610" s="732" t="s">
        <v>6359</v>
      </c>
      <c r="DW610" s="165">
        <v>680</v>
      </c>
      <c r="DX610" s="519">
        <f t="shared" si="384"/>
        <v>680</v>
      </c>
      <c r="DY610" s="520"/>
      <c r="DZ610" s="521">
        <f t="shared" ref="DZ610:DZ636" si="395">IF(DY610="",DX610,
IF(AND($DW$10&gt;=VLOOKUP(DY610,$DV$5:$DZ$9,2,0),$DW$10&lt;=VLOOKUP(DY610,$DV$5:$DZ$9,3,0)),
(DX610*(1-VLOOKUP(DY610,$DV$5:$DZ$9,4,0))),
DX610))</f>
        <v>680</v>
      </c>
      <c r="EH610" s="730" t="s">
        <v>6784</v>
      </c>
      <c r="EI610" s="104">
        <v>0</v>
      </c>
      <c r="EJ610" s="533">
        <f>ROUND(((EI610-(EI610/6))/$DD$3)*$DE$3,2)</f>
        <v>0</v>
      </c>
      <c r="EK610" s="511"/>
      <c r="EL610" s="508">
        <f t="shared" ref="EL610:EL624" si="396">IF(EK610="",EJ610,
IF(AND($EI$10&gt;=VLOOKUP(EK610,$EH$5:$EL$9,2,0),$EI$10&lt;=VLOOKUP(EK610,$EH$5:$EL$9,3,0)),
(EJ610*(1-VLOOKUP(EK610,$EH$5:$EL$9,4,0))),
EJ610))</f>
        <v>0</v>
      </c>
    </row>
    <row r="611" spans="51:142" x14ac:dyDescent="0.2">
      <c r="AY611" s="433"/>
      <c r="AZ611" s="541"/>
      <c r="BA611" s="542"/>
      <c r="BW611" s="249" t="s">
        <v>1118</v>
      </c>
      <c r="BX611" s="764" t="s">
        <v>3617</v>
      </c>
      <c r="BY611" s="137" t="str">
        <f t="shared" si="377"/>
        <v>ДП МОДЕРН.3А/1.Графіт</v>
      </c>
      <c r="CA611" s="145" t="s">
        <v>3044</v>
      </c>
      <c r="CB611" s="762" t="s">
        <v>5833</v>
      </c>
      <c r="CC611" s="137" t="str">
        <f>CONCATENATE(CA611,".",CB611)</f>
        <v>ДП Ніка.фальц..робоча..Magnet цл (чор.) +3завіс</v>
      </c>
      <c r="DD611" s="164" t="s">
        <v>15</v>
      </c>
      <c r="DE611" s="165">
        <v>8550</v>
      </c>
      <c r="DF611" s="525">
        <f t="shared" si="390"/>
        <v>8550</v>
      </c>
      <c r="DG611" s="520"/>
      <c r="DH611" s="527">
        <f t="shared" si="383"/>
        <v>8550</v>
      </c>
      <c r="DP611" s="735" t="s">
        <v>2617</v>
      </c>
      <c r="DQ611" s="163">
        <v>550</v>
      </c>
      <c r="DR611" s="528">
        <f t="shared" si="388"/>
        <v>550</v>
      </c>
      <c r="DS611" s="523"/>
      <c r="DT611" s="524">
        <f t="shared" si="389"/>
        <v>550</v>
      </c>
      <c r="DV611" s="732" t="s">
        <v>6228</v>
      </c>
      <c r="DW611" s="165">
        <v>680</v>
      </c>
      <c r="DX611" s="519">
        <f t="shared" si="384"/>
        <v>680</v>
      </c>
      <c r="DY611" s="520"/>
      <c r="DZ611" s="521">
        <f t="shared" si="395"/>
        <v>680</v>
      </c>
      <c r="EH611" s="730" t="s">
        <v>6785</v>
      </c>
      <c r="EI611" s="104">
        <v>0</v>
      </c>
      <c r="EJ611" s="533">
        <f>ROUND(((EI611-(EI611/6))/$DD$3)*$DE$3,2)</f>
        <v>0</v>
      </c>
      <c r="EK611" s="511"/>
      <c r="EL611" s="508">
        <f>IF(EK611="",EJ611,
IF(AND($EI$10&gt;=VLOOKUP(EK611,$EH$5:$EL$9,2,0),$EI$10&lt;=VLOOKUP(EK611,$EH$5:$EL$9,3,0)),
(EJ611*(1-VLOOKUP(EK611,$EH$5:$EL$9,4,0))),
EJ611))</f>
        <v>0</v>
      </c>
    </row>
    <row r="612" spans="51:142" x14ac:dyDescent="0.2">
      <c r="AY612" s="152" t="s">
        <v>627</v>
      </c>
      <c r="AZ612" s="136" t="s">
        <v>1597</v>
      </c>
      <c r="BA612" s="137" t="str">
        <f t="shared" ref="BA612:BA632" si="397">CONCATENATE(AY612,".",AZ612)</f>
        <v>ДП ПОЛЛО.3/0.фальц.</v>
      </c>
      <c r="BW612" s="248" t="s">
        <v>1118</v>
      </c>
      <c r="BX612" s="247" t="s">
        <v>790</v>
      </c>
      <c r="BY612" s="138" t="str">
        <f t="shared" si="377"/>
        <v>ДП МОДЕРН.3А/1.Бронза</v>
      </c>
      <c r="CA612" s="146" t="s">
        <v>3044</v>
      </c>
      <c r="CB612" s="762" t="s">
        <v>5834</v>
      </c>
      <c r="CC612" s="138" t="str">
        <f>CONCATENATE(CA612,".",CB612)</f>
        <v>ДП Ніка.фальц..робоча..Magnet ст (чор.) +3завіс</v>
      </c>
      <c r="DD612" s="107" t="s">
        <v>661</v>
      </c>
      <c r="DE612" s="163">
        <v>8550</v>
      </c>
      <c r="DF612" s="525">
        <f t="shared" si="390"/>
        <v>8550</v>
      </c>
      <c r="DG612" s="643"/>
      <c r="DH612" s="527">
        <f t="shared" si="383"/>
        <v>8550</v>
      </c>
      <c r="DP612" s="734" t="s">
        <v>2618</v>
      </c>
      <c r="DQ612" s="165">
        <v>0</v>
      </c>
      <c r="DR612" s="519">
        <f t="shared" si="388"/>
        <v>0</v>
      </c>
      <c r="DS612" s="520"/>
      <c r="DT612" s="521">
        <f t="shared" si="389"/>
        <v>0</v>
      </c>
      <c r="DV612" s="732" t="s">
        <v>4312</v>
      </c>
      <c r="DW612" s="165">
        <v>550</v>
      </c>
      <c r="DX612" s="519">
        <f t="shared" si="384"/>
        <v>550</v>
      </c>
      <c r="DY612" s="520"/>
      <c r="DZ612" s="521">
        <f t="shared" si="395"/>
        <v>550</v>
      </c>
      <c r="EH612" s="730" t="s">
        <v>6786</v>
      </c>
      <c r="EI612" s="104">
        <v>0</v>
      </c>
      <c r="EJ612" s="533">
        <f t="shared" si="394"/>
        <v>0</v>
      </c>
      <c r="EK612" s="511"/>
      <c r="EL612" s="508">
        <f t="shared" si="396"/>
        <v>0</v>
      </c>
    </row>
    <row r="613" spans="51:142" x14ac:dyDescent="0.2">
      <c r="AY613" s="153" t="s">
        <v>627</v>
      </c>
      <c r="AZ613" s="136" t="s">
        <v>1598</v>
      </c>
      <c r="BA613" s="137" t="str">
        <f t="shared" si="397"/>
        <v>ДП ПОЛЛО.3/0.б/з фальц.</v>
      </c>
      <c r="BW613" s="250" t="s">
        <v>1119</v>
      </c>
      <c r="BX613" s="245" t="s">
        <v>430</v>
      </c>
      <c r="BY613" s="134" t="str">
        <f t="shared" si="377"/>
        <v>ДП МОДЕРН.3А/2.Сатин</v>
      </c>
      <c r="CA613" s="144" t="s">
        <v>3045</v>
      </c>
      <c r="CB613" s="133" t="s">
        <v>3871</v>
      </c>
      <c r="CC613" s="134" t="str">
        <f>CONCATENATE(CA613,".",CB613)</f>
        <v>ДП Ніка.фальц..неробоча..(ні)</v>
      </c>
      <c r="DD613" s="732" t="s">
        <v>4866</v>
      </c>
      <c r="DE613" s="165">
        <v>9900</v>
      </c>
      <c r="DF613" s="525">
        <f t="shared" si="390"/>
        <v>9900</v>
      </c>
      <c r="DG613" s="520"/>
      <c r="DH613" s="527">
        <f t="shared" si="383"/>
        <v>9900</v>
      </c>
      <c r="DP613" s="734" t="s">
        <v>3771</v>
      </c>
      <c r="DQ613" s="165">
        <v>550</v>
      </c>
      <c r="DR613" s="519">
        <f t="shared" si="388"/>
        <v>550</v>
      </c>
      <c r="DS613" s="520"/>
      <c r="DT613" s="521">
        <f t="shared" si="389"/>
        <v>550</v>
      </c>
      <c r="DV613" s="733" t="s">
        <v>4313</v>
      </c>
      <c r="DW613" s="163">
        <v>550</v>
      </c>
      <c r="DX613" s="519">
        <f t="shared" si="384"/>
        <v>550</v>
      </c>
      <c r="DY613" s="523"/>
      <c r="DZ613" s="524">
        <f t="shared" si="395"/>
        <v>550</v>
      </c>
      <c r="EH613" s="730" t="s">
        <v>6787</v>
      </c>
      <c r="EI613" s="104">
        <v>0</v>
      </c>
      <c r="EJ613" s="533">
        <f t="shared" si="394"/>
        <v>0</v>
      </c>
      <c r="EK613" s="511"/>
      <c r="EL613" s="508">
        <f t="shared" si="396"/>
        <v>0</v>
      </c>
    </row>
    <row r="614" spans="51:142" x14ac:dyDescent="0.2">
      <c r="AY614" s="154" t="s">
        <v>627</v>
      </c>
      <c r="AZ614" s="61" t="s">
        <v>1599</v>
      </c>
      <c r="BA614" s="138" t="str">
        <f t="shared" si="397"/>
        <v>ДП ПОЛЛО.3/0.купе.</v>
      </c>
      <c r="BW614" s="249" t="s">
        <v>1119</v>
      </c>
      <c r="BX614" s="764" t="s">
        <v>3617</v>
      </c>
      <c r="BY614" s="137" t="str">
        <f t="shared" si="377"/>
        <v>ДП МОДЕРН.3А/2.Графіт</v>
      </c>
      <c r="CA614" s="145" t="s">
        <v>3045</v>
      </c>
      <c r="CC614" s="21"/>
      <c r="DD614" s="732" t="s">
        <v>4867</v>
      </c>
      <c r="DE614" s="165">
        <v>9900</v>
      </c>
      <c r="DF614" s="525">
        <f t="shared" si="390"/>
        <v>9900</v>
      </c>
      <c r="DG614" s="520"/>
      <c r="DH614" s="527">
        <f t="shared" si="383"/>
        <v>9900</v>
      </c>
      <c r="DP614" s="735" t="s">
        <v>2619</v>
      </c>
      <c r="DQ614" s="163">
        <v>550</v>
      </c>
      <c r="DR614" s="528">
        <f t="shared" si="388"/>
        <v>550</v>
      </c>
      <c r="DS614" s="523"/>
      <c r="DT614" s="524">
        <f t="shared" si="389"/>
        <v>550</v>
      </c>
      <c r="DV614" s="732" t="s">
        <v>4314</v>
      </c>
      <c r="DW614" s="165">
        <v>800</v>
      </c>
      <c r="DX614" s="519">
        <f t="shared" si="384"/>
        <v>800</v>
      </c>
      <c r="DY614" s="520"/>
      <c r="DZ614" s="521">
        <f t="shared" si="395"/>
        <v>800</v>
      </c>
      <c r="EH614" s="730" t="s">
        <v>6788</v>
      </c>
      <c r="EI614" s="104">
        <v>0</v>
      </c>
      <c r="EJ614" s="533">
        <f>ROUND(((EI614-(EI614/6))/$DD$3)*$DE$3,2)</f>
        <v>0</v>
      </c>
      <c r="EK614" s="511"/>
      <c r="EL614" s="508">
        <f>IF(EK614="",EJ614,
IF(AND($EI$10&gt;=VLOOKUP(EK614,$EH$5:$EL$9,2,0),$EI$10&lt;=VLOOKUP(EK614,$EH$5:$EL$9,3,0)),
(EJ614*(1-VLOOKUP(EK614,$EH$5:$EL$9,4,0))),
EJ614))</f>
        <v>0</v>
      </c>
    </row>
    <row r="615" spans="51:142" x14ac:dyDescent="0.2">
      <c r="AY615" s="153" t="s">
        <v>628</v>
      </c>
      <c r="AZ615" s="136" t="s">
        <v>1597</v>
      </c>
      <c r="BA615" s="137" t="str">
        <f t="shared" si="397"/>
        <v>ДП ПОЛЛО.3/2.фальц.</v>
      </c>
      <c r="BW615" s="248" t="s">
        <v>1119</v>
      </c>
      <c r="BX615" s="247" t="s">
        <v>790</v>
      </c>
      <c r="BY615" s="138" t="str">
        <f t="shared" si="377"/>
        <v>ДП МОДЕРН.3А/2.Бронза</v>
      </c>
      <c r="CA615" s="145" t="s">
        <v>3045</v>
      </c>
      <c r="CB615" s="150" t="s">
        <v>4085</v>
      </c>
      <c r="CC615" s="137" t="str">
        <f t="shared" ref="CC615:CC620" si="398">CONCATENATE(CA615,".",CB615)</f>
        <v>ДП Ніка.фальц..неробоча..Пл Stand +3завіс</v>
      </c>
      <c r="DD615" s="732" t="s">
        <v>4868</v>
      </c>
      <c r="DE615" s="165">
        <v>9900</v>
      </c>
      <c r="DF615" s="525">
        <f t="shared" si="390"/>
        <v>9900</v>
      </c>
      <c r="DG615" s="520"/>
      <c r="DH615" s="527">
        <f t="shared" si="383"/>
        <v>9900</v>
      </c>
      <c r="DP615" s="734" t="s">
        <v>2620</v>
      </c>
      <c r="DQ615" s="165">
        <v>0</v>
      </c>
      <c r="DR615" s="519">
        <f t="shared" si="388"/>
        <v>0</v>
      </c>
      <c r="DS615" s="520"/>
      <c r="DT615" s="521">
        <f t="shared" si="389"/>
        <v>0</v>
      </c>
      <c r="DV615" s="733" t="s">
        <v>4315</v>
      </c>
      <c r="DW615" s="163">
        <v>800</v>
      </c>
      <c r="DX615" s="519">
        <f t="shared" si="384"/>
        <v>800</v>
      </c>
      <c r="DY615" s="523"/>
      <c r="DZ615" s="524">
        <f t="shared" si="395"/>
        <v>800</v>
      </c>
      <c r="EH615" s="730" t="s">
        <v>6789</v>
      </c>
      <c r="EI615" s="104">
        <v>0</v>
      </c>
      <c r="EJ615" s="533">
        <f t="shared" si="394"/>
        <v>0</v>
      </c>
      <c r="EK615" s="511"/>
      <c r="EL615" s="508">
        <f t="shared" si="396"/>
        <v>0</v>
      </c>
    </row>
    <row r="616" spans="51:142" x14ac:dyDescent="0.2">
      <c r="AY616" s="153" t="s">
        <v>628</v>
      </c>
      <c r="AZ616" s="136" t="s">
        <v>1598</v>
      </c>
      <c r="BA616" s="137" t="str">
        <f t="shared" si="397"/>
        <v>ДП ПОЛЛО.3/2.б/з фальц.</v>
      </c>
      <c r="BW616" s="431"/>
      <c r="BX616" s="431"/>
      <c r="BY616" s="431"/>
      <c r="CA616" s="145" t="s">
        <v>3045</v>
      </c>
      <c r="CB616" s="150" t="s">
        <v>6268</v>
      </c>
      <c r="CC616" s="137" t="str">
        <f t="shared" si="398"/>
        <v>ДП Ніка.фальц..неробоча..Пл Soft (чор.)+3завіс</v>
      </c>
      <c r="DD616" s="732" t="s">
        <v>4869</v>
      </c>
      <c r="DE616" s="165">
        <v>9900</v>
      </c>
      <c r="DF616" s="525">
        <f t="shared" si="390"/>
        <v>9900</v>
      </c>
      <c r="DG616" s="520"/>
      <c r="DH616" s="527">
        <f t="shared" si="383"/>
        <v>9900</v>
      </c>
      <c r="DP616" s="734" t="s">
        <v>3772</v>
      </c>
      <c r="DQ616" s="165">
        <v>550</v>
      </c>
      <c r="DR616" s="519">
        <f t="shared" si="388"/>
        <v>550</v>
      </c>
      <c r="DS616" s="520"/>
      <c r="DT616" s="521">
        <f t="shared" si="389"/>
        <v>550</v>
      </c>
      <c r="DV616" s="731" t="s">
        <v>5955</v>
      </c>
      <c r="DW616" s="162">
        <v>1000</v>
      </c>
      <c r="DX616" s="519">
        <f t="shared" si="384"/>
        <v>1000</v>
      </c>
      <c r="DY616" s="526"/>
      <c r="DZ616" s="527">
        <f t="shared" si="395"/>
        <v>1000</v>
      </c>
      <c r="EH616" s="255"/>
      <c r="EI616" s="256"/>
      <c r="EJ616" s="514"/>
      <c r="EK616" s="529"/>
      <c r="EL616" s="258"/>
    </row>
    <row r="617" spans="51:142" x14ac:dyDescent="0.2">
      <c r="AY617" s="154" t="s">
        <v>628</v>
      </c>
      <c r="AZ617" s="61" t="s">
        <v>1599</v>
      </c>
      <c r="BA617" s="138" t="str">
        <f t="shared" si="397"/>
        <v>ДП ПОЛЛО.3/2.купе.</v>
      </c>
      <c r="BW617" s="248" t="s">
        <v>627</v>
      </c>
      <c r="BX617" s="776" t="s">
        <v>3871</v>
      </c>
      <c r="BY617" s="138" t="str">
        <f t="shared" ref="BY617:BY635" si="399">CONCATENATE(BW617,".",BX617)</f>
        <v>ДП ПОЛЛО.3/0.(ні)</v>
      </c>
      <c r="CA617" s="145" t="s">
        <v>3045</v>
      </c>
      <c r="CB617" s="150" t="s">
        <v>4093</v>
      </c>
      <c r="CC617" s="137" t="str">
        <f t="shared" si="398"/>
        <v>ДП Ніка.фальц..неробоча..Пл Soft +3завіс</v>
      </c>
      <c r="DD617" s="732" t="s">
        <v>4870</v>
      </c>
      <c r="DE617" s="165">
        <v>7540</v>
      </c>
      <c r="DF617" s="525">
        <f t="shared" si="390"/>
        <v>7540</v>
      </c>
      <c r="DG617" s="520"/>
      <c r="DH617" s="527">
        <f t="shared" si="383"/>
        <v>7540</v>
      </c>
      <c r="DP617" s="735" t="s">
        <v>2621</v>
      </c>
      <c r="DQ617" s="163">
        <v>550</v>
      </c>
      <c r="DR617" s="528">
        <f t="shared" si="388"/>
        <v>550</v>
      </c>
      <c r="DS617" s="523"/>
      <c r="DT617" s="524">
        <f t="shared" si="389"/>
        <v>550</v>
      </c>
      <c r="DV617" s="732" t="s">
        <v>5956</v>
      </c>
      <c r="DW617" s="165">
        <v>1000</v>
      </c>
      <c r="DX617" s="519">
        <f t="shared" si="384"/>
        <v>1000</v>
      </c>
      <c r="DY617" s="520"/>
      <c r="DZ617" s="521">
        <f t="shared" si="395"/>
        <v>1000</v>
      </c>
      <c r="EH617" s="730" t="s">
        <v>6790</v>
      </c>
      <c r="EI617" s="104">
        <v>0</v>
      </c>
      <c r="EJ617" s="533">
        <f t="shared" si="394"/>
        <v>0</v>
      </c>
      <c r="EK617" s="511"/>
      <c r="EL617" s="508">
        <f t="shared" si="396"/>
        <v>0</v>
      </c>
    </row>
    <row r="618" spans="51:142" x14ac:dyDescent="0.2">
      <c r="AY618" s="153" t="s">
        <v>629</v>
      </c>
      <c r="AZ618" s="136" t="s">
        <v>1597</v>
      </c>
      <c r="BA618" s="137" t="str">
        <f t="shared" si="397"/>
        <v>ДП ПОЛЛО.3/4.фальц.</v>
      </c>
      <c r="BW618" s="250" t="s">
        <v>628</v>
      </c>
      <c r="BX618" s="245" t="s">
        <v>430</v>
      </c>
      <c r="BY618" s="134" t="str">
        <f t="shared" si="399"/>
        <v>ДП ПОЛЛО.3/2.Сатин</v>
      </c>
      <c r="CA618" s="146" t="s">
        <v>3045</v>
      </c>
      <c r="CB618" s="151" t="s">
        <v>4096</v>
      </c>
      <c r="CC618" s="138" t="str">
        <f t="shared" si="398"/>
        <v>ДП Ніка.фальц..неробоча..Пл Magnet +3завіс</v>
      </c>
      <c r="DD618" s="732" t="s">
        <v>7018</v>
      </c>
      <c r="DE618" s="165">
        <v>7540</v>
      </c>
      <c r="DF618" s="525">
        <f>ROUND(((DE618-(DE618/6))/$DD$3)*$DE$3,2)</f>
        <v>7540</v>
      </c>
      <c r="DG618" s="520"/>
      <c r="DH618" s="527">
        <f>IF(DG618="",DF618,
IF(AND($DE$10&gt;=VLOOKUP(DG618,$DD$5:$DH$9,2,0),$DE$10&lt;=VLOOKUP(DG618,$DD$5:$DH$9,3,0)),
(DF618*(1-VLOOKUP(DG618,$DD$5:$DH$9,4,0))),
DF618))</f>
        <v>7540</v>
      </c>
      <c r="DP618" s="535"/>
      <c r="DQ618" s="536"/>
      <c r="DR618" s="647"/>
      <c r="DS618" s="648"/>
      <c r="DT618" s="649"/>
      <c r="DV618" s="733" t="s">
        <v>4316</v>
      </c>
      <c r="DW618" s="163">
        <v>0</v>
      </c>
      <c r="DX618" s="519">
        <f t="shared" si="384"/>
        <v>0</v>
      </c>
      <c r="DY618" s="523"/>
      <c r="DZ618" s="524">
        <f t="shared" si="395"/>
        <v>0</v>
      </c>
      <c r="EH618" s="730" t="s">
        <v>6791</v>
      </c>
      <c r="EI618" s="104">
        <v>0</v>
      </c>
      <c r="EJ618" s="533">
        <f t="shared" si="394"/>
        <v>0</v>
      </c>
      <c r="EK618" s="511"/>
      <c r="EL618" s="508">
        <f t="shared" si="396"/>
        <v>0</v>
      </c>
    </row>
    <row r="619" spans="51:142" x14ac:dyDescent="0.2">
      <c r="AY619" s="153" t="s">
        <v>629</v>
      </c>
      <c r="AZ619" s="136" t="s">
        <v>1598</v>
      </c>
      <c r="BA619" s="137" t="str">
        <f t="shared" si="397"/>
        <v>ДП ПОЛЛО.3/4.б/з фальц.</v>
      </c>
      <c r="BW619" s="249" t="s">
        <v>628</v>
      </c>
      <c r="BX619" s="764" t="s">
        <v>3617</v>
      </c>
      <c r="BY619" s="137" t="str">
        <f t="shared" si="399"/>
        <v>ДП ПОЛЛО.3/2.Графіт</v>
      </c>
      <c r="CA619" s="146" t="s">
        <v>3045</v>
      </c>
      <c r="CB619" s="151" t="s">
        <v>5792</v>
      </c>
      <c r="CC619" s="138" t="str">
        <f t="shared" si="398"/>
        <v>ДП Ніка.фальц..неробоча..Пл Magnet (чор.) +3завіс</v>
      </c>
      <c r="DD619" s="732" t="s">
        <v>4871</v>
      </c>
      <c r="DE619" s="165">
        <v>8960</v>
      </c>
      <c r="DF619" s="525">
        <f t="shared" si="390"/>
        <v>8960</v>
      </c>
      <c r="DG619" s="520"/>
      <c r="DH619" s="527">
        <f t="shared" si="383"/>
        <v>8960</v>
      </c>
      <c r="DP619" s="730" t="s">
        <v>3938</v>
      </c>
      <c r="DQ619" s="104">
        <v>0</v>
      </c>
      <c r="DR619" s="402">
        <f>ROUND(((DQ619-(DQ619/6))/$DD$3)*$DE$3,2)</f>
        <v>0</v>
      </c>
      <c r="DS619" s="511"/>
      <c r="DT619" s="508">
        <f t="shared" ref="DT619:DT667" si="400">IF(DS619="",DR619,
IF(AND($DQ$10&gt;=VLOOKUP(DS619,$DP$5:$DT$9,2,0),$DQ$10&lt;=VLOOKUP(DS619,$DP$5:$DT$9,3,0)),
(DR619*(1-VLOOKUP(DS619,$DP$5:$DT$9,4,0))),
DR619))</f>
        <v>0</v>
      </c>
      <c r="DV619" s="732" t="s">
        <v>6360</v>
      </c>
      <c r="DW619" s="165">
        <v>0</v>
      </c>
      <c r="DX619" s="519">
        <f t="shared" si="384"/>
        <v>0</v>
      </c>
      <c r="DY619" s="520"/>
      <c r="DZ619" s="521">
        <f t="shared" si="395"/>
        <v>0</v>
      </c>
      <c r="EH619" s="730" t="s">
        <v>6792</v>
      </c>
      <c r="EI619" s="104">
        <v>0</v>
      </c>
      <c r="EJ619" s="533">
        <f>ROUND(((EI619-(EI619/6))/$DD$3)*$DE$3,2)</f>
        <v>0</v>
      </c>
      <c r="EK619" s="511"/>
      <c r="EL619" s="508">
        <f>IF(EK619="",EJ619,
IF(AND($EI$10&gt;=VLOOKUP(EK619,$EH$5:$EL$9,2,0),$EI$10&lt;=VLOOKUP(EK619,$EH$5:$EL$9,3,0)),
(EJ619*(1-VLOOKUP(EK619,$EH$5:$EL$9,4,0))),
EJ619))</f>
        <v>0</v>
      </c>
    </row>
    <row r="620" spans="51:142" x14ac:dyDescent="0.2">
      <c r="AY620" s="154" t="s">
        <v>629</v>
      </c>
      <c r="AZ620" s="61" t="s">
        <v>1599</v>
      </c>
      <c r="BA620" s="138" t="str">
        <f t="shared" si="397"/>
        <v>ДП ПОЛЛО.3/4.купе.</v>
      </c>
      <c r="BW620" s="248" t="s">
        <v>628</v>
      </c>
      <c r="BX620" s="247" t="s">
        <v>790</v>
      </c>
      <c r="BY620" s="138" t="str">
        <f t="shared" si="399"/>
        <v>ДП ПОЛЛО.3/2.Бронза</v>
      </c>
      <c r="CA620" s="145" t="s">
        <v>3046</v>
      </c>
      <c r="CB620" s="136" t="s">
        <v>3871</v>
      </c>
      <c r="CC620" s="238" t="str">
        <f t="shared" si="398"/>
        <v>ДП Ніка.б/з фальц..робоча..(ні)</v>
      </c>
      <c r="DD620" s="732" t="s">
        <v>4872</v>
      </c>
      <c r="DE620" s="165">
        <v>10040.000000000002</v>
      </c>
      <c r="DF620" s="525">
        <f t="shared" si="390"/>
        <v>10040</v>
      </c>
      <c r="DG620" s="520"/>
      <c r="DH620" s="527">
        <f t="shared" si="383"/>
        <v>10040</v>
      </c>
      <c r="DP620" s="161" t="s">
        <v>1135</v>
      </c>
      <c r="DQ620" s="162">
        <v>0</v>
      </c>
      <c r="DR620" s="525">
        <f t="shared" ref="DR620:DR631" si="401">ROUND(((DQ620-(DQ620/6))/$DD$3)*$DE$3,2)</f>
        <v>0</v>
      </c>
      <c r="DS620" s="526"/>
      <c r="DT620" s="527">
        <f t="shared" si="400"/>
        <v>0</v>
      </c>
      <c r="DV620" s="732" t="s">
        <v>4317</v>
      </c>
      <c r="DW620" s="165">
        <v>0</v>
      </c>
      <c r="DX620" s="519">
        <f t="shared" si="384"/>
        <v>0</v>
      </c>
      <c r="DY620" s="520"/>
      <c r="DZ620" s="521">
        <f t="shared" si="395"/>
        <v>0</v>
      </c>
      <c r="EH620" s="730" t="s">
        <v>6793</v>
      </c>
      <c r="EI620" s="104">
        <v>0</v>
      </c>
      <c r="EJ620" s="533">
        <f>ROUND(((EI620-(EI620/6))/$DD$3)*$DE$3,2)</f>
        <v>0</v>
      </c>
      <c r="EK620" s="511"/>
      <c r="EL620" s="508">
        <f>IF(EK620="",EJ620,
IF(AND($EI$10&gt;=VLOOKUP(EK620,$EH$5:$EL$9,2,0),$EI$10&lt;=VLOOKUP(EK620,$EH$5:$EL$9,3,0)),
(EJ620*(1-VLOOKUP(EK620,$EH$5:$EL$9,4,0))),
EJ620))</f>
        <v>0</v>
      </c>
    </row>
    <row r="621" spans="51:142" x14ac:dyDescent="0.2">
      <c r="AY621" s="153" t="s">
        <v>630</v>
      </c>
      <c r="AZ621" s="136" t="s">
        <v>1597</v>
      </c>
      <c r="BA621" s="137" t="str">
        <f t="shared" si="397"/>
        <v>ДП ПОЛЛО.3/6.фальц.</v>
      </c>
      <c r="BW621" s="250" t="s">
        <v>629</v>
      </c>
      <c r="BX621" s="245" t="s">
        <v>430</v>
      </c>
      <c r="BY621" s="134" t="str">
        <f t="shared" si="399"/>
        <v>ДП ПОЛЛО.3/4.Сатин</v>
      </c>
      <c r="CA621" s="145" t="s">
        <v>3046</v>
      </c>
      <c r="CB621" s="96"/>
      <c r="CC621" s="96"/>
      <c r="DD621" s="732" t="s">
        <v>4873</v>
      </c>
      <c r="DE621" s="165">
        <v>8960</v>
      </c>
      <c r="DF621" s="525">
        <f t="shared" si="390"/>
        <v>8960</v>
      </c>
      <c r="DG621" s="520"/>
      <c r="DH621" s="527">
        <f t="shared" si="383"/>
        <v>8960</v>
      </c>
      <c r="DP621" s="732" t="s">
        <v>3773</v>
      </c>
      <c r="DQ621" s="165">
        <v>550</v>
      </c>
      <c r="DR621" s="519">
        <f t="shared" si="401"/>
        <v>550</v>
      </c>
      <c r="DS621" s="520"/>
      <c r="DT621" s="521">
        <f t="shared" si="400"/>
        <v>550</v>
      </c>
      <c r="DV621" s="732" t="s">
        <v>4318</v>
      </c>
      <c r="DW621" s="165">
        <v>0</v>
      </c>
      <c r="DX621" s="519">
        <f t="shared" si="384"/>
        <v>0</v>
      </c>
      <c r="DY621" s="520"/>
      <c r="DZ621" s="521">
        <f t="shared" si="395"/>
        <v>0</v>
      </c>
      <c r="EH621" s="730" t="s">
        <v>6794</v>
      </c>
      <c r="EI621" s="104">
        <v>0</v>
      </c>
      <c r="EJ621" s="533">
        <f t="shared" si="394"/>
        <v>0</v>
      </c>
      <c r="EK621" s="511"/>
      <c r="EL621" s="508">
        <f t="shared" si="396"/>
        <v>0</v>
      </c>
    </row>
    <row r="622" spans="51:142" x14ac:dyDescent="0.2">
      <c r="AY622" s="153" t="s">
        <v>630</v>
      </c>
      <c r="AZ622" s="136" t="s">
        <v>1598</v>
      </c>
      <c r="BA622" s="137" t="str">
        <f t="shared" si="397"/>
        <v>ДП ПОЛЛО.3/6.б/з фальц.</v>
      </c>
      <c r="BW622" s="249" t="s">
        <v>629</v>
      </c>
      <c r="BX622" s="764" t="s">
        <v>3617</v>
      </c>
      <c r="BY622" s="137" t="str">
        <f t="shared" si="399"/>
        <v>ДП ПОЛЛО.3/4.Графіт</v>
      </c>
      <c r="CA622" s="145" t="s">
        <v>3046</v>
      </c>
      <c r="CB622" s="475" t="s">
        <v>4097</v>
      </c>
      <c r="CC622" s="238" t="str">
        <f t="shared" ref="CC622:CC630" si="402">CONCATENATE(CA622,".",CB622)</f>
        <v>ДП Ніка.б/з фальц..робоча..Magnet цл б/з завіс.</v>
      </c>
      <c r="DD622" s="733" t="s">
        <v>4875</v>
      </c>
      <c r="DE622" s="163">
        <v>8960</v>
      </c>
      <c r="DF622" s="525">
        <f t="shared" si="390"/>
        <v>8960</v>
      </c>
      <c r="DG622" s="520"/>
      <c r="DH622" s="527">
        <f t="shared" si="383"/>
        <v>8960</v>
      </c>
      <c r="DP622" s="107" t="s">
        <v>1136</v>
      </c>
      <c r="DQ622" s="163">
        <v>550</v>
      </c>
      <c r="DR622" s="528">
        <f t="shared" si="401"/>
        <v>550</v>
      </c>
      <c r="DS622" s="523"/>
      <c r="DT622" s="524">
        <f t="shared" si="400"/>
        <v>550</v>
      </c>
      <c r="DV622" s="732" t="s">
        <v>4319</v>
      </c>
      <c r="DW622" s="165">
        <v>800</v>
      </c>
      <c r="DX622" s="519">
        <f t="shared" si="384"/>
        <v>800</v>
      </c>
      <c r="DY622" s="520"/>
      <c r="DZ622" s="521">
        <f t="shared" si="395"/>
        <v>800</v>
      </c>
      <c r="EH622" s="730" t="s">
        <v>6795</v>
      </c>
      <c r="EI622" s="104">
        <v>0</v>
      </c>
      <c r="EJ622" s="533">
        <f t="shared" si="394"/>
        <v>0</v>
      </c>
      <c r="EK622" s="511"/>
      <c r="EL622" s="508">
        <f t="shared" si="396"/>
        <v>0</v>
      </c>
    </row>
    <row r="623" spans="51:142" x14ac:dyDescent="0.2">
      <c r="AY623" s="154" t="s">
        <v>630</v>
      </c>
      <c r="AZ623" s="61" t="s">
        <v>1599</v>
      </c>
      <c r="BA623" s="138" t="str">
        <f t="shared" si="397"/>
        <v>ДП ПОЛЛО.3/6.купе.</v>
      </c>
      <c r="BW623" s="248" t="s">
        <v>629</v>
      </c>
      <c r="BX623" s="247" t="s">
        <v>790</v>
      </c>
      <c r="BY623" s="138" t="str">
        <f t="shared" si="399"/>
        <v>ДП ПОЛЛО.3/4.Бронза</v>
      </c>
      <c r="CA623" s="145" t="s">
        <v>3046</v>
      </c>
      <c r="CB623" s="475" t="s">
        <v>4099</v>
      </c>
      <c r="CC623" s="238" t="str">
        <f t="shared" si="402"/>
        <v>ДП Ніка.б/з фальц..робоча..Magnet ст б/з завіс.</v>
      </c>
      <c r="DD623" s="638"/>
      <c r="DE623" s="639"/>
      <c r="DF623" s="640"/>
      <c r="DG623" s="641"/>
      <c r="DH623" s="642"/>
      <c r="DP623" s="164" t="s">
        <v>1137</v>
      </c>
      <c r="DQ623" s="165">
        <v>0</v>
      </c>
      <c r="DR623" s="519">
        <f t="shared" si="401"/>
        <v>0</v>
      </c>
      <c r="DS623" s="520"/>
      <c r="DT623" s="521">
        <f t="shared" si="400"/>
        <v>0</v>
      </c>
      <c r="DV623" s="732" t="s">
        <v>4320</v>
      </c>
      <c r="DW623" s="165">
        <v>800</v>
      </c>
      <c r="DX623" s="519">
        <f t="shared" si="384"/>
        <v>800</v>
      </c>
      <c r="DY623" s="520"/>
      <c r="DZ623" s="521">
        <f t="shared" si="395"/>
        <v>800</v>
      </c>
      <c r="EH623" s="730" t="s">
        <v>6796</v>
      </c>
      <c r="EI623" s="104">
        <v>0</v>
      </c>
      <c r="EJ623" s="533">
        <f>ROUND(((EI623-(EI623/6))/$DD$3)*$DE$3,2)</f>
        <v>0</v>
      </c>
      <c r="EK623" s="511"/>
      <c r="EL623" s="508">
        <f>IF(EK623="",EJ623,
IF(AND($EI$10&gt;=VLOOKUP(EK623,$EH$5:$EL$9,2,0),$EI$10&lt;=VLOOKUP(EK623,$EH$5:$EL$9,3,0)),
(EJ623*(1-VLOOKUP(EK623,$EH$5:$EL$9,4,0))),
EJ623))</f>
        <v>0</v>
      </c>
    </row>
    <row r="624" spans="51:142" x14ac:dyDescent="0.2">
      <c r="AY624" s="153" t="s">
        <v>633</v>
      </c>
      <c r="AZ624" s="136" t="s">
        <v>1597</v>
      </c>
      <c r="BA624" s="137" t="str">
        <f t="shared" si="397"/>
        <v>ДП ПОЛЛО.3А/3.фальц.</v>
      </c>
      <c r="BW624" s="250" t="s">
        <v>630</v>
      </c>
      <c r="BX624" s="245" t="s">
        <v>430</v>
      </c>
      <c r="BY624" s="134" t="str">
        <f t="shared" si="399"/>
        <v>ДП ПОЛЛО.3/6.Сатин</v>
      </c>
      <c r="CA624" s="145" t="s">
        <v>3046</v>
      </c>
      <c r="CB624" s="475" t="s">
        <v>4097</v>
      </c>
      <c r="CC624" s="238" t="str">
        <f t="shared" si="402"/>
        <v>ДП Ніка.б/з фальц..робоча..Magnet цл б/з завіс.</v>
      </c>
      <c r="DD624" s="250" t="s">
        <v>2500</v>
      </c>
      <c r="DE624" s="162">
        <v>6950</v>
      </c>
      <c r="DF624" s="525">
        <f>ROUND(((DE624-(DE624/6))/$DD$3)*$DE$3,2)</f>
        <v>6950</v>
      </c>
      <c r="DG624" s="526"/>
      <c r="DH624" s="527">
        <f t="shared" ref="DH624:DH633" si="403">IF(DG624="",DF624,
IF(AND($DE$10&gt;=VLOOKUP(DG624,$DD$5:$DH$9,2,0),$DE$10&lt;=VLOOKUP(DG624,$DD$5:$DH$9,3,0)),
(DF624*(1-VLOOKUP(DG624,$DD$5:$DH$9,4,0))),
DF624))</f>
        <v>6950</v>
      </c>
      <c r="DP624" s="732" t="s">
        <v>3774</v>
      </c>
      <c r="DQ624" s="165">
        <v>550</v>
      </c>
      <c r="DR624" s="519">
        <f t="shared" si="401"/>
        <v>550</v>
      </c>
      <c r="DS624" s="520"/>
      <c r="DT624" s="521">
        <f t="shared" si="400"/>
        <v>550</v>
      </c>
      <c r="DV624" s="733" t="s">
        <v>4321</v>
      </c>
      <c r="DW624" s="165">
        <v>800</v>
      </c>
      <c r="DX624" s="519">
        <f t="shared" si="384"/>
        <v>800</v>
      </c>
      <c r="DY624" s="523"/>
      <c r="DZ624" s="524">
        <f t="shared" si="395"/>
        <v>800</v>
      </c>
      <c r="EH624" s="730" t="s">
        <v>6797</v>
      </c>
      <c r="EI624" s="104">
        <v>0</v>
      </c>
      <c r="EJ624" s="533">
        <f t="shared" si="394"/>
        <v>0</v>
      </c>
      <c r="EK624" s="511"/>
      <c r="EL624" s="508">
        <f t="shared" si="396"/>
        <v>0</v>
      </c>
    </row>
    <row r="625" spans="51:142" x14ac:dyDescent="0.2">
      <c r="AY625" s="153" t="s">
        <v>633</v>
      </c>
      <c r="AZ625" s="136" t="s">
        <v>1598</v>
      </c>
      <c r="BA625" s="137" t="str">
        <f t="shared" si="397"/>
        <v>ДП ПОЛЛО.3А/3.б/з фальц.</v>
      </c>
      <c r="BW625" s="249" t="s">
        <v>630</v>
      </c>
      <c r="BX625" s="764" t="s">
        <v>3617</v>
      </c>
      <c r="BY625" s="137" t="str">
        <f t="shared" si="399"/>
        <v>ДП ПОЛЛО.3/6.Графіт</v>
      </c>
      <c r="CA625" s="145" t="s">
        <v>3046</v>
      </c>
      <c r="CB625" s="475" t="s">
        <v>5838</v>
      </c>
      <c r="CC625" s="238" t="str">
        <f t="shared" si="402"/>
        <v>ДП Ніка.б/з фальц..робоча..Magnet цл (чор.) б/з завіс.</v>
      </c>
      <c r="DD625" s="249" t="s">
        <v>2501</v>
      </c>
      <c r="DE625" s="165">
        <v>6950</v>
      </c>
      <c r="DF625" s="525">
        <f t="shared" ref="DF625:DF688" si="404">ROUND(((DE625-(DE625/6))/$DD$3)*$DE$3,2)</f>
        <v>6950</v>
      </c>
      <c r="DG625" s="526"/>
      <c r="DH625" s="521">
        <f t="shared" si="403"/>
        <v>6950</v>
      </c>
      <c r="DP625" s="107" t="s">
        <v>1138</v>
      </c>
      <c r="DQ625" s="163">
        <v>550</v>
      </c>
      <c r="DR625" s="528">
        <f t="shared" si="401"/>
        <v>550</v>
      </c>
      <c r="DS625" s="523"/>
      <c r="DT625" s="524">
        <f t="shared" si="400"/>
        <v>550</v>
      </c>
      <c r="DV625" s="733" t="s">
        <v>4322</v>
      </c>
      <c r="DW625" s="163">
        <v>800</v>
      </c>
      <c r="DX625" s="519">
        <f t="shared" si="384"/>
        <v>800</v>
      </c>
      <c r="DY625" s="523"/>
      <c r="DZ625" s="524">
        <f t="shared" si="395"/>
        <v>800</v>
      </c>
      <c r="EH625" s="255"/>
      <c r="EI625" s="256"/>
      <c r="EJ625" s="514"/>
      <c r="EK625" s="529"/>
      <c r="EL625" s="258"/>
    </row>
    <row r="626" spans="51:142" x14ac:dyDescent="0.2">
      <c r="AY626" s="154" t="s">
        <v>633</v>
      </c>
      <c r="AZ626" s="61" t="s">
        <v>1599</v>
      </c>
      <c r="BA626" s="138" t="str">
        <f t="shared" si="397"/>
        <v>ДП ПОЛЛО.3А/3.купе.</v>
      </c>
      <c r="BW626" s="248" t="s">
        <v>630</v>
      </c>
      <c r="BX626" s="247" t="s">
        <v>790</v>
      </c>
      <c r="BY626" s="138" t="str">
        <f t="shared" si="399"/>
        <v>ДП ПОЛЛО.3/6.Бронза</v>
      </c>
      <c r="CA626" s="145" t="s">
        <v>3046</v>
      </c>
      <c r="CB626" s="475" t="s">
        <v>5835</v>
      </c>
      <c r="CC626" s="238" t="str">
        <f t="shared" si="402"/>
        <v>ДП Ніка.б/з фальц..робоча..Magnet ст (чор.) б/з завіс.</v>
      </c>
      <c r="DD626" s="249" t="s">
        <v>2502</v>
      </c>
      <c r="DE626" s="165">
        <v>6950</v>
      </c>
      <c r="DF626" s="525">
        <f t="shared" si="404"/>
        <v>6950</v>
      </c>
      <c r="DG626" s="526"/>
      <c r="DH626" s="521">
        <f t="shared" si="403"/>
        <v>6950</v>
      </c>
      <c r="DP626" s="164" t="s">
        <v>1139</v>
      </c>
      <c r="DQ626" s="165">
        <v>0</v>
      </c>
      <c r="DR626" s="519">
        <f t="shared" si="401"/>
        <v>0</v>
      </c>
      <c r="DS626" s="520"/>
      <c r="DT626" s="521">
        <f t="shared" si="400"/>
        <v>0</v>
      </c>
      <c r="DV626" s="732" t="s">
        <v>4323</v>
      </c>
      <c r="DW626" s="165">
        <v>800</v>
      </c>
      <c r="DX626" s="519">
        <f t="shared" si="384"/>
        <v>800</v>
      </c>
      <c r="DY626" s="520"/>
      <c r="DZ626" s="521">
        <f t="shared" si="395"/>
        <v>800</v>
      </c>
      <c r="EH626" s="255"/>
      <c r="EI626" s="256"/>
      <c r="EJ626" s="514"/>
      <c r="EK626" s="529"/>
      <c r="EL626" s="258"/>
    </row>
    <row r="627" spans="51:142" x14ac:dyDescent="0.2">
      <c r="AY627" s="153" t="s">
        <v>636</v>
      </c>
      <c r="AZ627" s="136" t="s">
        <v>1597</v>
      </c>
      <c r="BA627" s="137" t="str">
        <f t="shared" si="397"/>
        <v>ДП ПОЛЛО.3А/5.фальц.</v>
      </c>
      <c r="BW627" s="250" t="s">
        <v>633</v>
      </c>
      <c r="BX627" s="780" t="s">
        <v>3980</v>
      </c>
      <c r="BY627" s="134" t="str">
        <f t="shared" si="399"/>
        <v>ДП ПОЛЛО.3А/3.Малюнок</v>
      </c>
      <c r="CA627" s="145" t="s">
        <v>3046</v>
      </c>
      <c r="CB627" s="475" t="s">
        <v>4103</v>
      </c>
      <c r="CC627" s="238" t="str">
        <f t="shared" si="402"/>
        <v>ДП Ніка.б/з фальц..робоча..Magnet цл +2завіс 3D</v>
      </c>
      <c r="DD627" s="249" t="s">
        <v>2503</v>
      </c>
      <c r="DE627" s="165">
        <v>6950</v>
      </c>
      <c r="DF627" s="525">
        <f>ROUND(((DE627-(DE627/6))/$DD$3)*$DE$3,2)</f>
        <v>6950</v>
      </c>
      <c r="DG627" s="526"/>
      <c r="DH627" s="521">
        <f t="shared" si="403"/>
        <v>6950</v>
      </c>
      <c r="DP627" s="732" t="s">
        <v>3775</v>
      </c>
      <c r="DQ627" s="165">
        <v>550</v>
      </c>
      <c r="DR627" s="519">
        <f t="shared" si="401"/>
        <v>550</v>
      </c>
      <c r="DS627" s="520"/>
      <c r="DT627" s="521">
        <f t="shared" si="400"/>
        <v>550</v>
      </c>
      <c r="DV627" s="732" t="s">
        <v>4324</v>
      </c>
      <c r="DW627" s="165">
        <v>800</v>
      </c>
      <c r="DX627" s="519">
        <f t="shared" si="384"/>
        <v>800</v>
      </c>
      <c r="DY627" s="520"/>
      <c r="DZ627" s="521">
        <f t="shared" si="395"/>
        <v>800</v>
      </c>
      <c r="EH627" s="730" t="s">
        <v>4647</v>
      </c>
      <c r="EI627" s="104">
        <v>0</v>
      </c>
      <c r="EJ627" s="533">
        <f t="shared" ref="EJ627:EJ635" si="405">ROUND(((EI627-(EI627/6))/$DD$3)*$DE$3,2)</f>
        <v>0</v>
      </c>
      <c r="EK627" s="511"/>
      <c r="EL627" s="508">
        <f t="shared" ref="EL627:EL635" si="406">IF(EK627="",EJ627,
IF(AND($EI$10&gt;=VLOOKUP(EK627,$EH$5:$EL$9,2,0),$EI$10&lt;=VLOOKUP(EK627,$EH$5:$EL$9,3,0)),
(EJ627*(1-VLOOKUP(EK627,$EH$5:$EL$9,4,0))),
EJ627))</f>
        <v>0</v>
      </c>
    </row>
    <row r="628" spans="51:142" x14ac:dyDescent="0.2">
      <c r="AY628" s="153" t="s">
        <v>636</v>
      </c>
      <c r="AZ628" s="136" t="s">
        <v>1598</v>
      </c>
      <c r="BA628" s="137" t="str">
        <f t="shared" si="397"/>
        <v>ДП ПОЛЛО.3А/5.б/з фальц.</v>
      </c>
      <c r="BW628" s="249" t="s">
        <v>633</v>
      </c>
      <c r="BX628" s="764" t="s">
        <v>3617</v>
      </c>
      <c r="BY628" s="137" t="str">
        <f t="shared" si="399"/>
        <v>ДП ПОЛЛО.3А/3.Графіт</v>
      </c>
      <c r="CA628" s="145" t="s">
        <v>3046</v>
      </c>
      <c r="CB628" s="475" t="s">
        <v>4107</v>
      </c>
      <c r="CC628" s="238" t="str">
        <f t="shared" si="402"/>
        <v>ДП Ніка.б/з фальц..робоча..Magnet ст +2завіс 3D</v>
      </c>
      <c r="DD628" s="249" t="s">
        <v>2504</v>
      </c>
      <c r="DE628" s="165">
        <v>6950</v>
      </c>
      <c r="DF628" s="525">
        <f t="shared" si="404"/>
        <v>6950</v>
      </c>
      <c r="DG628" s="526"/>
      <c r="DH628" s="521">
        <f t="shared" si="403"/>
        <v>6950</v>
      </c>
      <c r="DP628" s="107" t="s">
        <v>1140</v>
      </c>
      <c r="DQ628" s="163">
        <v>550</v>
      </c>
      <c r="DR628" s="528">
        <f t="shared" si="401"/>
        <v>550</v>
      </c>
      <c r="DS628" s="523"/>
      <c r="DT628" s="524">
        <f t="shared" si="400"/>
        <v>550</v>
      </c>
      <c r="DV628" s="732" t="s">
        <v>5957</v>
      </c>
      <c r="DW628" s="165">
        <v>0</v>
      </c>
      <c r="DX628" s="519">
        <f t="shared" si="384"/>
        <v>0</v>
      </c>
      <c r="DY628" s="520"/>
      <c r="DZ628" s="521">
        <f t="shared" si="395"/>
        <v>0</v>
      </c>
      <c r="EH628" s="730" t="s">
        <v>3498</v>
      </c>
      <c r="EI628" s="104">
        <v>0</v>
      </c>
      <c r="EJ628" s="533">
        <f t="shared" si="405"/>
        <v>0</v>
      </c>
      <c r="EK628" s="511"/>
      <c r="EL628" s="508">
        <f t="shared" si="406"/>
        <v>0</v>
      </c>
    </row>
    <row r="629" spans="51:142" x14ac:dyDescent="0.2">
      <c r="AY629" s="154" t="s">
        <v>636</v>
      </c>
      <c r="AZ629" s="61" t="s">
        <v>1599</v>
      </c>
      <c r="BA629" s="138" t="str">
        <f t="shared" si="397"/>
        <v>ДП ПОЛЛО.3А/5.купе.</v>
      </c>
      <c r="BW629" s="248" t="s">
        <v>633</v>
      </c>
      <c r="BX629" s="247" t="s">
        <v>790</v>
      </c>
      <c r="BY629" s="138" t="str">
        <f t="shared" si="399"/>
        <v>ДП ПОЛЛО.3А/3.Бронза</v>
      </c>
      <c r="CA629" s="145" t="s">
        <v>3046</v>
      </c>
      <c r="CB629" s="475" t="s">
        <v>5836</v>
      </c>
      <c r="CC629" s="238" t="str">
        <f t="shared" si="402"/>
        <v>ДП Ніка.б/з фальц..робоча..Magnet цл (чор.) +2завіс 3D(чор.)</v>
      </c>
      <c r="DD629" s="249" t="s">
        <v>2505</v>
      </c>
      <c r="DE629" s="165">
        <v>6950</v>
      </c>
      <c r="DF629" s="525">
        <f t="shared" si="404"/>
        <v>6950</v>
      </c>
      <c r="DG629" s="526"/>
      <c r="DH629" s="521">
        <f t="shared" si="403"/>
        <v>6950</v>
      </c>
      <c r="DP629" s="164" t="s">
        <v>1141</v>
      </c>
      <c r="DQ629" s="165">
        <v>0</v>
      </c>
      <c r="DR629" s="519">
        <f t="shared" si="401"/>
        <v>0</v>
      </c>
      <c r="DS629" s="520"/>
      <c r="DT629" s="521">
        <f t="shared" si="400"/>
        <v>0</v>
      </c>
      <c r="DV629" s="732" t="s">
        <v>5958</v>
      </c>
      <c r="DW629" s="165">
        <v>1000</v>
      </c>
      <c r="DX629" s="519">
        <f t="shared" si="384"/>
        <v>1000</v>
      </c>
      <c r="DY629" s="520"/>
      <c r="DZ629" s="521">
        <f t="shared" si="395"/>
        <v>1000</v>
      </c>
      <c r="EH629" s="730" t="s">
        <v>3499</v>
      </c>
      <c r="EI629" s="104">
        <v>0</v>
      </c>
      <c r="EJ629" s="533">
        <f>ROUND(((EI629-(EI629/6))/$DD$3)*$DE$3,2)</f>
        <v>0</v>
      </c>
      <c r="EK629" s="511"/>
      <c r="EL629" s="508">
        <f>IF(EK629="",EJ629,
IF(AND($EI$10&gt;=VLOOKUP(EK629,$EH$5:$EL$9,2,0),$EI$10&lt;=VLOOKUP(EK629,$EH$5:$EL$9,3,0)),
(EJ629*(1-VLOOKUP(EK629,$EH$5:$EL$9,4,0))),
EJ629))</f>
        <v>0</v>
      </c>
    </row>
    <row r="630" spans="51:142" x14ac:dyDescent="0.2">
      <c r="AY630" s="153" t="s">
        <v>639</v>
      </c>
      <c r="AZ630" s="136" t="s">
        <v>1597</v>
      </c>
      <c r="BA630" s="137" t="str">
        <f t="shared" si="397"/>
        <v>ДП ПОЛЛО.4/3.фальц.</v>
      </c>
      <c r="BW630" s="250" t="s">
        <v>636</v>
      </c>
      <c r="BX630" s="780" t="s">
        <v>3980</v>
      </c>
      <c r="BY630" s="134" t="str">
        <f t="shared" si="399"/>
        <v>ДП ПОЛЛО.3А/5.Малюнок</v>
      </c>
      <c r="CA630" s="145" t="s">
        <v>3046</v>
      </c>
      <c r="CB630" s="475" t="s">
        <v>5837</v>
      </c>
      <c r="CC630" s="238" t="str">
        <f t="shared" si="402"/>
        <v>ДП Ніка.б/з фальц..робоча..Magnet ст (чор.) +2завіс 3D(чор.)</v>
      </c>
      <c r="DD630" s="249" t="s">
        <v>2506</v>
      </c>
      <c r="DE630" s="165">
        <v>6950</v>
      </c>
      <c r="DF630" s="525">
        <f t="shared" si="404"/>
        <v>6950</v>
      </c>
      <c r="DG630" s="526"/>
      <c r="DH630" s="521">
        <f t="shared" si="403"/>
        <v>6950</v>
      </c>
      <c r="DP630" s="732" t="s">
        <v>3776</v>
      </c>
      <c r="DQ630" s="165">
        <v>550</v>
      </c>
      <c r="DR630" s="519">
        <f t="shared" si="401"/>
        <v>550</v>
      </c>
      <c r="DS630" s="520"/>
      <c r="DT630" s="521">
        <f t="shared" si="400"/>
        <v>550</v>
      </c>
      <c r="DV630" s="732" t="s">
        <v>5959</v>
      </c>
      <c r="DW630" s="165">
        <v>1000</v>
      </c>
      <c r="DX630" s="519">
        <f t="shared" si="384"/>
        <v>1000</v>
      </c>
      <c r="DY630" s="520"/>
      <c r="DZ630" s="521">
        <f t="shared" si="395"/>
        <v>1000</v>
      </c>
      <c r="EH630" s="730" t="s">
        <v>3500</v>
      </c>
      <c r="EI630" s="104">
        <v>0</v>
      </c>
      <c r="EJ630" s="533">
        <f>ROUND(((EI630-(EI630/6))/$DD$3)*$DE$3,2)</f>
        <v>0</v>
      </c>
      <c r="EK630" s="511"/>
      <c r="EL630" s="508">
        <f>IF(EK630="",EJ630,
IF(AND($EI$10&gt;=VLOOKUP(EK630,$EH$5:$EL$9,2,0),$EI$10&lt;=VLOOKUP(EK630,$EH$5:$EL$9,3,0)),
(EJ630*(1-VLOOKUP(EK630,$EH$5:$EL$9,4,0))),
EJ630))</f>
        <v>0</v>
      </c>
    </row>
    <row r="631" spans="51:142" x14ac:dyDescent="0.2">
      <c r="AY631" s="153" t="s">
        <v>639</v>
      </c>
      <c r="AZ631" s="136" t="s">
        <v>1598</v>
      </c>
      <c r="BA631" s="137" t="str">
        <f t="shared" si="397"/>
        <v>ДП ПОЛЛО.4/3.б/з фальц.</v>
      </c>
      <c r="BW631" s="249" t="s">
        <v>636</v>
      </c>
      <c r="BX631" s="764" t="s">
        <v>3617</v>
      </c>
      <c r="BY631" s="137" t="str">
        <f t="shared" si="399"/>
        <v>ДП ПОЛЛО.3А/5.Графіт</v>
      </c>
      <c r="CA631" s="145" t="s">
        <v>3046</v>
      </c>
      <c r="CB631" s="96"/>
      <c r="CC631" s="96"/>
      <c r="DD631" s="249" t="s">
        <v>2507</v>
      </c>
      <c r="DE631" s="165">
        <v>6950</v>
      </c>
      <c r="DF631" s="525">
        <f t="shared" si="404"/>
        <v>6950</v>
      </c>
      <c r="DG631" s="526"/>
      <c r="DH631" s="521">
        <f t="shared" si="403"/>
        <v>6950</v>
      </c>
      <c r="DP631" s="107" t="s">
        <v>1142</v>
      </c>
      <c r="DQ631" s="163">
        <v>550</v>
      </c>
      <c r="DR631" s="528">
        <f t="shared" si="401"/>
        <v>550</v>
      </c>
      <c r="DS631" s="523"/>
      <c r="DT631" s="524">
        <f t="shared" si="400"/>
        <v>550</v>
      </c>
      <c r="DV631" s="733" t="s">
        <v>5960</v>
      </c>
      <c r="DW631" s="165">
        <v>1000</v>
      </c>
      <c r="DX631" s="519">
        <f t="shared" si="384"/>
        <v>1000</v>
      </c>
      <c r="DY631" s="523"/>
      <c r="DZ631" s="524">
        <f t="shared" si="395"/>
        <v>1000</v>
      </c>
      <c r="EH631" s="730" t="s">
        <v>3501</v>
      </c>
      <c r="EI631" s="104">
        <v>0</v>
      </c>
      <c r="EJ631" s="533">
        <f t="shared" si="405"/>
        <v>0</v>
      </c>
      <c r="EK631" s="511"/>
      <c r="EL631" s="508">
        <f t="shared" si="406"/>
        <v>0</v>
      </c>
    </row>
    <row r="632" spans="51:142" x14ac:dyDescent="0.2">
      <c r="AY632" s="154" t="s">
        <v>639</v>
      </c>
      <c r="AZ632" s="61" t="s">
        <v>1599</v>
      </c>
      <c r="BA632" s="138" t="str">
        <f t="shared" si="397"/>
        <v>ДП ПОЛЛО.4/3.купе.</v>
      </c>
      <c r="BW632" s="248" t="s">
        <v>636</v>
      </c>
      <c r="BX632" s="247" t="s">
        <v>790</v>
      </c>
      <c r="BY632" s="138" t="str">
        <f t="shared" si="399"/>
        <v>ДП ПОЛЛО.3А/5.Бронза</v>
      </c>
      <c r="CA632" s="145" t="s">
        <v>3046</v>
      </c>
      <c r="CB632" s="475" t="s">
        <v>4109</v>
      </c>
      <c r="CC632" s="238" t="str">
        <f>CONCATENATE(CA632,".",CB632)</f>
        <v>ДП Ніка.б/з фальц..робоча..Magnet цл +3завіс 3D</v>
      </c>
      <c r="DD632" s="249" t="s">
        <v>2508</v>
      </c>
      <c r="DE632" s="165">
        <v>6950</v>
      </c>
      <c r="DF632" s="525">
        <f t="shared" si="404"/>
        <v>6950</v>
      </c>
      <c r="DG632" s="526"/>
      <c r="DH632" s="521">
        <f t="shared" si="403"/>
        <v>6950</v>
      </c>
      <c r="DP632" s="164" t="s">
        <v>1229</v>
      </c>
      <c r="DQ632" s="165">
        <v>0</v>
      </c>
      <c r="DR632" s="519">
        <f>ROUND(((DQ632-(DQ632/6))/$DD$3)*$DE$3,2)</f>
        <v>0</v>
      </c>
      <c r="DS632" s="520"/>
      <c r="DT632" s="521">
        <f t="shared" si="400"/>
        <v>0</v>
      </c>
      <c r="DV632" s="164" t="s">
        <v>5961</v>
      </c>
      <c r="DW632" s="165">
        <v>1000</v>
      </c>
      <c r="DX632" s="519">
        <f t="shared" si="384"/>
        <v>1000</v>
      </c>
      <c r="DY632" s="520"/>
      <c r="DZ632" s="521">
        <f t="shared" si="395"/>
        <v>1000</v>
      </c>
      <c r="EH632" s="730" t="s">
        <v>7419</v>
      </c>
      <c r="EI632" s="104">
        <v>0</v>
      </c>
      <c r="EJ632" s="533">
        <f>ROUND(((EI632-(EI632/6))/$DD$3)*$DE$3,2)</f>
        <v>0</v>
      </c>
      <c r="EK632" s="511"/>
      <c r="EL632" s="508">
        <f>IF(EK632="",EJ632,
IF(AND($EI$10&gt;=VLOOKUP(EK632,$EH$5:$EL$9,2,0),$EI$10&lt;=VLOOKUP(EK632,$EH$5:$EL$9,3,0)),
(EJ632*(1-VLOOKUP(EK632,$EH$5:$EL$9,4,0))),
EJ632))</f>
        <v>0</v>
      </c>
    </row>
    <row r="633" spans="51:142" x14ac:dyDescent="0.2">
      <c r="AY633" s="143" t="s">
        <v>6135</v>
      </c>
      <c r="AZ633" s="136" t="s">
        <v>1597</v>
      </c>
      <c r="BA633" s="138" t="str">
        <f t="shared" ref="BA633:BA656" si="407">CONCATENATE(AY633,".",AZ633)</f>
        <v>ДП КЛАСІК.1/0.фальц.</v>
      </c>
      <c r="BW633" s="250" t="s">
        <v>639</v>
      </c>
      <c r="BX633" s="780" t="s">
        <v>3980</v>
      </c>
      <c r="BY633" s="134" t="str">
        <f t="shared" si="399"/>
        <v>ДП ПОЛЛО.4/3.Малюнок</v>
      </c>
      <c r="CA633" s="146" t="s">
        <v>3046</v>
      </c>
      <c r="CB633" s="587" t="s">
        <v>4110</v>
      </c>
      <c r="CC633" s="239" t="str">
        <f>CONCATENATE(CA633,".",CB633)</f>
        <v>ДП Ніка.б/з фальц..робоча..Magnet ст +3завіс 3D</v>
      </c>
      <c r="DD633" s="248" t="s">
        <v>2509</v>
      </c>
      <c r="DE633" s="163">
        <v>6950</v>
      </c>
      <c r="DF633" s="525">
        <f t="shared" si="404"/>
        <v>6950</v>
      </c>
      <c r="DG633" s="526"/>
      <c r="DH633" s="524">
        <f t="shared" si="403"/>
        <v>6950</v>
      </c>
      <c r="DP633" s="732" t="s">
        <v>3777</v>
      </c>
      <c r="DQ633" s="165">
        <v>550</v>
      </c>
      <c r="DR633" s="519">
        <f>ROUND(((DQ633-(DQ633/6))/$DD$3)*$DE$3,2)</f>
        <v>550</v>
      </c>
      <c r="DS633" s="520"/>
      <c r="DT633" s="521">
        <f t="shared" si="400"/>
        <v>550</v>
      </c>
      <c r="DV633" s="107" t="s">
        <v>5962</v>
      </c>
      <c r="DW633" s="163">
        <v>1000</v>
      </c>
      <c r="DX633" s="519">
        <f t="shared" si="384"/>
        <v>1000</v>
      </c>
      <c r="DY633" s="523"/>
      <c r="DZ633" s="524">
        <f t="shared" si="395"/>
        <v>1000</v>
      </c>
      <c r="EH633" s="730" t="s">
        <v>3502</v>
      </c>
      <c r="EI633" s="104">
        <v>0</v>
      </c>
      <c r="EJ633" s="533">
        <f t="shared" si="405"/>
        <v>0</v>
      </c>
      <c r="EK633" s="511"/>
      <c r="EL633" s="508">
        <f t="shared" si="406"/>
        <v>0</v>
      </c>
    </row>
    <row r="634" spans="51:142" x14ac:dyDescent="0.2">
      <c r="AY634" s="143" t="s">
        <v>6135</v>
      </c>
      <c r="AZ634" s="136" t="s">
        <v>1598</v>
      </c>
      <c r="BA634" s="138" t="str">
        <f t="shared" si="407"/>
        <v>ДП КЛАСІК.1/0.б/з фальц.</v>
      </c>
      <c r="BW634" s="249" t="s">
        <v>639</v>
      </c>
      <c r="BX634" s="764" t="s">
        <v>3617</v>
      </c>
      <c r="BY634" s="137" t="str">
        <f t="shared" si="399"/>
        <v>ДП ПОЛЛО.4/3.Графіт</v>
      </c>
      <c r="CA634" s="145" t="s">
        <v>3046</v>
      </c>
      <c r="CB634" s="475" t="s">
        <v>5840</v>
      </c>
      <c r="CC634" s="238" t="str">
        <f>CONCATENATE(CA634,".",CB634)</f>
        <v>ДП Ніка.б/з фальц..робоча..Magnet цл (чор.) +3завіс 3D(чор.)</v>
      </c>
      <c r="DD634" s="249" t="s">
        <v>2510</v>
      </c>
      <c r="DE634" s="165">
        <v>7920</v>
      </c>
      <c r="DF634" s="525">
        <f t="shared" si="404"/>
        <v>7920</v>
      </c>
      <c r="DG634" s="526"/>
      <c r="DH634" s="521">
        <f t="shared" ref="DH634:DH643" si="408">IF(DG634="",DF634,
IF(AND($DE$10&gt;=VLOOKUP(DG634,$DD$5:$DH$9,2,0),$DE$10&lt;=VLOOKUP(DG634,$DD$5:$DH$9,3,0)),
(DF634*(1-VLOOKUP(DG634,$DD$5:$DH$9,4,0))),
DF634))</f>
        <v>7920</v>
      </c>
      <c r="DP634" s="107" t="s">
        <v>1230</v>
      </c>
      <c r="DQ634" s="163">
        <v>550</v>
      </c>
      <c r="DR634" s="528">
        <f>ROUND(((DQ634-(DQ634/6))/$DD$3)*$DE$3,2)</f>
        <v>550</v>
      </c>
      <c r="DS634" s="523"/>
      <c r="DT634" s="524">
        <f t="shared" si="400"/>
        <v>550</v>
      </c>
      <c r="DV634" s="107" t="s">
        <v>5963</v>
      </c>
      <c r="DW634" s="163">
        <v>1000</v>
      </c>
      <c r="DX634" s="519">
        <f t="shared" si="384"/>
        <v>1000</v>
      </c>
      <c r="DY634" s="523"/>
      <c r="DZ634" s="524">
        <f t="shared" si="395"/>
        <v>1000</v>
      </c>
      <c r="EH634" s="730" t="s">
        <v>4840</v>
      </c>
      <c r="EI634" s="104">
        <v>0</v>
      </c>
      <c r="EJ634" s="533">
        <f>ROUND(((EI634-(EI634/6))/$DD$3)*$DE$3,2)</f>
        <v>0</v>
      </c>
      <c r="EK634" s="511"/>
      <c r="EL634" s="508">
        <f>IF(EK634="",EJ634,
IF(AND($EI$10&gt;=VLOOKUP(EK634,$EH$5:$EL$9,2,0),$EI$10&lt;=VLOOKUP(EK634,$EH$5:$EL$9,3,0)),
(EJ634*(1-VLOOKUP(EK634,$EH$5:$EL$9,4,0))),
EJ634))</f>
        <v>0</v>
      </c>
    </row>
    <row r="635" spans="51:142" x14ac:dyDescent="0.2">
      <c r="AY635" s="143" t="s">
        <v>6135</v>
      </c>
      <c r="AZ635" s="61" t="s">
        <v>1599</v>
      </c>
      <c r="BA635" s="138" t="str">
        <f t="shared" si="407"/>
        <v>ДП КЛАСІК.1/0.купе.</v>
      </c>
      <c r="BW635" s="249" t="s">
        <v>639</v>
      </c>
      <c r="BX635" s="246" t="s">
        <v>790</v>
      </c>
      <c r="BY635" s="137" t="str">
        <f t="shared" si="399"/>
        <v>ДП ПОЛЛО.4/3.Бронза</v>
      </c>
      <c r="CA635" s="146" t="s">
        <v>3046</v>
      </c>
      <c r="CB635" s="587" t="s">
        <v>5841</v>
      </c>
      <c r="CC635" s="239" t="str">
        <f>CONCATENATE(CA635,".",CB635)</f>
        <v>ДП Ніка.б/з фальц..робоча..Magnet ст (чор.) +3завіс 3D(чор.)</v>
      </c>
      <c r="DD635" s="249" t="s">
        <v>2511</v>
      </c>
      <c r="DE635" s="165">
        <v>7920</v>
      </c>
      <c r="DF635" s="525">
        <f t="shared" si="404"/>
        <v>7920</v>
      </c>
      <c r="DG635" s="526"/>
      <c r="DH635" s="521">
        <f t="shared" si="408"/>
        <v>7920</v>
      </c>
      <c r="DP635" s="164" t="s">
        <v>1143</v>
      </c>
      <c r="DQ635" s="165">
        <v>0</v>
      </c>
      <c r="DR635" s="519">
        <f t="shared" ref="DR635:DR667" si="409">ROUND(((DQ635-(DQ635/6))/$DD$3)*$DE$3,2)</f>
        <v>0</v>
      </c>
      <c r="DS635" s="520"/>
      <c r="DT635" s="521">
        <f t="shared" si="400"/>
        <v>0</v>
      </c>
      <c r="DV635" s="107" t="s">
        <v>764</v>
      </c>
      <c r="DW635" s="163">
        <v>0</v>
      </c>
      <c r="DX635" s="519">
        <f t="shared" si="384"/>
        <v>0</v>
      </c>
      <c r="DY635" s="523"/>
      <c r="DZ635" s="524">
        <f t="shared" si="395"/>
        <v>0</v>
      </c>
      <c r="EH635" s="730" t="s">
        <v>3503</v>
      </c>
      <c r="EI635" s="104">
        <v>0</v>
      </c>
      <c r="EJ635" s="533">
        <f t="shared" si="405"/>
        <v>0</v>
      </c>
      <c r="EK635" s="511"/>
      <c r="EL635" s="508">
        <f t="shared" si="406"/>
        <v>0</v>
      </c>
    </row>
    <row r="636" spans="51:142" x14ac:dyDescent="0.2">
      <c r="AY636" s="143" t="s">
        <v>6134</v>
      </c>
      <c r="AZ636" s="136" t="s">
        <v>1597</v>
      </c>
      <c r="BA636" s="138" t="str">
        <f t="shared" si="407"/>
        <v>ДП КЛАСІК.1/1.фальц.</v>
      </c>
      <c r="BW636" s="906"/>
      <c r="BX636" s="907"/>
      <c r="BY636" s="828"/>
      <c r="CA636" s="144" t="s">
        <v>3047</v>
      </c>
      <c r="CB636" s="133" t="s">
        <v>3871</v>
      </c>
      <c r="CC636" s="134" t="str">
        <f>CONCATENATE(CA636,".",CB636)</f>
        <v>ДП Ніка.купе..робоча..(ні)</v>
      </c>
      <c r="DD636" s="249" t="s">
        <v>2512</v>
      </c>
      <c r="DE636" s="165">
        <v>7920</v>
      </c>
      <c r="DF636" s="525">
        <f t="shared" si="404"/>
        <v>7920</v>
      </c>
      <c r="DG636" s="526"/>
      <c r="DH636" s="521">
        <f t="shared" si="408"/>
        <v>7920</v>
      </c>
      <c r="DP636" s="732" t="s">
        <v>3778</v>
      </c>
      <c r="DQ636" s="165">
        <v>550</v>
      </c>
      <c r="DR636" s="519">
        <f t="shared" si="409"/>
        <v>550</v>
      </c>
      <c r="DS636" s="520"/>
      <c r="DT636" s="521">
        <f t="shared" si="400"/>
        <v>550</v>
      </c>
      <c r="DV636" s="107" t="s">
        <v>765</v>
      </c>
      <c r="DW636" s="163">
        <v>560</v>
      </c>
      <c r="DX636" s="519">
        <f t="shared" si="384"/>
        <v>560</v>
      </c>
      <c r="DY636" s="523"/>
      <c r="DZ636" s="524">
        <f t="shared" si="395"/>
        <v>560</v>
      </c>
      <c r="EH636" s="255"/>
      <c r="EI636" s="256"/>
      <c r="EJ636" s="514"/>
      <c r="EK636" s="529"/>
      <c r="EL636" s="258"/>
    </row>
    <row r="637" spans="51:142" x14ac:dyDescent="0.2">
      <c r="AY637" s="143" t="s">
        <v>6134</v>
      </c>
      <c r="AZ637" s="136" t="s">
        <v>1598</v>
      </c>
      <c r="BA637" s="138" t="str">
        <f t="shared" si="407"/>
        <v>ДП КЛАСІК.1/1.б/з фальц.</v>
      </c>
      <c r="BW637" s="143" t="s">
        <v>6135</v>
      </c>
      <c r="BX637" s="776" t="s">
        <v>3871</v>
      </c>
      <c r="BY637" s="134" t="str">
        <f>CONCATENATE(BW637,".",BX637)</f>
        <v>ДП КЛАСІК.1/0.(ні)</v>
      </c>
      <c r="CA637" s="145" t="s">
        <v>3047</v>
      </c>
      <c r="CC637" s="21"/>
      <c r="DD637" s="249" t="s">
        <v>2513</v>
      </c>
      <c r="DE637" s="165">
        <v>7920</v>
      </c>
      <c r="DF637" s="525">
        <f t="shared" si="404"/>
        <v>7920</v>
      </c>
      <c r="DG637" s="526"/>
      <c r="DH637" s="521">
        <f t="shared" si="408"/>
        <v>7920</v>
      </c>
      <c r="DP637" s="107" t="s">
        <v>1145</v>
      </c>
      <c r="DQ637" s="163">
        <v>550</v>
      </c>
      <c r="DR637" s="528">
        <f t="shared" si="409"/>
        <v>550</v>
      </c>
      <c r="DS637" s="523"/>
      <c r="DT637" s="524">
        <f t="shared" si="400"/>
        <v>550</v>
      </c>
      <c r="DV637" s="107"/>
      <c r="DW637" s="163"/>
      <c r="DX637" s="519">
        <f t="shared" si="384"/>
        <v>0</v>
      </c>
      <c r="DY637" s="523"/>
      <c r="DZ637" s="524"/>
      <c r="EH637" s="255"/>
      <c r="EI637" s="256"/>
      <c r="EJ637" s="514"/>
      <c r="EK637" s="529"/>
      <c r="EL637" s="258"/>
    </row>
    <row r="638" spans="51:142" x14ac:dyDescent="0.2">
      <c r="AY638" s="143" t="s">
        <v>6134</v>
      </c>
      <c r="AZ638" s="61" t="s">
        <v>1599</v>
      </c>
      <c r="BA638" s="138" t="str">
        <f t="shared" si="407"/>
        <v>ДП КЛАСІК.1/1.купе.</v>
      </c>
      <c r="BW638" s="143" t="s">
        <v>6134</v>
      </c>
      <c r="BX638" s="245" t="s">
        <v>430</v>
      </c>
      <c r="BY638" s="134" t="str">
        <f>CONCATENATE(BW638,".",BX638)</f>
        <v>ДП КЛАСІК.1/1.Сатин</v>
      </c>
      <c r="CA638" s="145" t="s">
        <v>3047</v>
      </c>
      <c r="CB638" s="136" t="s">
        <v>434</v>
      </c>
      <c r="CC638" s="137" t="str">
        <f>CONCATENATE(CA638,".",CB638)</f>
        <v>ДП Ніка.купе..робоча..Ручка-Захват</v>
      </c>
      <c r="DD638" s="249" t="s">
        <v>2514</v>
      </c>
      <c r="DE638" s="165">
        <v>7920</v>
      </c>
      <c r="DF638" s="525">
        <f t="shared" si="404"/>
        <v>7920</v>
      </c>
      <c r="DG638" s="526"/>
      <c r="DH638" s="521">
        <f t="shared" si="408"/>
        <v>7920</v>
      </c>
      <c r="DP638" s="164" t="s">
        <v>1146</v>
      </c>
      <c r="DQ638" s="165">
        <v>0</v>
      </c>
      <c r="DR638" s="519">
        <f t="shared" si="409"/>
        <v>0</v>
      </c>
      <c r="DS638" s="520"/>
      <c r="DT638" s="521">
        <f t="shared" si="400"/>
        <v>0</v>
      </c>
      <c r="DV638" s="107"/>
      <c r="DW638" s="163"/>
      <c r="DX638" s="519">
        <f t="shared" ref="DX638:DX701" si="410">ROUND(((DW638-(DW638/6))/$DD$3)*$DE$3,2)</f>
        <v>0</v>
      </c>
      <c r="DY638" s="523"/>
      <c r="DZ638" s="524"/>
      <c r="EH638" s="732" t="s">
        <v>5570</v>
      </c>
      <c r="EI638" s="165">
        <v>0</v>
      </c>
      <c r="EJ638" s="519">
        <f t="shared" ref="EJ638:EJ654" si="411">ROUND(((EI638-(EI638/6))/$DD$3)*$DE$3,2)</f>
        <v>0</v>
      </c>
      <c r="EK638" s="520"/>
      <c r="EL638" s="521">
        <f t="shared" ref="EL638:EL655" si="412">IF(EK638="",EJ638,
IF(AND($EI$10&gt;=VLOOKUP(EK638,$EH$5:$EL$9,2,0),$EI$10&lt;=VLOOKUP(EK638,$EH$5:$EL$9,3,0)),
(EJ638*(1-VLOOKUP(EK638,$EH$5:$EL$9,4,0))),
EJ638))</f>
        <v>0</v>
      </c>
    </row>
    <row r="639" spans="51:142" x14ac:dyDescent="0.2">
      <c r="AY639" s="143" t="s">
        <v>6138</v>
      </c>
      <c r="AZ639" s="136" t="s">
        <v>1597</v>
      </c>
      <c r="BA639" s="138" t="str">
        <f t="shared" si="407"/>
        <v>ДП КЛАСІК.2/0.фальц.</v>
      </c>
      <c r="BW639" s="143" t="s">
        <v>6134</v>
      </c>
      <c r="BX639" s="764" t="s">
        <v>3617</v>
      </c>
      <c r="BY639" s="137" t="str">
        <f>CONCATENATE(BW639,".",BX639)</f>
        <v>ДП КЛАСІК.1/1.Графіт</v>
      </c>
      <c r="CA639" s="145" t="s">
        <v>3047</v>
      </c>
      <c r="CB639" s="136" t="s">
        <v>647</v>
      </c>
      <c r="CC639" s="137" t="str">
        <f>CONCATENATE(CA639,".",CB639)</f>
        <v>ДП Ніка.купе..робоча..Ручка-Замок</v>
      </c>
      <c r="DD639" s="249" t="s">
        <v>2515</v>
      </c>
      <c r="DE639" s="165">
        <v>7920</v>
      </c>
      <c r="DF639" s="525">
        <f t="shared" si="404"/>
        <v>7920</v>
      </c>
      <c r="DG639" s="526"/>
      <c r="DH639" s="521">
        <f t="shared" si="408"/>
        <v>7920</v>
      </c>
      <c r="DP639" s="732" t="s">
        <v>3779</v>
      </c>
      <c r="DQ639" s="165">
        <v>550</v>
      </c>
      <c r="DR639" s="519">
        <f t="shared" si="409"/>
        <v>550</v>
      </c>
      <c r="DS639" s="520"/>
      <c r="DT639" s="521">
        <f t="shared" si="400"/>
        <v>550</v>
      </c>
      <c r="DV639" s="107"/>
      <c r="DW639" s="163"/>
      <c r="DX639" s="519">
        <f t="shared" si="410"/>
        <v>0</v>
      </c>
      <c r="DY639" s="523"/>
      <c r="DZ639" s="524"/>
      <c r="EH639" s="733" t="s">
        <v>5571</v>
      </c>
      <c r="EI639" s="163">
        <v>150</v>
      </c>
      <c r="EJ639" s="528">
        <f t="shared" si="411"/>
        <v>150</v>
      </c>
      <c r="EK639" s="523"/>
      <c r="EL639" s="524">
        <f t="shared" si="412"/>
        <v>150</v>
      </c>
    </row>
    <row r="640" spans="51:142" x14ac:dyDescent="0.2">
      <c r="AY640" s="143" t="s">
        <v>6138</v>
      </c>
      <c r="AZ640" s="136" t="s">
        <v>1598</v>
      </c>
      <c r="BA640" s="138" t="str">
        <f t="shared" si="407"/>
        <v>ДП КЛАСІК.2/0.б/з фальц.</v>
      </c>
      <c r="BW640" s="143" t="s">
        <v>6134</v>
      </c>
      <c r="BX640" s="247" t="s">
        <v>790</v>
      </c>
      <c r="BY640" s="138" t="str">
        <f>CONCATENATE(BW640,".",BX640)</f>
        <v>ДП КЛАСІК.1/1.Бронза</v>
      </c>
      <c r="CA640" s="145"/>
      <c r="CB640" s="136"/>
      <c r="CC640" s="137"/>
      <c r="DD640" s="249" t="s">
        <v>2516</v>
      </c>
      <c r="DE640" s="165">
        <v>7920</v>
      </c>
      <c r="DF640" s="525">
        <f t="shared" si="404"/>
        <v>7920</v>
      </c>
      <c r="DG640" s="526"/>
      <c r="DH640" s="521">
        <f t="shared" si="408"/>
        <v>7920</v>
      </c>
      <c r="DP640" s="107" t="s">
        <v>1147</v>
      </c>
      <c r="DQ640" s="163">
        <v>550</v>
      </c>
      <c r="DR640" s="528">
        <f t="shared" si="409"/>
        <v>550</v>
      </c>
      <c r="DS640" s="523"/>
      <c r="DT640" s="524">
        <f t="shared" si="400"/>
        <v>550</v>
      </c>
      <c r="DV640" s="644"/>
      <c r="DW640" s="645"/>
      <c r="DX640" s="519">
        <f t="shared" si="410"/>
        <v>0</v>
      </c>
      <c r="DY640" s="652"/>
      <c r="DZ640" s="653"/>
      <c r="EH640" s="732" t="s">
        <v>5572</v>
      </c>
      <c r="EI640" s="165">
        <v>0</v>
      </c>
      <c r="EJ640" s="519">
        <f t="shared" si="411"/>
        <v>0</v>
      </c>
      <c r="EK640" s="520"/>
      <c r="EL640" s="521">
        <f t="shared" si="412"/>
        <v>0</v>
      </c>
    </row>
    <row r="641" spans="51:142" x14ac:dyDescent="0.2">
      <c r="AY641" s="143" t="s">
        <v>6138</v>
      </c>
      <c r="AZ641" s="61" t="s">
        <v>1599</v>
      </c>
      <c r="BA641" s="138" t="str">
        <f t="shared" si="407"/>
        <v>ДП КЛАСІК.2/0.купе.</v>
      </c>
      <c r="BW641" s="143" t="s">
        <v>6138</v>
      </c>
      <c r="BX641" s="776" t="s">
        <v>3871</v>
      </c>
      <c r="BY641" s="134" t="str">
        <f>CONCATENATE(BW641,".",BX641)</f>
        <v>ДП КЛАСІК.2/0.(ні)</v>
      </c>
      <c r="CA641" s="145"/>
      <c r="CB641" s="136"/>
      <c r="CC641" s="137"/>
      <c r="DD641" s="249" t="s">
        <v>2517</v>
      </c>
      <c r="DE641" s="165">
        <v>7920</v>
      </c>
      <c r="DF641" s="525">
        <f t="shared" si="404"/>
        <v>7920</v>
      </c>
      <c r="DG641" s="526"/>
      <c r="DH641" s="521">
        <f t="shared" si="408"/>
        <v>7920</v>
      </c>
      <c r="DP641" s="164" t="s">
        <v>1148</v>
      </c>
      <c r="DQ641" s="165">
        <v>0</v>
      </c>
      <c r="DR641" s="519">
        <f t="shared" si="409"/>
        <v>0</v>
      </c>
      <c r="DS641" s="520"/>
      <c r="DT641" s="521">
        <f t="shared" si="400"/>
        <v>0</v>
      </c>
      <c r="DV641" s="730" t="s">
        <v>3925</v>
      </c>
      <c r="DW641" s="104">
        <v>0</v>
      </c>
      <c r="DX641" s="519">
        <f t="shared" si="410"/>
        <v>0</v>
      </c>
      <c r="DY641" s="511"/>
      <c r="DZ641" s="508">
        <f t="shared" ref="DZ641:DZ647" si="413">IF(DY641="",DX641,
IF(AND($DW$10&gt;=VLOOKUP(DY641,$DV$5:$DZ$9,2,0),$DW$10&lt;=VLOOKUP(DY641,$DV$5:$DZ$9,3,0)),
(DX641*(1-VLOOKUP(DY641,$DV$5:$DZ$9,4,0))),
DX641))</f>
        <v>0</v>
      </c>
      <c r="EH641" s="733" t="s">
        <v>5573</v>
      </c>
      <c r="EI641" s="163">
        <v>150</v>
      </c>
      <c r="EJ641" s="528">
        <f t="shared" si="411"/>
        <v>150</v>
      </c>
      <c r="EK641" s="523"/>
      <c r="EL641" s="524">
        <f t="shared" si="412"/>
        <v>150</v>
      </c>
    </row>
    <row r="642" spans="51:142" x14ac:dyDescent="0.2">
      <c r="AY642" s="143" t="s">
        <v>6139</v>
      </c>
      <c r="AZ642" s="136" t="s">
        <v>1597</v>
      </c>
      <c r="BA642" s="138" t="str">
        <f t="shared" si="407"/>
        <v>ДП КЛАСІК.2/1.фальц.</v>
      </c>
      <c r="BW642" s="143" t="s">
        <v>6139</v>
      </c>
      <c r="BX642" s="245" t="s">
        <v>430</v>
      </c>
      <c r="BY642" s="134" t="str">
        <f t="shared" ref="BY642:BY654" si="414">CONCATENATE(BW642,".",BX642)</f>
        <v>ДП КЛАСІК.2/1.Сатин</v>
      </c>
      <c r="CA642" s="145"/>
      <c r="CB642" s="136"/>
      <c r="CC642" s="137"/>
      <c r="DD642" s="249" t="s">
        <v>2518</v>
      </c>
      <c r="DE642" s="165">
        <v>7920</v>
      </c>
      <c r="DF642" s="525">
        <f t="shared" si="404"/>
        <v>7920</v>
      </c>
      <c r="DG642" s="526"/>
      <c r="DH642" s="521">
        <f t="shared" si="408"/>
        <v>7920</v>
      </c>
      <c r="DP642" s="732" t="s">
        <v>3780</v>
      </c>
      <c r="DQ642" s="165">
        <v>550</v>
      </c>
      <c r="DR642" s="519">
        <f t="shared" si="409"/>
        <v>550</v>
      </c>
      <c r="DS642" s="520"/>
      <c r="DT642" s="521">
        <f t="shared" si="400"/>
        <v>550</v>
      </c>
      <c r="DV642" s="731" t="s">
        <v>5504</v>
      </c>
      <c r="DW642" s="162">
        <v>0</v>
      </c>
      <c r="DX642" s="519">
        <f t="shared" si="410"/>
        <v>0</v>
      </c>
      <c r="DY642" s="526"/>
      <c r="DZ642" s="527">
        <f t="shared" si="413"/>
        <v>0</v>
      </c>
      <c r="EH642" s="732" t="s">
        <v>5574</v>
      </c>
      <c r="EI642" s="165">
        <v>0</v>
      </c>
      <c r="EJ642" s="519">
        <f>ROUND(((EI642-(EI642/6))/$DD$3)*$DE$3,2)</f>
        <v>0</v>
      </c>
      <c r="EK642" s="520"/>
      <c r="EL642" s="521">
        <f>IF(EK642="",EJ642,
IF(AND($EI$10&gt;=VLOOKUP(EK642,$EH$5:$EL$9,2,0),$EI$10&lt;=VLOOKUP(EK642,$EH$5:$EL$9,3,0)),
(EJ642*(1-VLOOKUP(EK642,$EH$5:$EL$9,4,0))),
EJ642))</f>
        <v>0</v>
      </c>
    </row>
    <row r="643" spans="51:142" x14ac:dyDescent="0.2">
      <c r="AY643" s="143" t="s">
        <v>6139</v>
      </c>
      <c r="AZ643" s="136" t="s">
        <v>1598</v>
      </c>
      <c r="BA643" s="138" t="str">
        <f t="shared" si="407"/>
        <v>ДП КЛАСІК.2/1.б/з фальц.</v>
      </c>
      <c r="BW643" s="143" t="s">
        <v>6139</v>
      </c>
      <c r="BX643" s="764" t="s">
        <v>3617</v>
      </c>
      <c r="BY643" s="137" t="str">
        <f t="shared" si="414"/>
        <v>ДП КЛАСІК.2/1.Графіт</v>
      </c>
      <c r="CA643" s="431"/>
      <c r="CB643" s="221"/>
      <c r="CC643" s="222"/>
      <c r="DD643" s="248" t="s">
        <v>2519</v>
      </c>
      <c r="DE643" s="163">
        <v>7920</v>
      </c>
      <c r="DF643" s="525">
        <f t="shared" si="404"/>
        <v>7920</v>
      </c>
      <c r="DG643" s="526"/>
      <c r="DH643" s="524">
        <f t="shared" si="408"/>
        <v>7920</v>
      </c>
      <c r="DP643" s="107" t="s">
        <v>1144</v>
      </c>
      <c r="DQ643" s="163">
        <v>550</v>
      </c>
      <c r="DR643" s="528">
        <f t="shared" si="409"/>
        <v>550</v>
      </c>
      <c r="DS643" s="523"/>
      <c r="DT643" s="524">
        <f t="shared" si="400"/>
        <v>550</v>
      </c>
      <c r="DV643" s="731" t="s">
        <v>5505</v>
      </c>
      <c r="DW643" s="162">
        <v>0</v>
      </c>
      <c r="DX643" s="519">
        <f t="shared" si="410"/>
        <v>0</v>
      </c>
      <c r="DY643" s="526"/>
      <c r="DZ643" s="527">
        <f t="shared" si="413"/>
        <v>0</v>
      </c>
      <c r="EH643" s="733" t="s">
        <v>5575</v>
      </c>
      <c r="EI643" s="163">
        <v>150</v>
      </c>
      <c r="EJ643" s="528">
        <f>ROUND(((EI643-(EI643/6))/$DD$3)*$DE$3,2)</f>
        <v>150</v>
      </c>
      <c r="EK643" s="523"/>
      <c r="EL643" s="524">
        <f>IF(EK643="",EJ643,
IF(AND($EI$10&gt;=VLOOKUP(EK643,$EH$5:$EL$9,2,0),$EI$10&lt;=VLOOKUP(EK643,$EH$5:$EL$9,3,0)),
(EJ643*(1-VLOOKUP(EK643,$EH$5:$EL$9,4,0))),
EJ643))</f>
        <v>150</v>
      </c>
    </row>
    <row r="644" spans="51:142" x14ac:dyDescent="0.2">
      <c r="AY644" s="143" t="s">
        <v>6139</v>
      </c>
      <c r="AZ644" s="61" t="s">
        <v>1599</v>
      </c>
      <c r="BA644" s="138" t="str">
        <f t="shared" si="407"/>
        <v>ДП КЛАСІК.2/1.купе.</v>
      </c>
      <c r="BW644" s="143" t="s">
        <v>6139</v>
      </c>
      <c r="BX644" s="247" t="s">
        <v>790</v>
      </c>
      <c r="BY644" s="138" t="str">
        <f t="shared" si="414"/>
        <v>ДП КЛАСІК.2/1.Бронза</v>
      </c>
      <c r="CA644" s="145" t="s">
        <v>3048</v>
      </c>
      <c r="CB644" s="136" t="s">
        <v>3871</v>
      </c>
      <c r="CC644" s="137" t="str">
        <f>CONCATENATE(CA644,".",CB644)</f>
        <v>ДП Ліса.фальц..робоча..(ні)</v>
      </c>
      <c r="DD644" s="249" t="s">
        <v>7289</v>
      </c>
      <c r="DE644" s="165">
        <v>8270</v>
      </c>
      <c r="DF644" s="525">
        <f t="shared" si="404"/>
        <v>8270</v>
      </c>
      <c r="DG644" s="526"/>
      <c r="DH644" s="521">
        <f t="shared" ref="DH644:DH663" si="415">IF(DG644="",DF644,
IF(AND($DE$10&gt;=VLOOKUP(DG644,$DD$5:$DH$9,2,0),$DE$10&lt;=VLOOKUP(DG644,$DD$5:$DH$9,3,0)),
(DF644*(1-VLOOKUP(DG644,$DD$5:$DH$9,4,0))),
DF644))</f>
        <v>8270</v>
      </c>
      <c r="DP644" s="164" t="s">
        <v>1149</v>
      </c>
      <c r="DQ644" s="165">
        <v>0</v>
      </c>
      <c r="DR644" s="519">
        <f t="shared" si="409"/>
        <v>0</v>
      </c>
      <c r="DS644" s="520"/>
      <c r="DT644" s="521">
        <f t="shared" si="400"/>
        <v>0</v>
      </c>
      <c r="DV644" s="732" t="s">
        <v>5506</v>
      </c>
      <c r="DW644" s="165">
        <v>0</v>
      </c>
      <c r="DX644" s="519">
        <f t="shared" si="410"/>
        <v>0</v>
      </c>
      <c r="DY644" s="520"/>
      <c r="DZ644" s="521">
        <f t="shared" si="413"/>
        <v>0</v>
      </c>
      <c r="EH644" s="732" t="s">
        <v>5576</v>
      </c>
      <c r="EI644" s="165">
        <v>0</v>
      </c>
      <c r="EJ644" s="519">
        <f>ROUND(((EI644-(EI644/6))/$DD$3)*$DE$3,2)</f>
        <v>0</v>
      </c>
      <c r="EK644" s="520"/>
      <c r="EL644" s="521">
        <f>IF(EK644="",EJ644,
IF(AND($EI$10&gt;=VLOOKUP(EK644,$EH$5:$EL$9,2,0),$EI$10&lt;=VLOOKUP(EK644,$EH$5:$EL$9,3,0)),
(EJ644*(1-VLOOKUP(EK644,$EH$5:$EL$9,4,0))),
EJ644))</f>
        <v>0</v>
      </c>
    </row>
    <row r="645" spans="51:142" x14ac:dyDescent="0.2">
      <c r="AY645" s="143" t="s">
        <v>6140</v>
      </c>
      <c r="AZ645" s="136" t="s">
        <v>1597</v>
      </c>
      <c r="BA645" s="138" t="str">
        <f t="shared" si="407"/>
        <v>ДП КЛАСІК.3/0.фальц.</v>
      </c>
      <c r="BW645" s="143" t="s">
        <v>6140</v>
      </c>
      <c r="BX645" s="776" t="s">
        <v>3871</v>
      </c>
      <c r="BY645" s="134" t="str">
        <f t="shared" si="414"/>
        <v>ДП КЛАСІК.3/0.(ні)</v>
      </c>
      <c r="CA645" s="145" t="s">
        <v>3048</v>
      </c>
      <c r="CC645" s="21"/>
      <c r="DD645" s="249" t="s">
        <v>7290</v>
      </c>
      <c r="DE645" s="165">
        <v>8270</v>
      </c>
      <c r="DF645" s="525">
        <f t="shared" si="404"/>
        <v>8270</v>
      </c>
      <c r="DG645" s="526"/>
      <c r="DH645" s="521">
        <f t="shared" si="415"/>
        <v>8270</v>
      </c>
      <c r="DP645" s="732" t="s">
        <v>3781</v>
      </c>
      <c r="DQ645" s="165">
        <v>550</v>
      </c>
      <c r="DR645" s="519">
        <f t="shared" si="409"/>
        <v>550</v>
      </c>
      <c r="DS645" s="520"/>
      <c r="DT645" s="521">
        <f t="shared" si="400"/>
        <v>550</v>
      </c>
      <c r="DV645" s="732" t="s">
        <v>5507</v>
      </c>
      <c r="DW645" s="162">
        <v>0</v>
      </c>
      <c r="DX645" s="519">
        <f t="shared" si="410"/>
        <v>0</v>
      </c>
      <c r="DY645" s="526"/>
      <c r="DZ645" s="527">
        <f t="shared" si="413"/>
        <v>0</v>
      </c>
      <c r="EH645" s="733" t="s">
        <v>5577</v>
      </c>
      <c r="EI645" s="163">
        <v>170</v>
      </c>
      <c r="EJ645" s="528">
        <f>ROUND(((EI645-(EI645/6))/$DD$3)*$DE$3,2)</f>
        <v>170</v>
      </c>
      <c r="EK645" s="523"/>
      <c r="EL645" s="524">
        <f>IF(EK645="",EJ645,
IF(AND($EI$10&gt;=VLOOKUP(EK645,$EH$5:$EL$9,2,0),$EI$10&lt;=VLOOKUP(EK645,$EH$5:$EL$9,3,0)),
(EJ645*(1-VLOOKUP(EK645,$EH$5:$EL$9,4,0))),
EJ645))</f>
        <v>170</v>
      </c>
    </row>
    <row r="646" spans="51:142" x14ac:dyDescent="0.2">
      <c r="AY646" s="143" t="s">
        <v>6140</v>
      </c>
      <c r="AZ646" s="136" t="s">
        <v>1598</v>
      </c>
      <c r="BA646" s="138" t="str">
        <f t="shared" si="407"/>
        <v>ДП КЛАСІК.3/0.б/з фальц.</v>
      </c>
      <c r="BW646" s="143" t="s">
        <v>6141</v>
      </c>
      <c r="BX646" s="245" t="s">
        <v>430</v>
      </c>
      <c r="BY646" s="134" t="str">
        <f t="shared" si="414"/>
        <v>ДП КЛАСІК.3/1.Сатин</v>
      </c>
      <c r="CA646" s="145" t="s">
        <v>3048</v>
      </c>
      <c r="CB646" s="150" t="s">
        <v>5402</v>
      </c>
      <c r="CC646" s="137" t="str">
        <f t="shared" ref="CC646:CC651" si="416">CONCATENATE(CA646,".",CB646)</f>
        <v>ДП Ліса.фальц..робоча..Stand цл Лів +3завіс</v>
      </c>
      <c r="DD646" s="249" t="s">
        <v>7291</v>
      </c>
      <c r="DE646" s="165">
        <v>8270</v>
      </c>
      <c r="DF646" s="525">
        <f t="shared" si="404"/>
        <v>8270</v>
      </c>
      <c r="DG646" s="526"/>
      <c r="DH646" s="521">
        <f t="shared" si="415"/>
        <v>8270</v>
      </c>
      <c r="DP646" s="107" t="s">
        <v>1150</v>
      </c>
      <c r="DQ646" s="163">
        <v>550</v>
      </c>
      <c r="DR646" s="528">
        <f t="shared" si="409"/>
        <v>550</v>
      </c>
      <c r="DS646" s="523"/>
      <c r="DT646" s="524">
        <f t="shared" si="400"/>
        <v>550</v>
      </c>
      <c r="DV646" s="732" t="s">
        <v>5508</v>
      </c>
      <c r="DW646" s="165">
        <v>0</v>
      </c>
      <c r="DX646" s="519">
        <f t="shared" si="410"/>
        <v>0</v>
      </c>
      <c r="DY646" s="520"/>
      <c r="DZ646" s="521">
        <f t="shared" si="413"/>
        <v>0</v>
      </c>
      <c r="EH646" s="732" t="s">
        <v>5578</v>
      </c>
      <c r="EI646" s="165">
        <v>0</v>
      </c>
      <c r="EJ646" s="519">
        <f t="shared" si="411"/>
        <v>0</v>
      </c>
      <c r="EK646" s="520"/>
      <c r="EL646" s="521">
        <f t="shared" si="412"/>
        <v>0</v>
      </c>
    </row>
    <row r="647" spans="51:142" x14ac:dyDescent="0.2">
      <c r="AY647" s="143" t="s">
        <v>6140</v>
      </c>
      <c r="AZ647" s="61" t="s">
        <v>1599</v>
      </c>
      <c r="BA647" s="138" t="str">
        <f t="shared" si="407"/>
        <v>ДП КЛАСІК.3/0.купе.</v>
      </c>
      <c r="BW647" s="143" t="s">
        <v>6141</v>
      </c>
      <c r="BX647" s="764" t="s">
        <v>3617</v>
      </c>
      <c r="BY647" s="137" t="str">
        <f t="shared" si="414"/>
        <v>ДП КЛАСІК.3/1.Графіт</v>
      </c>
      <c r="CA647" s="145" t="s">
        <v>3048</v>
      </c>
      <c r="CB647" s="150" t="s">
        <v>5403</v>
      </c>
      <c r="CC647" s="137" t="str">
        <f t="shared" si="416"/>
        <v>ДП Ліса.фальц..робоча..Stand цл Пр +3завіс</v>
      </c>
      <c r="DD647" s="249" t="s">
        <v>7292</v>
      </c>
      <c r="DE647" s="165">
        <v>8270</v>
      </c>
      <c r="DF647" s="525">
        <f t="shared" si="404"/>
        <v>8270</v>
      </c>
      <c r="DG647" s="526"/>
      <c r="DH647" s="521">
        <f t="shared" si="415"/>
        <v>8270</v>
      </c>
      <c r="DP647" s="535"/>
      <c r="DQ647" s="536"/>
      <c r="DR647" s="647"/>
      <c r="DS647" s="648"/>
      <c r="DT647" s="649"/>
      <c r="DV647" s="732" t="s">
        <v>5509</v>
      </c>
      <c r="DW647" s="165">
        <v>0</v>
      </c>
      <c r="DX647" s="519">
        <f t="shared" si="410"/>
        <v>0</v>
      </c>
      <c r="DY647" s="520"/>
      <c r="DZ647" s="521">
        <f t="shared" si="413"/>
        <v>0</v>
      </c>
      <c r="EH647" s="733" t="s">
        <v>5579</v>
      </c>
      <c r="EI647" s="163">
        <v>200</v>
      </c>
      <c r="EJ647" s="528">
        <f t="shared" si="411"/>
        <v>200</v>
      </c>
      <c r="EK647" s="523"/>
      <c r="EL647" s="524">
        <f t="shared" si="412"/>
        <v>200</v>
      </c>
    </row>
    <row r="648" spans="51:142" x14ac:dyDescent="0.2">
      <c r="AY648" s="143" t="s">
        <v>6141</v>
      </c>
      <c r="AZ648" s="136" t="s">
        <v>1597</v>
      </c>
      <c r="BA648" s="138" t="str">
        <f t="shared" si="407"/>
        <v>ДП КЛАСІК.3/1.фальц.</v>
      </c>
      <c r="BW648" s="143" t="s">
        <v>6141</v>
      </c>
      <c r="BX648" s="247" t="s">
        <v>790</v>
      </c>
      <c r="BY648" s="138" t="str">
        <f t="shared" si="414"/>
        <v>ДП КЛАСІК.3/1.Бронза</v>
      </c>
      <c r="CA648" s="145" t="s">
        <v>3048</v>
      </c>
      <c r="CB648" s="150" t="s">
        <v>5404</v>
      </c>
      <c r="CC648" s="137" t="str">
        <f t="shared" si="416"/>
        <v>ДП Ліса.фальц..робоча..Stand кл Лів +3завіс</v>
      </c>
      <c r="DD648" s="249" t="s">
        <v>7293</v>
      </c>
      <c r="DE648" s="165">
        <v>8270</v>
      </c>
      <c r="DF648" s="525">
        <f t="shared" si="404"/>
        <v>8270</v>
      </c>
      <c r="DG648" s="526"/>
      <c r="DH648" s="521">
        <f t="shared" si="415"/>
        <v>8270</v>
      </c>
      <c r="DP648" s="730" t="s">
        <v>3941</v>
      </c>
      <c r="DQ648" s="163">
        <v>0</v>
      </c>
      <c r="DR648" s="402">
        <f t="shared" si="409"/>
        <v>0</v>
      </c>
      <c r="DS648" s="511"/>
      <c r="DT648" s="508">
        <f t="shared" si="400"/>
        <v>0</v>
      </c>
      <c r="DV648" s="732" t="s">
        <v>6361</v>
      </c>
      <c r="DW648" s="165">
        <v>680</v>
      </c>
      <c r="DX648" s="519">
        <f t="shared" si="410"/>
        <v>680</v>
      </c>
      <c r="DY648" s="520"/>
      <c r="DZ648" s="521">
        <f t="shared" ref="DZ648:DZ674" si="417">IF(DY648="",DX648,
IF(AND($DW$10&gt;=VLOOKUP(DY648,$DV$5:$DZ$9,2,0),$DW$10&lt;=VLOOKUP(DY648,$DV$5:$DZ$9,3,0)),
(DX648*(1-VLOOKUP(DY648,$DV$5:$DZ$9,4,0))),
DX648))</f>
        <v>680</v>
      </c>
      <c r="EH648" s="732" t="s">
        <v>7420</v>
      </c>
      <c r="EI648" s="165">
        <v>0</v>
      </c>
      <c r="EJ648" s="519">
        <f>ROUND(((EI648-(EI648/6))/$DD$3)*$DE$3,2)</f>
        <v>0</v>
      </c>
      <c r="EK648" s="520"/>
      <c r="EL648" s="521">
        <f>IF(EK648="",EJ648,
IF(AND($EI$10&gt;=VLOOKUP(EK648,$EH$5:$EL$9,2,0),$EI$10&lt;=VLOOKUP(EK648,$EH$5:$EL$9,3,0)),
(EJ648*(1-VLOOKUP(EK648,$EH$5:$EL$9,4,0))),
EJ648))</f>
        <v>0</v>
      </c>
    </row>
    <row r="649" spans="51:142" x14ac:dyDescent="0.2">
      <c r="AY649" s="143" t="s">
        <v>6141</v>
      </c>
      <c r="AZ649" s="136" t="s">
        <v>1598</v>
      </c>
      <c r="BA649" s="138" t="str">
        <f t="shared" si="407"/>
        <v>ДП КЛАСІК.3/1.б/з фальц.</v>
      </c>
      <c r="BW649" s="143" t="s">
        <v>6184</v>
      </c>
      <c r="BX649" s="245" t="s">
        <v>430</v>
      </c>
      <c r="BY649" s="134" t="str">
        <f t="shared" si="414"/>
        <v>ДП КЛАСІК.2А/1.Сатин</v>
      </c>
      <c r="CA649" s="145" t="s">
        <v>3048</v>
      </c>
      <c r="CB649" s="150" t="s">
        <v>5405</v>
      </c>
      <c r="CC649" s="137" t="str">
        <f t="shared" si="416"/>
        <v>ДП Ліса.фальц..робоча..Stand кл Пр +3завіс</v>
      </c>
      <c r="DD649" s="249" t="s">
        <v>7294</v>
      </c>
      <c r="DE649" s="165">
        <v>8270</v>
      </c>
      <c r="DF649" s="525">
        <f t="shared" si="404"/>
        <v>8270</v>
      </c>
      <c r="DG649" s="526"/>
      <c r="DH649" s="521">
        <f t="shared" si="415"/>
        <v>8270</v>
      </c>
      <c r="DP649" s="161" t="s">
        <v>1157</v>
      </c>
      <c r="DQ649" s="162">
        <v>0</v>
      </c>
      <c r="DR649" s="525">
        <f t="shared" si="409"/>
        <v>0</v>
      </c>
      <c r="DS649" s="526"/>
      <c r="DT649" s="527">
        <f t="shared" si="400"/>
        <v>0</v>
      </c>
      <c r="DV649" s="732" t="s">
        <v>6229</v>
      </c>
      <c r="DW649" s="165">
        <v>680</v>
      </c>
      <c r="DX649" s="519">
        <f t="shared" si="410"/>
        <v>680</v>
      </c>
      <c r="DY649" s="520"/>
      <c r="DZ649" s="521">
        <f t="shared" si="417"/>
        <v>680</v>
      </c>
      <c r="EH649" s="733" t="s">
        <v>7421</v>
      </c>
      <c r="EI649" s="163">
        <v>200</v>
      </c>
      <c r="EJ649" s="528">
        <f>ROUND(((EI649-(EI649/6))/$DD$3)*$DE$3,2)</f>
        <v>200</v>
      </c>
      <c r="EK649" s="523"/>
      <c r="EL649" s="524">
        <f>IF(EK649="",EJ649,
IF(AND($EI$10&gt;=VLOOKUP(EK649,$EH$5:$EL$9,2,0),$EI$10&lt;=VLOOKUP(EK649,$EH$5:$EL$9,3,0)),
(EJ649*(1-VLOOKUP(EK649,$EH$5:$EL$9,4,0))),
EJ649))</f>
        <v>200</v>
      </c>
    </row>
    <row r="650" spans="51:142" x14ac:dyDescent="0.2">
      <c r="AY650" s="143" t="s">
        <v>6141</v>
      </c>
      <c r="AZ650" s="61" t="s">
        <v>1599</v>
      </c>
      <c r="BA650" s="138" t="str">
        <f t="shared" si="407"/>
        <v>ДП КЛАСІК.3/1.купе.</v>
      </c>
      <c r="BW650" s="143" t="s">
        <v>6184</v>
      </c>
      <c r="BX650" s="764" t="s">
        <v>3617</v>
      </c>
      <c r="BY650" s="137" t="str">
        <f t="shared" si="414"/>
        <v>ДП КЛАСІК.2А/1.Графіт</v>
      </c>
      <c r="CA650" s="145" t="s">
        <v>3048</v>
      </c>
      <c r="CB650" s="150" t="s">
        <v>5406</v>
      </c>
      <c r="CC650" s="137" t="str">
        <f t="shared" si="416"/>
        <v>ДП Ліса.фальц..робоча..Stand ст Лів +3завіс</v>
      </c>
      <c r="DD650" s="249" t="s">
        <v>7295</v>
      </c>
      <c r="DE650" s="165">
        <v>8270</v>
      </c>
      <c r="DF650" s="525">
        <f t="shared" si="404"/>
        <v>8270</v>
      </c>
      <c r="DG650" s="526"/>
      <c r="DH650" s="521">
        <f t="shared" si="415"/>
        <v>8270</v>
      </c>
      <c r="DP650" s="732" t="s">
        <v>3782</v>
      </c>
      <c r="DQ650" s="165">
        <v>550</v>
      </c>
      <c r="DR650" s="519">
        <f t="shared" si="409"/>
        <v>550</v>
      </c>
      <c r="DS650" s="520"/>
      <c r="DT650" s="521">
        <f t="shared" si="400"/>
        <v>550</v>
      </c>
      <c r="DV650" s="732" t="s">
        <v>4325</v>
      </c>
      <c r="DW650" s="165">
        <v>550</v>
      </c>
      <c r="DX650" s="519">
        <f t="shared" si="410"/>
        <v>550</v>
      </c>
      <c r="DY650" s="520"/>
      <c r="DZ650" s="521">
        <f t="shared" si="417"/>
        <v>550</v>
      </c>
      <c r="EH650" s="732" t="s">
        <v>5580</v>
      </c>
      <c r="EI650" s="165">
        <v>0</v>
      </c>
      <c r="EJ650" s="519">
        <f t="shared" si="411"/>
        <v>0</v>
      </c>
      <c r="EK650" s="520"/>
      <c r="EL650" s="521">
        <f t="shared" si="412"/>
        <v>0</v>
      </c>
    </row>
    <row r="651" spans="51:142" x14ac:dyDescent="0.2">
      <c r="AY651" s="143" t="s">
        <v>6184</v>
      </c>
      <c r="AZ651" s="136" t="s">
        <v>1597</v>
      </c>
      <c r="BA651" s="138" t="str">
        <f t="shared" si="407"/>
        <v>ДП КЛАСІК.2А/1.фальц.</v>
      </c>
      <c r="BW651" s="143" t="s">
        <v>6184</v>
      </c>
      <c r="BX651" s="247" t="s">
        <v>790</v>
      </c>
      <c r="BY651" s="138" t="str">
        <f t="shared" si="414"/>
        <v>ДП КЛАСІК.2А/1.Бронза</v>
      </c>
      <c r="CA651" s="145" t="s">
        <v>3048</v>
      </c>
      <c r="CB651" s="150" t="s">
        <v>5407</v>
      </c>
      <c r="CC651" s="137" t="str">
        <f t="shared" si="416"/>
        <v>ДП Ліса.фальц..робоча..Stand ст Пр +3завіс</v>
      </c>
      <c r="DD651" s="249" t="s">
        <v>7296</v>
      </c>
      <c r="DE651" s="165">
        <v>8270</v>
      </c>
      <c r="DF651" s="525">
        <f t="shared" si="404"/>
        <v>8270</v>
      </c>
      <c r="DG651" s="526"/>
      <c r="DH651" s="521">
        <f t="shared" si="415"/>
        <v>8270</v>
      </c>
      <c r="DP651" s="107" t="s">
        <v>1158</v>
      </c>
      <c r="DQ651" s="163">
        <v>550</v>
      </c>
      <c r="DR651" s="528">
        <f t="shared" si="409"/>
        <v>550</v>
      </c>
      <c r="DS651" s="523"/>
      <c r="DT651" s="524">
        <f t="shared" si="400"/>
        <v>550</v>
      </c>
      <c r="DV651" s="733" t="s">
        <v>4326</v>
      </c>
      <c r="DW651" s="163">
        <v>550</v>
      </c>
      <c r="DX651" s="519">
        <f t="shared" si="410"/>
        <v>550</v>
      </c>
      <c r="DY651" s="523"/>
      <c r="DZ651" s="524">
        <f t="shared" si="417"/>
        <v>550</v>
      </c>
      <c r="EH651" s="733" t="s">
        <v>5581</v>
      </c>
      <c r="EI651" s="163">
        <v>240</v>
      </c>
      <c r="EJ651" s="528">
        <f t="shared" si="411"/>
        <v>240</v>
      </c>
      <c r="EK651" s="523"/>
      <c r="EL651" s="524">
        <f t="shared" si="412"/>
        <v>240</v>
      </c>
    </row>
    <row r="652" spans="51:142" x14ac:dyDescent="0.2">
      <c r="AY652" s="143" t="s">
        <v>6184</v>
      </c>
      <c r="AZ652" s="136" t="s">
        <v>1598</v>
      </c>
      <c r="BA652" s="138" t="str">
        <f t="shared" si="407"/>
        <v>ДП КЛАСІК.2А/1.б/з фальц.</v>
      </c>
      <c r="BW652" s="143" t="s">
        <v>6190</v>
      </c>
      <c r="BX652" s="245" t="s">
        <v>430</v>
      </c>
      <c r="BY652" s="134" t="str">
        <f t="shared" si="414"/>
        <v>ДП КЛАСІК.1А/1.Сатин</v>
      </c>
      <c r="CA652" s="145" t="s">
        <v>3048</v>
      </c>
      <c r="CC652" s="137"/>
      <c r="DD652" s="249" t="s">
        <v>7297</v>
      </c>
      <c r="DE652" s="165">
        <v>8270</v>
      </c>
      <c r="DF652" s="525">
        <f t="shared" si="404"/>
        <v>8270</v>
      </c>
      <c r="DG652" s="526"/>
      <c r="DH652" s="521">
        <f t="shared" si="415"/>
        <v>8270</v>
      </c>
      <c r="DP652" s="733" t="s">
        <v>3943</v>
      </c>
      <c r="DQ652" s="163">
        <v>0</v>
      </c>
      <c r="DR652" s="522">
        <f t="shared" si="409"/>
        <v>0</v>
      </c>
      <c r="DS652" s="523"/>
      <c r="DT652" s="524">
        <f t="shared" si="400"/>
        <v>0</v>
      </c>
      <c r="DV652" s="732" t="s">
        <v>4327</v>
      </c>
      <c r="DW652" s="165">
        <v>800</v>
      </c>
      <c r="DX652" s="519">
        <f t="shared" si="410"/>
        <v>800</v>
      </c>
      <c r="DY652" s="520"/>
      <c r="DZ652" s="521">
        <f t="shared" si="417"/>
        <v>800</v>
      </c>
      <c r="EH652" s="732" t="s">
        <v>5582</v>
      </c>
      <c r="EI652" s="165">
        <v>0</v>
      </c>
      <c r="EJ652" s="519">
        <f>ROUND(((EI652-(EI652/6))/$DD$3)*$DE$3,2)</f>
        <v>0</v>
      </c>
      <c r="EK652" s="520"/>
      <c r="EL652" s="521">
        <f>IF(EK652="",EJ652,
IF(AND($EI$10&gt;=VLOOKUP(EK652,$EH$5:$EL$9,2,0),$EI$10&lt;=VLOOKUP(EK652,$EH$5:$EL$9,3,0)),
(EJ652*(1-VLOOKUP(EK652,$EH$5:$EL$9,4,0))),
EJ652))</f>
        <v>0</v>
      </c>
    </row>
    <row r="653" spans="51:142" x14ac:dyDescent="0.2">
      <c r="AY653" s="143" t="s">
        <v>6184</v>
      </c>
      <c r="AZ653" s="61" t="s">
        <v>1599</v>
      </c>
      <c r="BA653" s="138" t="str">
        <f t="shared" si="407"/>
        <v>ДП КЛАСІК.2А/1.купе.</v>
      </c>
      <c r="BW653" s="143" t="s">
        <v>6190</v>
      </c>
      <c r="BX653" s="764" t="s">
        <v>3617</v>
      </c>
      <c r="BY653" s="137" t="str">
        <f t="shared" si="414"/>
        <v>ДП КЛАСІК.1А/1.Графіт</v>
      </c>
      <c r="CA653" s="145" t="s">
        <v>3048</v>
      </c>
      <c r="CB653" s="136" t="s">
        <v>6271</v>
      </c>
      <c r="CC653" s="137" t="str">
        <f>CONCATENATE(CA653,".",CB653)</f>
        <v>ДП Ліса.фальц..робоча..Soft цл (чор.) +3завіс</v>
      </c>
      <c r="DD653" s="248" t="s">
        <v>7298</v>
      </c>
      <c r="DE653" s="163">
        <v>8270</v>
      </c>
      <c r="DF653" s="525">
        <f t="shared" si="404"/>
        <v>8270</v>
      </c>
      <c r="DG653" s="526"/>
      <c r="DH653" s="524">
        <f t="shared" si="415"/>
        <v>8270</v>
      </c>
      <c r="DP653" s="161" t="s">
        <v>1151</v>
      </c>
      <c r="DQ653" s="162">
        <v>0</v>
      </c>
      <c r="DR653" s="525">
        <f t="shared" si="409"/>
        <v>0</v>
      </c>
      <c r="DS653" s="526"/>
      <c r="DT653" s="527">
        <f t="shared" si="400"/>
        <v>0</v>
      </c>
      <c r="DV653" s="733" t="s">
        <v>4328</v>
      </c>
      <c r="DW653" s="163">
        <v>800</v>
      </c>
      <c r="DX653" s="519">
        <f t="shared" si="410"/>
        <v>800</v>
      </c>
      <c r="DY653" s="523"/>
      <c r="DZ653" s="524">
        <f t="shared" si="417"/>
        <v>800</v>
      </c>
      <c r="EH653" s="733" t="s">
        <v>5583</v>
      </c>
      <c r="EI653" s="163">
        <v>260</v>
      </c>
      <c r="EJ653" s="528">
        <f>ROUND(((EI653-(EI653/6))/$DD$3)*$DE$3,2)</f>
        <v>260</v>
      </c>
      <c r="EK653" s="523"/>
      <c r="EL653" s="524">
        <f>IF(EK653="",EJ653,
IF(AND($EI$10&gt;=VLOOKUP(EK653,$EH$5:$EL$9,2,0),$EI$10&lt;=VLOOKUP(EK653,$EH$5:$EL$9,3,0)),
(EJ653*(1-VLOOKUP(EK653,$EH$5:$EL$9,4,0))),
EJ653))</f>
        <v>260</v>
      </c>
    </row>
    <row r="654" spans="51:142" x14ac:dyDescent="0.2">
      <c r="AY654" s="143" t="s">
        <v>6190</v>
      </c>
      <c r="AZ654" s="136" t="s">
        <v>1597</v>
      </c>
      <c r="BA654" s="138" t="str">
        <f t="shared" si="407"/>
        <v>ДП КЛАСІК.1А/1.фальц.</v>
      </c>
      <c r="BW654" s="143" t="s">
        <v>6190</v>
      </c>
      <c r="BX654" s="247" t="s">
        <v>790</v>
      </c>
      <c r="BY654" s="138" t="str">
        <f t="shared" si="414"/>
        <v>ДП КЛАСІК.1А/1.Бронза</v>
      </c>
      <c r="CA654" s="145" t="s">
        <v>3048</v>
      </c>
      <c r="CB654" s="136" t="s">
        <v>6206</v>
      </c>
      <c r="CC654" s="137" t="str">
        <f>CONCATENATE(CA654,".",CB654)</f>
        <v>ДП Ліса.фальц..робоча..Soft ст (чор.) +3завіс</v>
      </c>
      <c r="DD654" s="249" t="s">
        <v>2520</v>
      </c>
      <c r="DE654" s="165">
        <v>8880</v>
      </c>
      <c r="DF654" s="525">
        <f t="shared" si="404"/>
        <v>8880</v>
      </c>
      <c r="DG654" s="526"/>
      <c r="DH654" s="521">
        <f t="shared" si="415"/>
        <v>8880</v>
      </c>
      <c r="DP654" s="732" t="s">
        <v>3783</v>
      </c>
      <c r="DQ654" s="165">
        <v>550</v>
      </c>
      <c r="DR654" s="519">
        <f t="shared" si="409"/>
        <v>550</v>
      </c>
      <c r="DS654" s="520"/>
      <c r="DT654" s="521">
        <f t="shared" si="400"/>
        <v>550</v>
      </c>
      <c r="DV654" s="732" t="s">
        <v>5964</v>
      </c>
      <c r="DW654" s="165">
        <v>1000</v>
      </c>
      <c r="DX654" s="519">
        <f t="shared" si="410"/>
        <v>1000</v>
      </c>
      <c r="DY654" s="520"/>
      <c r="DZ654" s="521">
        <f t="shared" si="417"/>
        <v>1000</v>
      </c>
      <c r="EH654" s="732" t="s">
        <v>5584</v>
      </c>
      <c r="EI654" s="165">
        <v>0</v>
      </c>
      <c r="EJ654" s="519">
        <f t="shared" si="411"/>
        <v>0</v>
      </c>
      <c r="EK654" s="520"/>
      <c r="EL654" s="521">
        <f t="shared" si="412"/>
        <v>0</v>
      </c>
    </row>
    <row r="655" spans="51:142" x14ac:dyDescent="0.2">
      <c r="AY655" s="143" t="s">
        <v>6190</v>
      </c>
      <c r="AZ655" s="136" t="s">
        <v>1598</v>
      </c>
      <c r="BA655" s="138" t="str">
        <f t="shared" si="407"/>
        <v>ДП КЛАСІК.1А/1.б/з фальц.</v>
      </c>
      <c r="BW655" s="431"/>
      <c r="BX655" s="431"/>
      <c r="BY655" s="431"/>
      <c r="CA655" s="145" t="s">
        <v>3048</v>
      </c>
      <c r="CB655" s="136" t="s">
        <v>4064</v>
      </c>
      <c r="CC655" s="137" t="str">
        <f>CONCATENATE(CA655,".",CB655)</f>
        <v>ДП Ліса.фальц..робоча..Soft цл +3завіс</v>
      </c>
      <c r="DD655" s="249" t="s">
        <v>2521</v>
      </c>
      <c r="DE655" s="165">
        <v>8880</v>
      </c>
      <c r="DF655" s="525">
        <f t="shared" si="404"/>
        <v>8880</v>
      </c>
      <c r="DG655" s="526"/>
      <c r="DH655" s="521">
        <f t="shared" si="415"/>
        <v>8880</v>
      </c>
      <c r="DP655" s="107" t="s">
        <v>1152</v>
      </c>
      <c r="DQ655" s="163">
        <v>550</v>
      </c>
      <c r="DR655" s="528">
        <f t="shared" si="409"/>
        <v>550</v>
      </c>
      <c r="DS655" s="523"/>
      <c r="DT655" s="524">
        <f t="shared" si="400"/>
        <v>550</v>
      </c>
      <c r="DV655" s="733" t="s">
        <v>5965</v>
      </c>
      <c r="DW655" s="163">
        <v>1000</v>
      </c>
      <c r="DX655" s="519">
        <f t="shared" si="410"/>
        <v>1000</v>
      </c>
      <c r="DY655" s="523"/>
      <c r="DZ655" s="524">
        <f t="shared" si="417"/>
        <v>1000</v>
      </c>
      <c r="EH655" s="733" t="s">
        <v>5585</v>
      </c>
      <c r="EI655" s="163">
        <v>260</v>
      </c>
      <c r="EJ655" s="528">
        <f>ROUND(((EI655-(EI655/6))/$DD$3)*$DE$3,2)</f>
        <v>260</v>
      </c>
      <c r="EK655" s="523"/>
      <c r="EL655" s="524">
        <f t="shared" si="412"/>
        <v>260</v>
      </c>
    </row>
    <row r="656" spans="51:142" x14ac:dyDescent="0.2">
      <c r="AY656" s="143" t="s">
        <v>6190</v>
      </c>
      <c r="AZ656" s="61" t="s">
        <v>1599</v>
      </c>
      <c r="BA656" s="138" t="str">
        <f t="shared" si="407"/>
        <v>ДП КЛАСІК.1А/1.купе.</v>
      </c>
      <c r="BW656" s="143" t="s">
        <v>6892</v>
      </c>
      <c r="BX656" s="776" t="s">
        <v>3871</v>
      </c>
      <c r="BY656" s="134" t="str">
        <f>CONCATENATE(BW656,".",BX656)</f>
        <v>ДП Прованс.1/0.(ні)</v>
      </c>
      <c r="CA656" s="145" t="s">
        <v>3048</v>
      </c>
      <c r="CB656" s="136" t="s">
        <v>4067</v>
      </c>
      <c r="CC656" s="137" t="str">
        <f>CONCATENATE(CA656,".",CB656)</f>
        <v>ДП Ліса.фальц..робоча..Soft ст +3завіс</v>
      </c>
      <c r="DD656" s="249" t="s">
        <v>2522</v>
      </c>
      <c r="DE656" s="165">
        <v>8880</v>
      </c>
      <c r="DF656" s="525">
        <f t="shared" si="404"/>
        <v>8880</v>
      </c>
      <c r="DG656" s="526"/>
      <c r="DH656" s="521">
        <f t="shared" si="415"/>
        <v>8880</v>
      </c>
      <c r="DP656" s="164" t="s">
        <v>1153</v>
      </c>
      <c r="DQ656" s="165">
        <v>0</v>
      </c>
      <c r="DR656" s="519">
        <f t="shared" si="409"/>
        <v>0</v>
      </c>
      <c r="DS656" s="520"/>
      <c r="DT656" s="521">
        <f t="shared" si="400"/>
        <v>0</v>
      </c>
      <c r="DV656" s="731" t="s">
        <v>4329</v>
      </c>
      <c r="DW656" s="162">
        <v>0</v>
      </c>
      <c r="DX656" s="519">
        <f t="shared" si="410"/>
        <v>0</v>
      </c>
      <c r="DY656" s="526"/>
      <c r="DZ656" s="527">
        <f t="shared" si="417"/>
        <v>0</v>
      </c>
      <c r="EH656" s="535"/>
      <c r="EI656" s="536"/>
      <c r="EJ656" s="647"/>
      <c r="EK656" s="648"/>
      <c r="EL656" s="649"/>
    </row>
    <row r="657" spans="51:142" x14ac:dyDescent="0.2">
      <c r="AY657" s="425"/>
      <c r="AZ657" s="541"/>
      <c r="BA657" s="427"/>
      <c r="BW657" s="143" t="s">
        <v>6894</v>
      </c>
      <c r="BX657" s="245" t="s">
        <v>430</v>
      </c>
      <c r="BY657" s="134" t="str">
        <f>CONCATENATE(BW657,".",BX657)</f>
        <v>ДП Прованс.1/1.Сатин</v>
      </c>
      <c r="CA657" s="145" t="s">
        <v>3048</v>
      </c>
      <c r="CC657" s="21"/>
      <c r="DD657" s="249" t="s">
        <v>2523</v>
      </c>
      <c r="DE657" s="165">
        <v>8880</v>
      </c>
      <c r="DF657" s="525">
        <f t="shared" si="404"/>
        <v>8880</v>
      </c>
      <c r="DG657" s="526"/>
      <c r="DH657" s="521">
        <f t="shared" si="415"/>
        <v>8880</v>
      </c>
      <c r="DP657" s="732" t="s">
        <v>3784</v>
      </c>
      <c r="DQ657" s="165">
        <v>550</v>
      </c>
      <c r="DR657" s="519">
        <f t="shared" si="409"/>
        <v>550</v>
      </c>
      <c r="DS657" s="520"/>
      <c r="DT657" s="521">
        <f t="shared" si="400"/>
        <v>550</v>
      </c>
      <c r="DV657" s="732" t="s">
        <v>6362</v>
      </c>
      <c r="DW657" s="165">
        <v>0</v>
      </c>
      <c r="DX657" s="519">
        <f t="shared" si="410"/>
        <v>0</v>
      </c>
      <c r="DY657" s="520"/>
      <c r="DZ657" s="521">
        <f t="shared" si="417"/>
        <v>0</v>
      </c>
      <c r="EH657" s="732" t="s">
        <v>5586</v>
      </c>
      <c r="EI657" s="165">
        <v>0</v>
      </c>
      <c r="EJ657" s="519">
        <f t="shared" ref="EJ657:EJ674" si="418">ROUND(((EI657-(EI657/6))/$DD$3)*$DE$3,2)</f>
        <v>0</v>
      </c>
      <c r="EK657" s="520"/>
      <c r="EL657" s="521">
        <f t="shared" ref="EL657:EL674" si="419">IF(EK657="",EJ657,
IF(AND($EI$10&gt;=VLOOKUP(EK657,$EH$5:$EL$9,2,0),$EI$10&lt;=VLOOKUP(EK657,$EH$5:$EL$9,3,0)),
(EJ657*(1-VLOOKUP(EK657,$EH$5:$EL$9,4,0))),
EJ657))</f>
        <v>0</v>
      </c>
    </row>
    <row r="658" spans="51:142" x14ac:dyDescent="0.2">
      <c r="AY658" s="143" t="s">
        <v>6892</v>
      </c>
      <c r="AZ658" s="136" t="s">
        <v>1597</v>
      </c>
      <c r="BA658" s="138" t="str">
        <f t="shared" ref="BA658:BA678" si="420">CONCATENATE(AY658,".",AZ658)</f>
        <v>ДП Прованс.1/0.фальц.</v>
      </c>
      <c r="BW658" s="143" t="s">
        <v>6894</v>
      </c>
      <c r="BX658" s="764" t="s">
        <v>3617</v>
      </c>
      <c r="BY658" s="137" t="str">
        <f>CONCATENATE(BW658,".",BX658)</f>
        <v>ДП Прованс.1/1.Графіт</v>
      </c>
      <c r="CA658" s="145" t="s">
        <v>3048</v>
      </c>
      <c r="CB658" s="136" t="s">
        <v>4076</v>
      </c>
      <c r="CC658" s="137" t="str">
        <f>CONCATENATE(CA658,".",CB658)</f>
        <v>ДП Ліса.фальц..робоча..Magnet цл +3завіс</v>
      </c>
      <c r="DD658" s="249" t="s">
        <v>2524</v>
      </c>
      <c r="DE658" s="165">
        <v>8880</v>
      </c>
      <c r="DF658" s="525">
        <f t="shared" si="404"/>
        <v>8880</v>
      </c>
      <c r="DG658" s="526"/>
      <c r="DH658" s="521">
        <f t="shared" si="415"/>
        <v>8880</v>
      </c>
      <c r="DP658" s="107" t="s">
        <v>1154</v>
      </c>
      <c r="DQ658" s="163">
        <v>550</v>
      </c>
      <c r="DR658" s="528">
        <f t="shared" si="409"/>
        <v>550</v>
      </c>
      <c r="DS658" s="523"/>
      <c r="DT658" s="524">
        <f t="shared" si="400"/>
        <v>550</v>
      </c>
      <c r="DV658" s="733" t="s">
        <v>4330</v>
      </c>
      <c r="DW658" s="163">
        <v>0</v>
      </c>
      <c r="DX658" s="519">
        <f t="shared" si="410"/>
        <v>0</v>
      </c>
      <c r="DY658" s="523"/>
      <c r="DZ658" s="524">
        <f t="shared" si="417"/>
        <v>0</v>
      </c>
      <c r="EH658" s="733" t="s">
        <v>5587</v>
      </c>
      <c r="EI658" s="163">
        <v>170</v>
      </c>
      <c r="EJ658" s="528">
        <f t="shared" si="418"/>
        <v>170</v>
      </c>
      <c r="EK658" s="523"/>
      <c r="EL658" s="524">
        <f t="shared" si="419"/>
        <v>170</v>
      </c>
    </row>
    <row r="659" spans="51:142" x14ac:dyDescent="0.2">
      <c r="AY659" s="143" t="s">
        <v>6892</v>
      </c>
      <c r="AZ659" s="136" t="s">
        <v>1598</v>
      </c>
      <c r="BA659" s="138" t="str">
        <f t="shared" si="420"/>
        <v>ДП Прованс.1/0.б/з фальц.</v>
      </c>
      <c r="BW659" s="143" t="s">
        <v>6894</v>
      </c>
      <c r="BX659" s="247" t="s">
        <v>790</v>
      </c>
      <c r="BY659" s="138" t="str">
        <f>CONCATENATE(BW659,".",BX659)</f>
        <v>ДП Прованс.1/1.Бронза</v>
      </c>
      <c r="CA659" s="146" t="s">
        <v>3048</v>
      </c>
      <c r="CB659" s="61" t="s">
        <v>4079</v>
      </c>
      <c r="CC659" s="138" t="str">
        <f>CONCATENATE(CA659,".",CB659)</f>
        <v>ДП Ліса.фальц..робоча..Magnet ст +3завіс</v>
      </c>
      <c r="DD659" s="249" t="s">
        <v>2525</v>
      </c>
      <c r="DE659" s="165">
        <v>8880</v>
      </c>
      <c r="DF659" s="525">
        <f t="shared" si="404"/>
        <v>8880</v>
      </c>
      <c r="DG659" s="526"/>
      <c r="DH659" s="521">
        <f t="shared" si="415"/>
        <v>8880</v>
      </c>
      <c r="DP659" s="164" t="s">
        <v>1155</v>
      </c>
      <c r="DQ659" s="165">
        <v>0</v>
      </c>
      <c r="DR659" s="519">
        <f t="shared" si="409"/>
        <v>0</v>
      </c>
      <c r="DS659" s="520"/>
      <c r="DT659" s="521">
        <f t="shared" si="400"/>
        <v>0</v>
      </c>
      <c r="DV659" s="732" t="s">
        <v>4331</v>
      </c>
      <c r="DW659" s="165">
        <v>0</v>
      </c>
      <c r="DX659" s="519">
        <f t="shared" si="410"/>
        <v>0</v>
      </c>
      <c r="DY659" s="520"/>
      <c r="DZ659" s="521">
        <f t="shared" si="417"/>
        <v>0</v>
      </c>
      <c r="EH659" s="732" t="s">
        <v>5588</v>
      </c>
      <c r="EI659" s="165">
        <v>0</v>
      </c>
      <c r="EJ659" s="519">
        <f t="shared" si="418"/>
        <v>0</v>
      </c>
      <c r="EK659" s="520"/>
      <c r="EL659" s="521">
        <f t="shared" si="419"/>
        <v>0</v>
      </c>
    </row>
    <row r="660" spans="51:142" x14ac:dyDescent="0.2">
      <c r="AY660" s="143" t="s">
        <v>6892</v>
      </c>
      <c r="AZ660" s="61" t="s">
        <v>1599</v>
      </c>
      <c r="BA660" s="138" t="str">
        <f t="shared" si="420"/>
        <v>ДП Прованс.1/0.купе.</v>
      </c>
      <c r="BW660" s="143" t="s">
        <v>6895</v>
      </c>
      <c r="BX660" s="776" t="s">
        <v>3871</v>
      </c>
      <c r="BY660" s="134" t="str">
        <f>CONCATENATE(BW660,".",BX660)</f>
        <v>ДП Прованс.2/0.(ні)</v>
      </c>
      <c r="CA660" s="145" t="s">
        <v>3048</v>
      </c>
      <c r="CB660" s="762" t="s">
        <v>5833</v>
      </c>
      <c r="CC660" s="137" t="str">
        <f>CONCATENATE(CA660,".",CB660)</f>
        <v>ДП Ліса.фальц..робоча..Magnet цл (чор.) +3завіс</v>
      </c>
      <c r="DD660" s="249" t="s">
        <v>2526</v>
      </c>
      <c r="DE660" s="165">
        <v>8880</v>
      </c>
      <c r="DF660" s="525">
        <f t="shared" si="404"/>
        <v>8880</v>
      </c>
      <c r="DG660" s="526"/>
      <c r="DH660" s="521">
        <f t="shared" si="415"/>
        <v>8880</v>
      </c>
      <c r="DP660" s="732" t="s">
        <v>3785</v>
      </c>
      <c r="DQ660" s="165">
        <v>550</v>
      </c>
      <c r="DR660" s="519">
        <f t="shared" si="409"/>
        <v>550</v>
      </c>
      <c r="DS660" s="520"/>
      <c r="DT660" s="521">
        <f t="shared" si="400"/>
        <v>550</v>
      </c>
      <c r="DV660" s="732" t="s">
        <v>4332</v>
      </c>
      <c r="DW660" s="165">
        <v>800</v>
      </c>
      <c r="DX660" s="519">
        <f t="shared" si="410"/>
        <v>800</v>
      </c>
      <c r="DY660" s="520"/>
      <c r="DZ660" s="521">
        <f t="shared" si="417"/>
        <v>800</v>
      </c>
      <c r="EH660" s="733" t="s">
        <v>5589</v>
      </c>
      <c r="EI660" s="163">
        <v>170</v>
      </c>
      <c r="EJ660" s="528">
        <f t="shared" si="418"/>
        <v>170</v>
      </c>
      <c r="EK660" s="523"/>
      <c r="EL660" s="524">
        <f t="shared" si="419"/>
        <v>170</v>
      </c>
    </row>
    <row r="661" spans="51:142" x14ac:dyDescent="0.2">
      <c r="AY661" s="143" t="s">
        <v>6894</v>
      </c>
      <c r="AZ661" s="136" t="s">
        <v>1597</v>
      </c>
      <c r="BA661" s="138" t="str">
        <f t="shared" si="420"/>
        <v>ДП Прованс.1/1.фальц.</v>
      </c>
      <c r="BW661" s="143" t="s">
        <v>6896</v>
      </c>
      <c r="BX661" s="245" t="s">
        <v>430</v>
      </c>
      <c r="BY661" s="134" t="str">
        <f t="shared" ref="BY661:BY673" si="421">CONCATENATE(BW661,".",BX661)</f>
        <v>ДП Прованс.2/1.Сатин</v>
      </c>
      <c r="CA661" s="146" t="s">
        <v>3048</v>
      </c>
      <c r="CB661" s="762" t="s">
        <v>5834</v>
      </c>
      <c r="CC661" s="138" t="str">
        <f>CONCATENATE(CA661,".",CB661)</f>
        <v>ДП Ліса.фальц..робоча..Magnet ст (чор.) +3завіс</v>
      </c>
      <c r="DD661" s="249" t="s">
        <v>2527</v>
      </c>
      <c r="DE661" s="165">
        <v>8880</v>
      </c>
      <c r="DF661" s="525">
        <f t="shared" si="404"/>
        <v>8880</v>
      </c>
      <c r="DG661" s="526"/>
      <c r="DH661" s="521">
        <f t="shared" si="415"/>
        <v>8880</v>
      </c>
      <c r="DP661" s="107" t="s">
        <v>1156</v>
      </c>
      <c r="DQ661" s="163">
        <v>550</v>
      </c>
      <c r="DR661" s="528">
        <f t="shared" si="409"/>
        <v>550</v>
      </c>
      <c r="DS661" s="523"/>
      <c r="DT661" s="524">
        <f t="shared" si="400"/>
        <v>550</v>
      </c>
      <c r="DV661" s="732" t="s">
        <v>4333</v>
      </c>
      <c r="DW661" s="165">
        <v>800</v>
      </c>
      <c r="DX661" s="519">
        <f t="shared" si="410"/>
        <v>800</v>
      </c>
      <c r="DY661" s="520"/>
      <c r="DZ661" s="521">
        <f t="shared" si="417"/>
        <v>800</v>
      </c>
      <c r="EH661" s="732" t="s">
        <v>5590</v>
      </c>
      <c r="EI661" s="165">
        <v>0</v>
      </c>
      <c r="EJ661" s="519">
        <f>ROUND(((EI661-(EI661/6))/$DD$3)*$DE$3,2)</f>
        <v>0</v>
      </c>
      <c r="EK661" s="520"/>
      <c r="EL661" s="521">
        <f>IF(EK661="",EJ661,
IF(AND($EI$10&gt;=VLOOKUP(EK661,$EH$5:$EL$9,2,0),$EI$10&lt;=VLOOKUP(EK661,$EH$5:$EL$9,3,0)),
(EJ661*(1-VLOOKUP(EK661,$EH$5:$EL$9,4,0))),
EJ661))</f>
        <v>0</v>
      </c>
    </row>
    <row r="662" spans="51:142" x14ac:dyDescent="0.2">
      <c r="AY662" s="143" t="s">
        <v>6894</v>
      </c>
      <c r="AZ662" s="136" t="s">
        <v>1598</v>
      </c>
      <c r="BA662" s="138" t="str">
        <f t="shared" si="420"/>
        <v>ДП Прованс.1/1.б/з фальц.</v>
      </c>
      <c r="BW662" s="143" t="s">
        <v>6896</v>
      </c>
      <c r="BX662" s="764" t="s">
        <v>3617</v>
      </c>
      <c r="BY662" s="137" t="str">
        <f t="shared" si="421"/>
        <v>ДП Прованс.2/1.Графіт</v>
      </c>
      <c r="CA662" s="144" t="s">
        <v>3049</v>
      </c>
      <c r="CB662" s="133" t="s">
        <v>3871</v>
      </c>
      <c r="CC662" s="134" t="str">
        <f>CONCATENATE(CA662,".",CB662)</f>
        <v>ДП Ліса.фальц..неробоча..(ні)</v>
      </c>
      <c r="DD662" s="249" t="s">
        <v>2528</v>
      </c>
      <c r="DE662" s="165">
        <v>8880</v>
      </c>
      <c r="DF662" s="525">
        <f t="shared" si="404"/>
        <v>8880</v>
      </c>
      <c r="DG662" s="526"/>
      <c r="DH662" s="521">
        <f t="shared" si="415"/>
        <v>8880</v>
      </c>
      <c r="DP662" s="164" t="s">
        <v>1159</v>
      </c>
      <c r="DQ662" s="165">
        <v>0</v>
      </c>
      <c r="DR662" s="519">
        <f t="shared" si="409"/>
        <v>0</v>
      </c>
      <c r="DS662" s="520"/>
      <c r="DT662" s="521">
        <f t="shared" si="400"/>
        <v>0</v>
      </c>
      <c r="DV662" s="732" t="s">
        <v>4334</v>
      </c>
      <c r="DW662" s="165">
        <v>800</v>
      </c>
      <c r="DX662" s="519">
        <f t="shared" si="410"/>
        <v>800</v>
      </c>
      <c r="DY662" s="520"/>
      <c r="DZ662" s="521">
        <f t="shared" si="417"/>
        <v>800</v>
      </c>
      <c r="EH662" s="733" t="s">
        <v>5591</v>
      </c>
      <c r="EI662" s="163">
        <v>200</v>
      </c>
      <c r="EJ662" s="528">
        <f>ROUND(((EI662-(EI662/6))/$DD$3)*$DE$3,2)</f>
        <v>200</v>
      </c>
      <c r="EK662" s="523"/>
      <c r="EL662" s="524">
        <f>IF(EK662="",EJ662,
IF(AND($EI$10&gt;=VLOOKUP(EK662,$EH$5:$EL$9,2,0),$EI$10&lt;=VLOOKUP(EK662,$EH$5:$EL$9,3,0)),
(EJ662*(1-VLOOKUP(EK662,$EH$5:$EL$9,4,0))),
EJ662))</f>
        <v>200</v>
      </c>
    </row>
    <row r="663" spans="51:142" x14ac:dyDescent="0.2">
      <c r="AY663" s="143" t="s">
        <v>6894</v>
      </c>
      <c r="AZ663" s="61" t="s">
        <v>1599</v>
      </c>
      <c r="BA663" s="138" t="str">
        <f t="shared" si="420"/>
        <v>ДП Прованс.1/1.купе.</v>
      </c>
      <c r="BW663" s="143" t="s">
        <v>6896</v>
      </c>
      <c r="BX663" s="247" t="s">
        <v>790</v>
      </c>
      <c r="BY663" s="138" t="str">
        <f t="shared" si="421"/>
        <v>ДП Прованс.2/1.Бронза</v>
      </c>
      <c r="CA663" s="145" t="s">
        <v>3049</v>
      </c>
      <c r="CC663" s="21"/>
      <c r="DD663" s="248" t="s">
        <v>2529</v>
      </c>
      <c r="DE663" s="163">
        <v>8880</v>
      </c>
      <c r="DF663" s="525">
        <f t="shared" si="404"/>
        <v>8880</v>
      </c>
      <c r="DG663" s="526"/>
      <c r="DH663" s="524">
        <f t="shared" si="415"/>
        <v>8880</v>
      </c>
      <c r="DP663" s="732" t="s">
        <v>3786</v>
      </c>
      <c r="DQ663" s="165">
        <v>550</v>
      </c>
      <c r="DR663" s="519">
        <f t="shared" si="409"/>
        <v>550</v>
      </c>
      <c r="DS663" s="520"/>
      <c r="DT663" s="521">
        <f t="shared" si="400"/>
        <v>550</v>
      </c>
      <c r="DV663" s="732" t="s">
        <v>4335</v>
      </c>
      <c r="DW663" s="165">
        <v>800</v>
      </c>
      <c r="DX663" s="519">
        <f t="shared" si="410"/>
        <v>800</v>
      </c>
      <c r="DY663" s="520"/>
      <c r="DZ663" s="521">
        <f t="shared" si="417"/>
        <v>800</v>
      </c>
      <c r="EH663" s="732" t="s">
        <v>5592</v>
      </c>
      <c r="EI663" s="165">
        <v>0</v>
      </c>
      <c r="EJ663" s="519">
        <f>ROUND(((EI663-(EI663/6))/$DD$3)*$DE$3,2)</f>
        <v>0</v>
      </c>
      <c r="EK663" s="520"/>
      <c r="EL663" s="521">
        <f>IF(EK663="",EJ663,
IF(AND($EI$10&gt;=VLOOKUP(EK663,$EH$5:$EL$9,2,0),$EI$10&lt;=VLOOKUP(EK663,$EH$5:$EL$9,3,0)),
(EJ663*(1-VLOOKUP(EK663,$EH$5:$EL$9,4,0))),
EJ663))</f>
        <v>0</v>
      </c>
    </row>
    <row r="664" spans="51:142" x14ac:dyDescent="0.2">
      <c r="AY664" s="143" t="s">
        <v>6895</v>
      </c>
      <c r="AZ664" s="136" t="s">
        <v>1597</v>
      </c>
      <c r="BA664" s="138" t="str">
        <f t="shared" si="420"/>
        <v>ДП Прованс.2/0.фальц.</v>
      </c>
      <c r="BW664" s="143" t="s">
        <v>6897</v>
      </c>
      <c r="BX664" s="776" t="s">
        <v>3871</v>
      </c>
      <c r="BY664" s="134" t="str">
        <f t="shared" si="421"/>
        <v>ДП Прованс.3/0.(ні)</v>
      </c>
      <c r="CA664" s="145" t="s">
        <v>3049</v>
      </c>
      <c r="CB664" s="150" t="s">
        <v>4085</v>
      </c>
      <c r="CC664" s="137" t="str">
        <f t="shared" ref="CC664:CC669" si="422">CONCATENATE(CA664,".",CB664)</f>
        <v>ДП Ліса.фальц..неробоча..Пл Stand +3завіс</v>
      </c>
      <c r="DD664" s="734" t="s">
        <v>4881</v>
      </c>
      <c r="DE664" s="165">
        <v>9310</v>
      </c>
      <c r="DF664" s="525">
        <f t="shared" si="404"/>
        <v>9310</v>
      </c>
      <c r="DG664" s="526"/>
      <c r="DH664" s="521">
        <f t="shared" ref="DH664:DH673" si="423">IF(DG664="",DF664,
IF(AND($DE$10&gt;=VLOOKUP(DG664,$DD$5:$DH$9,2,0),$DE$10&lt;=VLOOKUP(DG664,$DD$5:$DH$9,3,0)),
(DF664*(1-VLOOKUP(DG664,$DD$5:$DH$9,4,0))),
DF664))</f>
        <v>9310</v>
      </c>
      <c r="DP664" s="107" t="s">
        <v>1160</v>
      </c>
      <c r="DQ664" s="163">
        <v>550</v>
      </c>
      <c r="DR664" s="528">
        <f t="shared" si="409"/>
        <v>550</v>
      </c>
      <c r="DS664" s="523"/>
      <c r="DT664" s="524">
        <f t="shared" si="400"/>
        <v>550</v>
      </c>
      <c r="DV664" s="733" t="s">
        <v>4336</v>
      </c>
      <c r="DW664" s="165">
        <v>800</v>
      </c>
      <c r="DX664" s="519">
        <f t="shared" si="410"/>
        <v>800</v>
      </c>
      <c r="DY664" s="523"/>
      <c r="DZ664" s="524">
        <f t="shared" si="417"/>
        <v>800</v>
      </c>
      <c r="EH664" s="733" t="s">
        <v>5593</v>
      </c>
      <c r="EI664" s="163">
        <v>200</v>
      </c>
      <c r="EJ664" s="528">
        <f>ROUND(((EI664-(EI664/6))/$DD$3)*$DE$3,2)</f>
        <v>200</v>
      </c>
      <c r="EK664" s="523"/>
      <c r="EL664" s="524">
        <f>IF(EK664="",EJ664,
IF(AND($EI$10&gt;=VLOOKUP(EK664,$EH$5:$EL$9,2,0),$EI$10&lt;=VLOOKUP(EK664,$EH$5:$EL$9,3,0)),
(EJ664*(1-VLOOKUP(EK664,$EH$5:$EL$9,4,0))),
EJ664))</f>
        <v>200</v>
      </c>
    </row>
    <row r="665" spans="51:142" x14ac:dyDescent="0.2">
      <c r="AY665" s="143" t="s">
        <v>6895</v>
      </c>
      <c r="AZ665" s="136" t="s">
        <v>1598</v>
      </c>
      <c r="BA665" s="138" t="str">
        <f t="shared" si="420"/>
        <v>ДП Прованс.2/0.б/з фальц.</v>
      </c>
      <c r="BW665" s="143" t="s">
        <v>6898</v>
      </c>
      <c r="BX665" s="245" t="s">
        <v>430</v>
      </c>
      <c r="BY665" s="134" t="str">
        <f t="shared" si="421"/>
        <v>ДП Прованс.3/1.Сатин</v>
      </c>
      <c r="CA665" s="145" t="s">
        <v>3049</v>
      </c>
      <c r="CB665" s="150" t="s">
        <v>6268</v>
      </c>
      <c r="CC665" s="137" t="str">
        <f t="shared" si="422"/>
        <v>ДП Ліса.фальц..неробоча..Пл Soft (чор.)+3завіс</v>
      </c>
      <c r="DD665" s="734" t="s">
        <v>4882</v>
      </c>
      <c r="DE665" s="165">
        <v>9310</v>
      </c>
      <c r="DF665" s="525">
        <f t="shared" si="404"/>
        <v>9310</v>
      </c>
      <c r="DG665" s="526"/>
      <c r="DH665" s="521">
        <f t="shared" si="423"/>
        <v>9310</v>
      </c>
      <c r="DP665" s="164" t="s">
        <v>1161</v>
      </c>
      <c r="DQ665" s="165">
        <v>0</v>
      </c>
      <c r="DR665" s="519">
        <f t="shared" si="409"/>
        <v>0</v>
      </c>
      <c r="DS665" s="520"/>
      <c r="DT665" s="521">
        <f t="shared" si="400"/>
        <v>0</v>
      </c>
      <c r="DV665" s="733" t="s">
        <v>4337</v>
      </c>
      <c r="DW665" s="163">
        <v>800</v>
      </c>
      <c r="DX665" s="519">
        <f t="shared" si="410"/>
        <v>800</v>
      </c>
      <c r="DY665" s="523"/>
      <c r="DZ665" s="524">
        <f t="shared" si="417"/>
        <v>800</v>
      </c>
      <c r="EH665" s="732" t="s">
        <v>5594</v>
      </c>
      <c r="EI665" s="165">
        <v>0</v>
      </c>
      <c r="EJ665" s="519">
        <f t="shared" si="418"/>
        <v>0</v>
      </c>
      <c r="EK665" s="520"/>
      <c r="EL665" s="521">
        <f t="shared" si="419"/>
        <v>0</v>
      </c>
    </row>
    <row r="666" spans="51:142" x14ac:dyDescent="0.2">
      <c r="AY666" s="143" t="s">
        <v>6895</v>
      </c>
      <c r="AZ666" s="61" t="s">
        <v>1599</v>
      </c>
      <c r="BA666" s="138" t="str">
        <f t="shared" si="420"/>
        <v>ДП Прованс.2/0.купе.</v>
      </c>
      <c r="BW666" s="143" t="s">
        <v>6898</v>
      </c>
      <c r="BX666" s="764" t="s">
        <v>3617</v>
      </c>
      <c r="BY666" s="137" t="str">
        <f t="shared" si="421"/>
        <v>ДП Прованс.3/1.Графіт</v>
      </c>
      <c r="CA666" s="145" t="s">
        <v>3049</v>
      </c>
      <c r="CB666" s="150" t="s">
        <v>4093</v>
      </c>
      <c r="CC666" s="137" t="str">
        <f t="shared" si="422"/>
        <v>ДП Ліса.фальц..неробоча..Пл Soft +3завіс</v>
      </c>
      <c r="DD666" s="734" t="s">
        <v>4883</v>
      </c>
      <c r="DE666" s="165">
        <v>9310</v>
      </c>
      <c r="DF666" s="525">
        <f t="shared" si="404"/>
        <v>9310</v>
      </c>
      <c r="DG666" s="526"/>
      <c r="DH666" s="521">
        <f t="shared" si="423"/>
        <v>9310</v>
      </c>
      <c r="DP666" s="732" t="s">
        <v>3787</v>
      </c>
      <c r="DQ666" s="165">
        <v>550</v>
      </c>
      <c r="DR666" s="519">
        <f t="shared" si="409"/>
        <v>550</v>
      </c>
      <c r="DS666" s="520"/>
      <c r="DT666" s="521">
        <f t="shared" si="400"/>
        <v>550</v>
      </c>
      <c r="DV666" s="732" t="s">
        <v>5966</v>
      </c>
      <c r="DW666" s="165">
        <v>0</v>
      </c>
      <c r="DX666" s="519">
        <f t="shared" si="410"/>
        <v>0</v>
      </c>
      <c r="DY666" s="520"/>
      <c r="DZ666" s="521">
        <f t="shared" si="417"/>
        <v>0</v>
      </c>
      <c r="EH666" s="733" t="s">
        <v>5595</v>
      </c>
      <c r="EI666" s="163">
        <v>250</v>
      </c>
      <c r="EJ666" s="528">
        <f t="shared" si="418"/>
        <v>250</v>
      </c>
      <c r="EK666" s="523"/>
      <c r="EL666" s="524">
        <f t="shared" si="419"/>
        <v>250</v>
      </c>
    </row>
    <row r="667" spans="51:142" x14ac:dyDescent="0.2">
      <c r="AY667" s="143" t="s">
        <v>6896</v>
      </c>
      <c r="AZ667" s="136" t="s">
        <v>1597</v>
      </c>
      <c r="BA667" s="138" t="str">
        <f t="shared" si="420"/>
        <v>ДП Прованс.2/1.фальц.</v>
      </c>
      <c r="BW667" s="143" t="s">
        <v>6898</v>
      </c>
      <c r="BX667" s="247" t="s">
        <v>790</v>
      </c>
      <c r="BY667" s="138" t="str">
        <f t="shared" si="421"/>
        <v>ДП Прованс.3/1.Бронза</v>
      </c>
      <c r="CA667" s="146" t="s">
        <v>3049</v>
      </c>
      <c r="CB667" s="151" t="s">
        <v>4096</v>
      </c>
      <c r="CC667" s="138" t="str">
        <f t="shared" si="422"/>
        <v>ДП Ліса.фальц..неробоча..Пл Magnet +3завіс</v>
      </c>
      <c r="DD667" s="734" t="s">
        <v>4884</v>
      </c>
      <c r="DE667" s="165">
        <v>9310</v>
      </c>
      <c r="DF667" s="525">
        <f t="shared" si="404"/>
        <v>9310</v>
      </c>
      <c r="DG667" s="526"/>
      <c r="DH667" s="521">
        <f t="shared" si="423"/>
        <v>9310</v>
      </c>
      <c r="DP667" s="107" t="s">
        <v>1162</v>
      </c>
      <c r="DQ667" s="163">
        <v>550</v>
      </c>
      <c r="DR667" s="528">
        <f t="shared" si="409"/>
        <v>550</v>
      </c>
      <c r="DS667" s="523"/>
      <c r="DT667" s="524">
        <f t="shared" si="400"/>
        <v>550</v>
      </c>
      <c r="DV667" s="732" t="s">
        <v>5967</v>
      </c>
      <c r="DW667" s="165">
        <v>1000</v>
      </c>
      <c r="DX667" s="519">
        <f t="shared" si="410"/>
        <v>1000</v>
      </c>
      <c r="DY667" s="520"/>
      <c r="DZ667" s="521">
        <f t="shared" si="417"/>
        <v>1000</v>
      </c>
      <c r="EH667" s="732" t="s">
        <v>7422</v>
      </c>
      <c r="EI667" s="165">
        <v>0</v>
      </c>
      <c r="EJ667" s="519">
        <f>ROUND(((EI667-(EI667/6))/$DD$3)*$DE$3,2)</f>
        <v>0</v>
      </c>
      <c r="EK667" s="520"/>
      <c r="EL667" s="521">
        <f>IF(EK667="",EJ667,
IF(AND($EI$10&gt;=VLOOKUP(EK667,$EH$5:$EL$9,2,0),$EI$10&lt;=VLOOKUP(EK667,$EH$5:$EL$9,3,0)),
(EJ667*(1-VLOOKUP(EK667,$EH$5:$EL$9,4,0))),
EJ667))</f>
        <v>0</v>
      </c>
    </row>
    <row r="668" spans="51:142" x14ac:dyDescent="0.2">
      <c r="AY668" s="143" t="s">
        <v>6896</v>
      </c>
      <c r="AZ668" s="136" t="s">
        <v>1598</v>
      </c>
      <c r="BA668" s="138" t="str">
        <f t="shared" si="420"/>
        <v>ДП Прованс.2/1.б/з фальц.</v>
      </c>
      <c r="BW668" s="143" t="s">
        <v>6899</v>
      </c>
      <c r="BX668" s="245" t="s">
        <v>430</v>
      </c>
      <c r="BY668" s="134" t="str">
        <f t="shared" si="421"/>
        <v>ДП Прованс.2А/1.Сатин</v>
      </c>
      <c r="CA668" s="146" t="s">
        <v>3049</v>
      </c>
      <c r="CB668" s="151" t="s">
        <v>5792</v>
      </c>
      <c r="CC668" s="138" t="str">
        <f t="shared" si="422"/>
        <v>ДП Ліса.фальц..неробоча..Пл Magnet (чор.) +3завіс</v>
      </c>
      <c r="DD668" s="734" t="s">
        <v>4885</v>
      </c>
      <c r="DE668" s="165">
        <v>9310</v>
      </c>
      <c r="DF668" s="525">
        <f t="shared" si="404"/>
        <v>9310</v>
      </c>
      <c r="DG668" s="526"/>
      <c r="DH668" s="521">
        <f t="shared" si="423"/>
        <v>9310</v>
      </c>
      <c r="DP668" s="535"/>
      <c r="DQ668" s="536"/>
      <c r="DR668" s="647"/>
      <c r="DS668" s="648"/>
      <c r="DT668" s="649"/>
      <c r="DV668" s="732" t="s">
        <v>5968</v>
      </c>
      <c r="DW668" s="165">
        <v>1000</v>
      </c>
      <c r="DX668" s="519">
        <f t="shared" si="410"/>
        <v>1000</v>
      </c>
      <c r="DY668" s="520"/>
      <c r="DZ668" s="521">
        <f t="shared" si="417"/>
        <v>1000</v>
      </c>
      <c r="EH668" s="733" t="s">
        <v>7423</v>
      </c>
      <c r="EI668" s="163">
        <v>250</v>
      </c>
      <c r="EJ668" s="528">
        <f>ROUND(((EI668-(EI668/6))/$DD$3)*$DE$3,2)</f>
        <v>250</v>
      </c>
      <c r="EK668" s="523"/>
      <c r="EL668" s="524">
        <f>IF(EK668="",EJ668,
IF(AND($EI$10&gt;=VLOOKUP(EK668,$EH$5:$EL$9,2,0),$EI$10&lt;=VLOOKUP(EK668,$EH$5:$EL$9,3,0)),
(EJ668*(1-VLOOKUP(EK668,$EH$5:$EL$9,4,0))),
EJ668))</f>
        <v>250</v>
      </c>
    </row>
    <row r="669" spans="51:142" x14ac:dyDescent="0.2">
      <c r="AY669" s="143" t="s">
        <v>6896</v>
      </c>
      <c r="AZ669" s="61" t="s">
        <v>1599</v>
      </c>
      <c r="BA669" s="138" t="str">
        <f t="shared" si="420"/>
        <v>ДП Прованс.2/1.купе.</v>
      </c>
      <c r="BW669" s="143" t="s">
        <v>6899</v>
      </c>
      <c r="BX669" s="764" t="s">
        <v>3617</v>
      </c>
      <c r="BY669" s="137" t="str">
        <f t="shared" si="421"/>
        <v>ДП Прованс.2А/1.Графіт</v>
      </c>
      <c r="CA669" s="145" t="s">
        <v>3050</v>
      </c>
      <c r="CB669" s="136" t="s">
        <v>3871</v>
      </c>
      <c r="CC669" s="238" t="str">
        <f t="shared" si="422"/>
        <v>ДП Ліса.б/з фальц..робоча..(ні)</v>
      </c>
      <c r="DD669" s="734" t="s">
        <v>4887</v>
      </c>
      <c r="DE669" s="165">
        <v>9310</v>
      </c>
      <c r="DF669" s="525">
        <f t="shared" si="404"/>
        <v>9310</v>
      </c>
      <c r="DG669" s="526"/>
      <c r="DH669" s="521">
        <f t="shared" si="423"/>
        <v>9310</v>
      </c>
      <c r="DP669" s="730" t="s">
        <v>3946</v>
      </c>
      <c r="DQ669" s="104">
        <v>0</v>
      </c>
      <c r="DR669" s="402">
        <f t="shared" ref="DR669:DR683" si="424">ROUND(((DQ669-(DQ669/6))/$DD$3)*$DE$3,2)</f>
        <v>0</v>
      </c>
      <c r="DS669" s="511"/>
      <c r="DT669" s="508">
        <f t="shared" ref="DT669:DT687" si="425">IF(DS669="",DR669,
IF(AND($DQ$10&gt;=VLOOKUP(DS669,$DP$5:$DT$9,2,0),$DQ$10&lt;=VLOOKUP(DS669,$DP$5:$DT$9,3,0)),
(DR669*(1-VLOOKUP(DS669,$DP$5:$DT$9,4,0))),
DR669))</f>
        <v>0</v>
      </c>
      <c r="DV669" s="732" t="s">
        <v>5969</v>
      </c>
      <c r="DW669" s="165">
        <v>1000</v>
      </c>
      <c r="DX669" s="519">
        <f t="shared" si="410"/>
        <v>1000</v>
      </c>
      <c r="DY669" s="520"/>
      <c r="DZ669" s="521">
        <f t="shared" si="417"/>
        <v>1000</v>
      </c>
      <c r="EH669" s="732" t="s">
        <v>5596</v>
      </c>
      <c r="EI669" s="165">
        <v>0</v>
      </c>
      <c r="EJ669" s="519">
        <f t="shared" si="418"/>
        <v>0</v>
      </c>
      <c r="EK669" s="520"/>
      <c r="EL669" s="521">
        <f t="shared" si="419"/>
        <v>0</v>
      </c>
    </row>
    <row r="670" spans="51:142" x14ac:dyDescent="0.2">
      <c r="AY670" s="143" t="s">
        <v>6897</v>
      </c>
      <c r="AZ670" s="136" t="s">
        <v>1597</v>
      </c>
      <c r="BA670" s="138" t="str">
        <f t="shared" si="420"/>
        <v>ДП Прованс.3/0.фальц.</v>
      </c>
      <c r="BW670" s="143" t="s">
        <v>6899</v>
      </c>
      <c r="BX670" s="247" t="s">
        <v>790</v>
      </c>
      <c r="BY670" s="138" t="str">
        <f t="shared" si="421"/>
        <v>ДП Прованс.2А/1.Бронза</v>
      </c>
      <c r="CA670" s="145" t="s">
        <v>3050</v>
      </c>
      <c r="CB670" s="96"/>
      <c r="CC670" s="96"/>
      <c r="DD670" s="734" t="s">
        <v>4888</v>
      </c>
      <c r="DE670" s="165">
        <v>9310</v>
      </c>
      <c r="DF670" s="525">
        <f t="shared" si="404"/>
        <v>9310</v>
      </c>
      <c r="DG670" s="526"/>
      <c r="DH670" s="521">
        <f t="shared" si="423"/>
        <v>9310</v>
      </c>
      <c r="DP670" s="161" t="s">
        <v>878</v>
      </c>
      <c r="DQ670" s="162">
        <v>0</v>
      </c>
      <c r="DR670" s="525">
        <f t="shared" si="424"/>
        <v>0</v>
      </c>
      <c r="DS670" s="526"/>
      <c r="DT670" s="527">
        <f t="shared" si="425"/>
        <v>0</v>
      </c>
      <c r="DV670" s="732" t="s">
        <v>5970</v>
      </c>
      <c r="DW670" s="165">
        <v>1000</v>
      </c>
      <c r="DX670" s="519">
        <f t="shared" si="410"/>
        <v>1000</v>
      </c>
      <c r="DY670" s="520"/>
      <c r="DZ670" s="521">
        <f t="shared" si="417"/>
        <v>1000</v>
      </c>
      <c r="EH670" s="733" t="s">
        <v>5597</v>
      </c>
      <c r="EI670" s="163">
        <v>280</v>
      </c>
      <c r="EJ670" s="528">
        <f t="shared" si="418"/>
        <v>280</v>
      </c>
      <c r="EK670" s="523"/>
      <c r="EL670" s="524">
        <f t="shared" si="419"/>
        <v>280</v>
      </c>
    </row>
    <row r="671" spans="51:142" x14ac:dyDescent="0.2">
      <c r="AY671" s="143" t="s">
        <v>6897</v>
      </c>
      <c r="AZ671" s="136" t="s">
        <v>1598</v>
      </c>
      <c r="BA671" s="138" t="str">
        <f t="shared" si="420"/>
        <v>ДП Прованс.3/0.б/з фальц.</v>
      </c>
      <c r="BW671" s="143" t="s">
        <v>6900</v>
      </c>
      <c r="BX671" s="245" t="s">
        <v>430</v>
      </c>
      <c r="BY671" s="134" t="str">
        <f t="shared" si="421"/>
        <v>ДП Прованс.1А/1.Сатин</v>
      </c>
      <c r="CA671" s="145" t="s">
        <v>3050</v>
      </c>
      <c r="CB671" s="475" t="s">
        <v>4097</v>
      </c>
      <c r="CC671" s="238" t="str">
        <f t="shared" ref="CC671:CC679" si="426">CONCATENATE(CA671,".",CB671)</f>
        <v>ДП Ліса.б/з фальц..робоча..Magnet цл б/з завіс.</v>
      </c>
      <c r="DD671" s="734" t="s">
        <v>4889</v>
      </c>
      <c r="DE671" s="165">
        <v>9310</v>
      </c>
      <c r="DF671" s="525">
        <f t="shared" si="404"/>
        <v>9310</v>
      </c>
      <c r="DG671" s="526"/>
      <c r="DH671" s="521">
        <f t="shared" si="423"/>
        <v>9310</v>
      </c>
      <c r="DP671" s="732" t="s">
        <v>3788</v>
      </c>
      <c r="DQ671" s="165">
        <v>550</v>
      </c>
      <c r="DR671" s="519">
        <f t="shared" si="424"/>
        <v>550</v>
      </c>
      <c r="DS671" s="520"/>
      <c r="DT671" s="521">
        <f t="shared" si="425"/>
        <v>550</v>
      </c>
      <c r="DV671" s="733" t="s">
        <v>5971</v>
      </c>
      <c r="DW671" s="165">
        <v>1000</v>
      </c>
      <c r="DX671" s="519">
        <f t="shared" si="410"/>
        <v>1000</v>
      </c>
      <c r="DY671" s="523"/>
      <c r="DZ671" s="524">
        <f t="shared" si="417"/>
        <v>1000</v>
      </c>
      <c r="EH671" s="732" t="s">
        <v>5598</v>
      </c>
      <c r="EI671" s="165">
        <v>0</v>
      </c>
      <c r="EJ671" s="519">
        <f>ROUND(((EI671-(EI671/6))/$DD$3)*$DE$3,2)</f>
        <v>0</v>
      </c>
      <c r="EK671" s="520"/>
      <c r="EL671" s="521">
        <f>IF(EK671="",EJ671,
IF(AND($EI$10&gt;=VLOOKUP(EK671,$EH$5:$EL$9,2,0),$EI$10&lt;=VLOOKUP(EK671,$EH$5:$EL$9,3,0)),
(EJ671*(1-VLOOKUP(EK671,$EH$5:$EL$9,4,0))),
EJ671))</f>
        <v>0</v>
      </c>
    </row>
    <row r="672" spans="51:142" x14ac:dyDescent="0.2">
      <c r="AY672" s="143" t="s">
        <v>6897</v>
      </c>
      <c r="AZ672" s="61" t="s">
        <v>1599</v>
      </c>
      <c r="BA672" s="138" t="str">
        <f t="shared" si="420"/>
        <v>ДП Прованс.3/0.купе.</v>
      </c>
      <c r="BW672" s="143" t="s">
        <v>6900</v>
      </c>
      <c r="BX672" s="764" t="s">
        <v>3617</v>
      </c>
      <c r="BY672" s="137" t="str">
        <f t="shared" si="421"/>
        <v>ДП Прованс.1А/1.Графіт</v>
      </c>
      <c r="CA672" s="145" t="s">
        <v>3050</v>
      </c>
      <c r="CB672" s="475" t="s">
        <v>4099</v>
      </c>
      <c r="CC672" s="238" t="str">
        <f t="shared" si="426"/>
        <v>ДП Ліса.б/з фальц..робоча..Magnet ст б/з завіс.</v>
      </c>
      <c r="DD672" s="734" t="s">
        <v>4890</v>
      </c>
      <c r="DE672" s="165">
        <v>9310</v>
      </c>
      <c r="DF672" s="525">
        <f t="shared" si="404"/>
        <v>9310</v>
      </c>
      <c r="DG672" s="526"/>
      <c r="DH672" s="521">
        <f t="shared" si="423"/>
        <v>9310</v>
      </c>
      <c r="DI672" s="120"/>
      <c r="DP672" s="107" t="s">
        <v>36</v>
      </c>
      <c r="DQ672" s="163">
        <v>550</v>
      </c>
      <c r="DR672" s="528">
        <f t="shared" si="424"/>
        <v>550</v>
      </c>
      <c r="DS672" s="523"/>
      <c r="DT672" s="524">
        <f t="shared" si="425"/>
        <v>550</v>
      </c>
      <c r="DV672" s="164" t="s">
        <v>5972</v>
      </c>
      <c r="DW672" s="165">
        <v>1000</v>
      </c>
      <c r="DX672" s="519">
        <f t="shared" si="410"/>
        <v>1000</v>
      </c>
      <c r="DY672" s="520"/>
      <c r="DZ672" s="521">
        <f t="shared" si="417"/>
        <v>1000</v>
      </c>
      <c r="EH672" s="733" t="s">
        <v>5599</v>
      </c>
      <c r="EI672" s="163">
        <v>310</v>
      </c>
      <c r="EJ672" s="528">
        <f>ROUND(((EI672-(EI672/6))/$DD$3)*$DE$3,2)</f>
        <v>310</v>
      </c>
      <c r="EK672" s="523"/>
      <c r="EL672" s="524">
        <f>IF(EK672="",EJ672,
IF(AND($EI$10&gt;=VLOOKUP(EK672,$EH$5:$EL$9,2,0),$EI$10&lt;=VLOOKUP(EK672,$EH$5:$EL$9,3,0)),
(EJ672*(1-VLOOKUP(EK672,$EH$5:$EL$9,4,0))),
EJ672))</f>
        <v>310</v>
      </c>
    </row>
    <row r="673" spans="51:142" x14ac:dyDescent="0.2">
      <c r="AY673" s="143" t="s">
        <v>6898</v>
      </c>
      <c r="AZ673" s="136" t="s">
        <v>1597</v>
      </c>
      <c r="BA673" s="138" t="str">
        <f t="shared" si="420"/>
        <v>ДП Прованс.3/1.фальц.</v>
      </c>
      <c r="BW673" s="143" t="s">
        <v>6900</v>
      </c>
      <c r="BX673" s="247" t="s">
        <v>790</v>
      </c>
      <c r="BY673" s="137" t="str">
        <f t="shared" si="421"/>
        <v>ДП Прованс.1А/1.Бронза</v>
      </c>
      <c r="CA673" s="145" t="s">
        <v>3050</v>
      </c>
      <c r="CB673" s="475" t="s">
        <v>4097</v>
      </c>
      <c r="CC673" s="238" t="str">
        <f t="shared" si="426"/>
        <v>ДП Ліса.б/з фальц..робоча..Magnet цл б/з завіс.</v>
      </c>
      <c r="DD673" s="735" t="s">
        <v>4891</v>
      </c>
      <c r="DE673" s="163">
        <v>9310</v>
      </c>
      <c r="DF673" s="525">
        <f t="shared" si="404"/>
        <v>9310</v>
      </c>
      <c r="DG673" s="526"/>
      <c r="DH673" s="524">
        <f t="shared" si="423"/>
        <v>9310</v>
      </c>
      <c r="DI673" s="120"/>
      <c r="DP673" s="164" t="s">
        <v>43</v>
      </c>
      <c r="DQ673" s="165">
        <v>0</v>
      </c>
      <c r="DR673" s="519">
        <f t="shared" si="424"/>
        <v>0</v>
      </c>
      <c r="DS673" s="520"/>
      <c r="DT673" s="521">
        <f t="shared" si="425"/>
        <v>0</v>
      </c>
      <c r="DV673" s="107" t="s">
        <v>2480</v>
      </c>
      <c r="DW673" s="163">
        <v>0</v>
      </c>
      <c r="DX673" s="519">
        <f t="shared" si="410"/>
        <v>0</v>
      </c>
      <c r="DY673" s="523"/>
      <c r="DZ673" s="524">
        <f t="shared" si="417"/>
        <v>0</v>
      </c>
      <c r="EH673" s="732" t="s">
        <v>5600</v>
      </c>
      <c r="EI673" s="165">
        <v>0</v>
      </c>
      <c r="EJ673" s="519">
        <f t="shared" si="418"/>
        <v>0</v>
      </c>
      <c r="EK673" s="520"/>
      <c r="EL673" s="521">
        <f t="shared" si="419"/>
        <v>0</v>
      </c>
    </row>
    <row r="674" spans="51:142" x14ac:dyDescent="0.2">
      <c r="AY674" s="143" t="s">
        <v>6898</v>
      </c>
      <c r="AZ674" s="136" t="s">
        <v>1598</v>
      </c>
      <c r="BA674" s="138" t="str">
        <f t="shared" si="420"/>
        <v>ДП Прованс.3/1.б/з фальц.</v>
      </c>
      <c r="BW674" s="900"/>
      <c r="BX674" s="900"/>
      <c r="BY674" s="908"/>
      <c r="CA674" s="145" t="s">
        <v>3050</v>
      </c>
      <c r="CB674" s="475" t="s">
        <v>5838</v>
      </c>
      <c r="CC674" s="238" t="str">
        <f t="shared" si="426"/>
        <v>ДП Ліса.б/з фальц..робоча..Magnet цл (чор.) б/з завіс.</v>
      </c>
      <c r="DD674" s="638"/>
      <c r="DE674" s="639"/>
      <c r="DF674" s="640"/>
      <c r="DG674" s="641"/>
      <c r="DH674" s="642"/>
      <c r="DI674" s="120"/>
      <c r="DP674" s="732" t="s">
        <v>3789</v>
      </c>
      <c r="DQ674" s="165">
        <v>550</v>
      </c>
      <c r="DR674" s="519">
        <f t="shared" si="424"/>
        <v>550</v>
      </c>
      <c r="DS674" s="520"/>
      <c r="DT674" s="521">
        <f t="shared" si="425"/>
        <v>550</v>
      </c>
      <c r="DV674" s="107" t="s">
        <v>2481</v>
      </c>
      <c r="DW674" s="163">
        <v>560</v>
      </c>
      <c r="DX674" s="519">
        <f t="shared" si="410"/>
        <v>560</v>
      </c>
      <c r="DY674" s="523"/>
      <c r="DZ674" s="524">
        <f t="shared" si="417"/>
        <v>560</v>
      </c>
      <c r="EH674" s="733" t="s">
        <v>5601</v>
      </c>
      <c r="EI674" s="163">
        <v>310</v>
      </c>
      <c r="EJ674" s="528">
        <f t="shared" si="418"/>
        <v>310</v>
      </c>
      <c r="EK674" s="523"/>
      <c r="EL674" s="524">
        <f t="shared" si="419"/>
        <v>310</v>
      </c>
    </row>
    <row r="675" spans="51:142" x14ac:dyDescent="0.2">
      <c r="AY675" s="143" t="s">
        <v>6898</v>
      </c>
      <c r="AZ675" s="61" t="s">
        <v>1599</v>
      </c>
      <c r="BA675" s="138" t="str">
        <f t="shared" si="420"/>
        <v>ДП Прованс.3/1.купе.</v>
      </c>
      <c r="BW675" s="143" t="s">
        <v>7099</v>
      </c>
      <c r="BX675" s="776" t="s">
        <v>3871</v>
      </c>
      <c r="BY675" s="134" t="str">
        <f>CONCATENATE(BW675,".",BX675)</f>
        <v>ДП Модена.1/0.(ні)</v>
      </c>
      <c r="CA675" s="145" t="s">
        <v>3050</v>
      </c>
      <c r="CB675" s="475" t="s">
        <v>5835</v>
      </c>
      <c r="CC675" s="238" t="str">
        <f t="shared" si="426"/>
        <v>ДП Ліса.б/з фальц..робоча..Magnet ст (чор.) б/з завіс.</v>
      </c>
      <c r="DD675" s="250" t="s">
        <v>1041</v>
      </c>
      <c r="DE675" s="162">
        <v>6640.0000000000009</v>
      </c>
      <c r="DF675" s="525">
        <f t="shared" si="404"/>
        <v>6640</v>
      </c>
      <c r="DG675" s="526"/>
      <c r="DH675" s="527">
        <f>IF(DG675="",DF675,
IF(AND($DE$10&gt;=VLOOKUP(DG675,$DD$5:$DH$9,2,0),$DE$10&lt;=VLOOKUP(DG675,$DD$5:$DH$9,3,0)),
(DF675*(1-VLOOKUP(DG675,$DD$5:$DH$9,4,0))),
DF675))</f>
        <v>6640</v>
      </c>
      <c r="DI675" s="120"/>
      <c r="DP675" s="107" t="s">
        <v>37</v>
      </c>
      <c r="DQ675" s="163">
        <v>550</v>
      </c>
      <c r="DR675" s="528">
        <f t="shared" si="424"/>
        <v>550</v>
      </c>
      <c r="DS675" s="523"/>
      <c r="DT675" s="524">
        <f t="shared" si="425"/>
        <v>550</v>
      </c>
      <c r="DV675" s="107"/>
      <c r="DW675" s="163"/>
      <c r="DX675" s="519">
        <f t="shared" si="410"/>
        <v>0</v>
      </c>
      <c r="DY675" s="523"/>
      <c r="DZ675" s="524"/>
      <c r="EH675" s="535"/>
      <c r="EI675" s="536"/>
      <c r="EJ675" s="647"/>
      <c r="EK675" s="648"/>
      <c r="EL675" s="649"/>
    </row>
    <row r="676" spans="51:142" x14ac:dyDescent="0.2">
      <c r="AY676" s="143" t="s">
        <v>6899</v>
      </c>
      <c r="AZ676" s="136" t="s">
        <v>1597</v>
      </c>
      <c r="BA676" s="138" t="str">
        <f t="shared" si="420"/>
        <v>ДП Прованс.2А/1.фальц.</v>
      </c>
      <c r="BW676" s="143" t="s">
        <v>7101</v>
      </c>
      <c r="BX676" s="245" t="s">
        <v>430</v>
      </c>
      <c r="BY676" s="134" t="str">
        <f>CONCATENATE(BW676,".",BX676)</f>
        <v>ДП Модена.1/1.Сатин</v>
      </c>
      <c r="CA676" s="145" t="s">
        <v>3050</v>
      </c>
      <c r="CB676" s="475" t="s">
        <v>4103</v>
      </c>
      <c r="CC676" s="238" t="str">
        <f t="shared" si="426"/>
        <v>ДП Ліса.б/з фальц..робоча..Magnet цл +2завіс 3D</v>
      </c>
      <c r="DD676" s="249" t="s">
        <v>1042</v>
      </c>
      <c r="DE676" s="165">
        <v>6640.0000000000009</v>
      </c>
      <c r="DF676" s="525">
        <f t="shared" si="404"/>
        <v>6640</v>
      </c>
      <c r="DG676" s="526"/>
      <c r="DH676" s="527">
        <f t="shared" ref="DH676:DH724" si="427">IF(DG676="",DF676,
IF(AND($DE$10&gt;=VLOOKUP(DG676,$DD$5:$DH$9,2,0),$DE$10&lt;=VLOOKUP(DG676,$DD$5:$DH$9,3,0)),
(DF676*(1-VLOOKUP(DG676,$DD$5:$DH$9,4,0))),
DF676))</f>
        <v>6640</v>
      </c>
      <c r="DI676" s="120"/>
      <c r="DP676" s="164" t="s">
        <v>44</v>
      </c>
      <c r="DQ676" s="165">
        <v>0</v>
      </c>
      <c r="DR676" s="519">
        <f t="shared" si="424"/>
        <v>0</v>
      </c>
      <c r="DS676" s="520"/>
      <c r="DT676" s="521">
        <f t="shared" si="425"/>
        <v>0</v>
      </c>
      <c r="DV676" s="107"/>
      <c r="DW676" s="163"/>
      <c r="DX676" s="519">
        <f t="shared" si="410"/>
        <v>0</v>
      </c>
      <c r="DY676" s="523"/>
      <c r="DZ676" s="524"/>
      <c r="EH676" s="535"/>
      <c r="EI676" s="536"/>
      <c r="EJ676" s="647"/>
      <c r="EK676" s="648"/>
      <c r="EL676" s="649"/>
    </row>
    <row r="677" spans="51:142" x14ac:dyDescent="0.2">
      <c r="AY677" s="143" t="s">
        <v>6899</v>
      </c>
      <c r="AZ677" s="136" t="s">
        <v>1598</v>
      </c>
      <c r="BA677" s="138" t="str">
        <f t="shared" si="420"/>
        <v>ДП Прованс.2А/1.б/з фальц.</v>
      </c>
      <c r="BW677" s="143" t="s">
        <v>7101</v>
      </c>
      <c r="BX677" s="764" t="s">
        <v>3617</v>
      </c>
      <c r="BY677" s="137" t="str">
        <f>CONCATENATE(BW677,".",BX677)</f>
        <v>ДП Модена.1/1.Графіт</v>
      </c>
      <c r="CA677" s="145" t="s">
        <v>3050</v>
      </c>
      <c r="CB677" s="475" t="s">
        <v>4107</v>
      </c>
      <c r="CC677" s="238" t="str">
        <f t="shared" si="426"/>
        <v>ДП Ліса.б/з фальц..робоча..Magnet ст +2завіс 3D</v>
      </c>
      <c r="DD677" s="249" t="s">
        <v>1043</v>
      </c>
      <c r="DE677" s="165">
        <v>6950</v>
      </c>
      <c r="DF677" s="525">
        <f t="shared" si="404"/>
        <v>6950</v>
      </c>
      <c r="DG677" s="526"/>
      <c r="DH677" s="527">
        <f t="shared" si="427"/>
        <v>6950</v>
      </c>
      <c r="DI677" s="120"/>
      <c r="DP677" s="732" t="s">
        <v>3790</v>
      </c>
      <c r="DQ677" s="165">
        <v>550</v>
      </c>
      <c r="DR677" s="519">
        <f t="shared" si="424"/>
        <v>550</v>
      </c>
      <c r="DS677" s="520"/>
      <c r="DT677" s="521">
        <f t="shared" si="425"/>
        <v>550</v>
      </c>
      <c r="DV677" s="107"/>
      <c r="DW677" s="163"/>
      <c r="DX677" s="519">
        <f t="shared" si="410"/>
        <v>0</v>
      </c>
      <c r="DY677" s="523"/>
      <c r="DZ677" s="524"/>
      <c r="EH677" s="535"/>
      <c r="EI677" s="536"/>
      <c r="EJ677" s="647"/>
      <c r="EK677" s="648"/>
      <c r="EL677" s="649"/>
    </row>
    <row r="678" spans="51:142" x14ac:dyDescent="0.2">
      <c r="AY678" s="143" t="s">
        <v>6899</v>
      </c>
      <c r="AZ678" s="61" t="s">
        <v>1599</v>
      </c>
      <c r="BA678" s="138" t="str">
        <f t="shared" si="420"/>
        <v>ДП Прованс.2А/1.купе.</v>
      </c>
      <c r="BW678" s="143" t="s">
        <v>7101</v>
      </c>
      <c r="BX678" s="247" t="s">
        <v>790</v>
      </c>
      <c r="BY678" s="138" t="str">
        <f>CONCATENATE(BW678,".",BX678)</f>
        <v>ДП Модена.1/1.Бронза</v>
      </c>
      <c r="CA678" s="145" t="s">
        <v>3050</v>
      </c>
      <c r="CB678" s="475" t="s">
        <v>5836</v>
      </c>
      <c r="CC678" s="238" t="str">
        <f t="shared" si="426"/>
        <v>ДП Ліса.б/з фальц..робоча..Magnet цл (чор.) +2завіс 3D(чор.)</v>
      </c>
      <c r="DD678" s="249" t="s">
        <v>1044</v>
      </c>
      <c r="DE678" s="165">
        <v>6950</v>
      </c>
      <c r="DF678" s="525">
        <f t="shared" si="404"/>
        <v>6950</v>
      </c>
      <c r="DG678" s="526"/>
      <c r="DH678" s="527">
        <f t="shared" si="427"/>
        <v>6950</v>
      </c>
      <c r="DI678" s="120"/>
      <c r="DP678" s="107" t="s">
        <v>38</v>
      </c>
      <c r="DQ678" s="163">
        <v>550</v>
      </c>
      <c r="DR678" s="528">
        <f t="shared" si="424"/>
        <v>550</v>
      </c>
      <c r="DS678" s="523"/>
      <c r="DT678" s="524">
        <f t="shared" si="425"/>
        <v>550</v>
      </c>
      <c r="DV678" s="107"/>
      <c r="DW678" s="163"/>
      <c r="DX678" s="519">
        <f t="shared" si="410"/>
        <v>0</v>
      </c>
      <c r="DY678" s="523"/>
      <c r="DZ678" s="524"/>
      <c r="EH678" s="732" t="s">
        <v>4648</v>
      </c>
      <c r="EI678" s="165">
        <v>0</v>
      </c>
      <c r="EJ678" s="519">
        <f t="shared" ref="EJ678:EJ695" si="428">ROUND(((EI678-(EI678/6))/$DD$3)*$DE$3,2)</f>
        <v>0</v>
      </c>
      <c r="EK678" s="520"/>
      <c r="EL678" s="521">
        <f t="shared" ref="EL678:EL695" si="429">IF(EK678="",EJ678,
IF(AND($EI$10&gt;=VLOOKUP(EK678,$EH$5:$EL$9,2,0),$EI$10&lt;=VLOOKUP(EK678,$EH$5:$EL$9,3,0)),
(EJ678*(1-VLOOKUP(EK678,$EH$5:$EL$9,4,0))),
EJ678))</f>
        <v>0</v>
      </c>
    </row>
    <row r="679" spans="51:142" x14ac:dyDescent="0.2">
      <c r="AY679" s="902"/>
      <c r="AZ679" s="903"/>
      <c r="BA679" s="904"/>
      <c r="BW679" s="143" t="s">
        <v>7102</v>
      </c>
      <c r="BX679" s="776" t="s">
        <v>3871</v>
      </c>
      <c r="BY679" s="134" t="str">
        <f>CONCATENATE(BW679,".",BX679)</f>
        <v>ДП Модена.2/0.(ні)</v>
      </c>
      <c r="CA679" s="145" t="s">
        <v>3050</v>
      </c>
      <c r="CB679" s="475" t="s">
        <v>5837</v>
      </c>
      <c r="CC679" s="238" t="str">
        <f t="shared" si="426"/>
        <v>ДП Ліса.б/з фальц..робоча..Magnet ст (чор.) +2завіс 3D(чор.)</v>
      </c>
      <c r="DD679" s="249" t="s">
        <v>1045</v>
      </c>
      <c r="DE679" s="165">
        <v>6640.0000000000009</v>
      </c>
      <c r="DF679" s="525">
        <f t="shared" si="404"/>
        <v>6640</v>
      </c>
      <c r="DG679" s="526"/>
      <c r="DH679" s="527">
        <f t="shared" si="427"/>
        <v>6640</v>
      </c>
      <c r="DI679" s="120"/>
      <c r="DP679" s="732" t="s">
        <v>3987</v>
      </c>
      <c r="DQ679" s="165">
        <v>0</v>
      </c>
      <c r="DR679" s="519">
        <f t="shared" si="424"/>
        <v>0</v>
      </c>
      <c r="DS679" s="520"/>
      <c r="DT679" s="521">
        <f t="shared" si="425"/>
        <v>0</v>
      </c>
      <c r="DV679" s="107"/>
      <c r="DW679" s="163"/>
      <c r="DX679" s="519">
        <f t="shared" si="410"/>
        <v>0</v>
      </c>
      <c r="DY679" s="523"/>
      <c r="DZ679" s="524"/>
      <c r="EH679" s="733" t="s">
        <v>4649</v>
      </c>
      <c r="EI679" s="163">
        <v>150</v>
      </c>
      <c r="EJ679" s="528">
        <f t="shared" si="428"/>
        <v>150</v>
      </c>
      <c r="EK679" s="523"/>
      <c r="EL679" s="524">
        <f t="shared" si="429"/>
        <v>150</v>
      </c>
    </row>
    <row r="680" spans="51:142" x14ac:dyDescent="0.2">
      <c r="AY680" s="143" t="s">
        <v>7099</v>
      </c>
      <c r="AZ680" s="136" t="s">
        <v>1597</v>
      </c>
      <c r="BA680" s="138" t="str">
        <f t="shared" ref="BA680:BA700" si="430">CONCATENATE(AY680,".",AZ680)</f>
        <v>ДП Модена.1/0.фальц.</v>
      </c>
      <c r="BW680" s="143" t="s">
        <v>7103</v>
      </c>
      <c r="BX680" s="245" t="s">
        <v>430</v>
      </c>
      <c r="BY680" s="134" t="str">
        <f t="shared" ref="BY680:BY689" si="431">CONCATENATE(BW680,".",BX680)</f>
        <v>ДП Модена.2/1.Сатин</v>
      </c>
      <c r="CA680" s="145" t="s">
        <v>3050</v>
      </c>
      <c r="CB680" s="96"/>
      <c r="CC680" s="96"/>
      <c r="DD680" s="249" t="s">
        <v>1046</v>
      </c>
      <c r="DE680" s="165">
        <v>6640.0000000000009</v>
      </c>
      <c r="DF680" s="525">
        <f t="shared" si="404"/>
        <v>6640</v>
      </c>
      <c r="DG680" s="526"/>
      <c r="DH680" s="527">
        <f t="shared" si="427"/>
        <v>6640</v>
      </c>
      <c r="DI680" s="120"/>
      <c r="DP680" s="732" t="s">
        <v>3791</v>
      </c>
      <c r="DQ680" s="165">
        <v>550</v>
      </c>
      <c r="DR680" s="519">
        <f t="shared" si="424"/>
        <v>550</v>
      </c>
      <c r="DS680" s="520"/>
      <c r="DT680" s="521">
        <f t="shared" si="425"/>
        <v>550</v>
      </c>
      <c r="DV680" s="107"/>
      <c r="DW680" s="163"/>
      <c r="DX680" s="519">
        <f t="shared" si="410"/>
        <v>0</v>
      </c>
      <c r="DY680" s="523"/>
      <c r="DZ680" s="524"/>
      <c r="EH680" s="732" t="s">
        <v>3504</v>
      </c>
      <c r="EI680" s="165">
        <v>0</v>
      </c>
      <c r="EJ680" s="519">
        <f t="shared" si="428"/>
        <v>0</v>
      </c>
      <c r="EK680" s="520"/>
      <c r="EL680" s="521">
        <f t="shared" si="429"/>
        <v>0</v>
      </c>
    </row>
    <row r="681" spans="51:142" x14ac:dyDescent="0.2">
      <c r="AY681" s="143" t="s">
        <v>7099</v>
      </c>
      <c r="AZ681" s="136" t="s">
        <v>1598</v>
      </c>
      <c r="BA681" s="138" t="str">
        <f t="shared" si="430"/>
        <v>ДП Модена.1/0.б/з фальц.</v>
      </c>
      <c r="BW681" s="143" t="s">
        <v>7103</v>
      </c>
      <c r="BX681" s="764" t="s">
        <v>3617</v>
      </c>
      <c r="BY681" s="137" t="str">
        <f t="shared" si="431"/>
        <v>ДП Модена.2/1.Графіт</v>
      </c>
      <c r="CA681" s="145" t="s">
        <v>3050</v>
      </c>
      <c r="CB681" s="475" t="s">
        <v>4109</v>
      </c>
      <c r="CC681" s="238" t="str">
        <f>CONCATENATE(CA681,".",CB681)</f>
        <v>ДП Ліса.б/з фальц..робоча..Magnet цл +3завіс 3D</v>
      </c>
      <c r="DD681" s="249" t="s">
        <v>1047</v>
      </c>
      <c r="DE681" s="165">
        <v>6660</v>
      </c>
      <c r="DF681" s="525">
        <f t="shared" si="404"/>
        <v>6660</v>
      </c>
      <c r="DG681" s="526"/>
      <c r="DH681" s="527">
        <f t="shared" si="427"/>
        <v>6660</v>
      </c>
      <c r="DI681" s="120"/>
      <c r="DP681" s="107" t="s">
        <v>842</v>
      </c>
      <c r="DQ681" s="163">
        <v>550</v>
      </c>
      <c r="DR681" s="528">
        <f t="shared" si="424"/>
        <v>550</v>
      </c>
      <c r="DS681" s="523"/>
      <c r="DT681" s="524">
        <f t="shared" si="425"/>
        <v>550</v>
      </c>
      <c r="DV681" s="644"/>
      <c r="DW681" s="645"/>
      <c r="DX681" s="519">
        <f t="shared" si="410"/>
        <v>0</v>
      </c>
      <c r="DY681" s="652"/>
      <c r="DZ681" s="653"/>
      <c r="EH681" s="733" t="s">
        <v>3505</v>
      </c>
      <c r="EI681" s="163">
        <v>150</v>
      </c>
      <c r="EJ681" s="528">
        <f t="shared" si="428"/>
        <v>150</v>
      </c>
      <c r="EK681" s="523"/>
      <c r="EL681" s="524">
        <f t="shared" si="429"/>
        <v>150</v>
      </c>
    </row>
    <row r="682" spans="51:142" x14ac:dyDescent="0.2">
      <c r="AY682" s="143" t="s">
        <v>7099</v>
      </c>
      <c r="AZ682" s="61" t="s">
        <v>1599</v>
      </c>
      <c r="BA682" s="138" t="str">
        <f t="shared" si="430"/>
        <v>ДП Модена.1/0.купе.</v>
      </c>
      <c r="BW682" s="143" t="s">
        <v>7103</v>
      </c>
      <c r="BX682" s="247" t="s">
        <v>790</v>
      </c>
      <c r="BY682" s="138" t="str">
        <f t="shared" si="431"/>
        <v>ДП Модена.2/1.Бронза</v>
      </c>
      <c r="CA682" s="146" t="s">
        <v>3050</v>
      </c>
      <c r="CB682" s="587" t="s">
        <v>4110</v>
      </c>
      <c r="CC682" s="239" t="str">
        <f>CONCATENATE(CA682,".",CB682)</f>
        <v>ДП Ліса.б/з фальц..робоча..Magnet ст +3завіс 3D</v>
      </c>
      <c r="DD682" s="249" t="s">
        <v>1048</v>
      </c>
      <c r="DE682" s="165">
        <v>6660</v>
      </c>
      <c r="DF682" s="525">
        <f t="shared" si="404"/>
        <v>6660</v>
      </c>
      <c r="DG682" s="526"/>
      <c r="DH682" s="527">
        <f t="shared" si="427"/>
        <v>6660</v>
      </c>
      <c r="DP682" s="732" t="s">
        <v>3988</v>
      </c>
      <c r="DQ682" s="165">
        <v>0</v>
      </c>
      <c r="DR682" s="519">
        <f t="shared" si="424"/>
        <v>0</v>
      </c>
      <c r="DS682" s="520"/>
      <c r="DT682" s="521">
        <f t="shared" si="425"/>
        <v>0</v>
      </c>
      <c r="DV682" s="730" t="s">
        <v>3926</v>
      </c>
      <c r="DW682" s="104">
        <v>0</v>
      </c>
      <c r="DX682" s="519">
        <f t="shared" si="410"/>
        <v>0</v>
      </c>
      <c r="DY682" s="511"/>
      <c r="DZ682" s="508">
        <f t="shared" ref="DZ682:DZ688" si="432">IF(DY682="",DX682,
IF(AND($DW$10&gt;=VLOOKUP(DY682,$DV$5:$DZ$9,2,0),$DW$10&lt;=VLOOKUP(DY682,$DV$5:$DZ$9,3,0)),
(DX682*(1-VLOOKUP(DY682,$DV$5:$DZ$9,4,0))),
DX682))</f>
        <v>0</v>
      </c>
      <c r="EH682" s="732" t="s">
        <v>3506</v>
      </c>
      <c r="EI682" s="165">
        <v>0</v>
      </c>
      <c r="EJ682" s="519">
        <f>ROUND(((EI682-(EI682/6))/$DD$3)*$DE$3,2)</f>
        <v>0</v>
      </c>
      <c r="EK682" s="520"/>
      <c r="EL682" s="521">
        <f>IF(EK682="",EJ682,
IF(AND($EI$10&gt;=VLOOKUP(EK682,$EH$5:$EL$9,2,0),$EI$10&lt;=VLOOKUP(EK682,$EH$5:$EL$9,3,0)),
(EJ682*(1-VLOOKUP(EK682,$EH$5:$EL$9,4,0))),
EJ682))</f>
        <v>0</v>
      </c>
    </row>
    <row r="683" spans="51:142" x14ac:dyDescent="0.2">
      <c r="AY683" s="143" t="s">
        <v>7101</v>
      </c>
      <c r="AZ683" s="136" t="s">
        <v>1597</v>
      </c>
      <c r="BA683" s="138" t="str">
        <f t="shared" si="430"/>
        <v>ДП Модена.1/1.фальц.</v>
      </c>
      <c r="BW683" s="143" t="s">
        <v>7104</v>
      </c>
      <c r="BX683" s="776" t="s">
        <v>3871</v>
      </c>
      <c r="BY683" s="134" t="str">
        <f t="shared" si="431"/>
        <v>ДП Модена.3/0.(ні)</v>
      </c>
      <c r="CA683" s="145" t="s">
        <v>3050</v>
      </c>
      <c r="CB683" s="475" t="s">
        <v>5840</v>
      </c>
      <c r="CC683" s="238" t="str">
        <f>CONCATENATE(CA683,".",CB683)</f>
        <v>ДП Ліса.б/з фальц..робоча..Magnet цл (чор.) +3завіс 3D(чор.)</v>
      </c>
      <c r="DD683" s="249" t="s">
        <v>1049</v>
      </c>
      <c r="DE683" s="165">
        <v>6780</v>
      </c>
      <c r="DF683" s="525">
        <f t="shared" si="404"/>
        <v>6780</v>
      </c>
      <c r="DG683" s="526"/>
      <c r="DH683" s="527">
        <f t="shared" si="427"/>
        <v>6780</v>
      </c>
      <c r="DP683" s="732" t="s">
        <v>3792</v>
      </c>
      <c r="DQ683" s="165">
        <v>550</v>
      </c>
      <c r="DR683" s="519">
        <f t="shared" si="424"/>
        <v>550</v>
      </c>
      <c r="DS683" s="520"/>
      <c r="DT683" s="521">
        <f t="shared" si="425"/>
        <v>550</v>
      </c>
      <c r="DV683" s="731" t="s">
        <v>5510</v>
      </c>
      <c r="DW683" s="162">
        <v>0</v>
      </c>
      <c r="DX683" s="519">
        <f t="shared" si="410"/>
        <v>0</v>
      </c>
      <c r="DY683" s="526"/>
      <c r="DZ683" s="527">
        <f t="shared" si="432"/>
        <v>0</v>
      </c>
      <c r="EH683" s="733" t="s">
        <v>3507</v>
      </c>
      <c r="EI683" s="163">
        <v>150</v>
      </c>
      <c r="EJ683" s="528">
        <f>ROUND(((EI683-(EI683/6))/$DD$3)*$DE$3,2)</f>
        <v>150</v>
      </c>
      <c r="EK683" s="523"/>
      <c r="EL683" s="524">
        <f>IF(EK683="",EJ683,
IF(AND($EI$10&gt;=VLOOKUP(EK683,$EH$5:$EL$9,2,0),$EI$10&lt;=VLOOKUP(EK683,$EH$5:$EL$9,3,0)),
(EJ683*(1-VLOOKUP(EK683,$EH$5:$EL$9,4,0))),
EJ683))</f>
        <v>150</v>
      </c>
    </row>
    <row r="684" spans="51:142" x14ac:dyDescent="0.2">
      <c r="AY684" s="143" t="s">
        <v>7101</v>
      </c>
      <c r="AZ684" s="136" t="s">
        <v>1598</v>
      </c>
      <c r="BA684" s="138" t="str">
        <f t="shared" si="430"/>
        <v>ДП Модена.1/1.б/з фальц.</v>
      </c>
      <c r="BW684" s="143" t="s">
        <v>7105</v>
      </c>
      <c r="BX684" s="245" t="s">
        <v>430</v>
      </c>
      <c r="BY684" s="134" t="str">
        <f t="shared" si="431"/>
        <v>ДП Модена.3/1.Сатин</v>
      </c>
      <c r="CA684" s="146" t="s">
        <v>3050</v>
      </c>
      <c r="CB684" s="587" t="s">
        <v>5841</v>
      </c>
      <c r="CC684" s="239" t="str">
        <f>CONCATENATE(CA684,".",CB684)</f>
        <v>ДП Ліса.б/з фальц..робоча..Magnet ст (чор.) +3завіс 3D(чор.)</v>
      </c>
      <c r="DD684" s="248" t="s">
        <v>1050</v>
      </c>
      <c r="DE684" s="163">
        <v>6780</v>
      </c>
      <c r="DF684" s="525">
        <f t="shared" si="404"/>
        <v>6780</v>
      </c>
      <c r="DG684" s="526"/>
      <c r="DH684" s="527">
        <f t="shared" si="427"/>
        <v>6780</v>
      </c>
      <c r="DP684" s="107" t="s">
        <v>773</v>
      </c>
      <c r="DQ684" s="163">
        <v>550</v>
      </c>
      <c r="DR684" s="528">
        <f>ROUND(((DQ684-(DQ684/6))/$DD$3)*$DE$3,2)</f>
        <v>550</v>
      </c>
      <c r="DS684" s="523"/>
      <c r="DT684" s="524">
        <f t="shared" si="425"/>
        <v>550</v>
      </c>
      <c r="DV684" s="731" t="s">
        <v>5511</v>
      </c>
      <c r="DW684" s="162">
        <v>0</v>
      </c>
      <c r="DX684" s="519">
        <f t="shared" si="410"/>
        <v>0</v>
      </c>
      <c r="DY684" s="526"/>
      <c r="DZ684" s="527">
        <f t="shared" si="432"/>
        <v>0</v>
      </c>
      <c r="EH684" s="732" t="s">
        <v>3508</v>
      </c>
      <c r="EI684" s="165">
        <v>0</v>
      </c>
      <c r="EJ684" s="519">
        <f>ROUND(((EI684-(EI684/6))/$DD$3)*$DE$3,2)</f>
        <v>0</v>
      </c>
      <c r="EK684" s="520"/>
      <c r="EL684" s="521">
        <f>IF(EK684="",EJ684,
IF(AND($EI$10&gt;=VLOOKUP(EK684,$EH$5:$EL$9,2,0),$EI$10&lt;=VLOOKUP(EK684,$EH$5:$EL$9,3,0)),
(EJ684*(1-VLOOKUP(EK684,$EH$5:$EL$9,4,0))),
EJ684))</f>
        <v>0</v>
      </c>
    </row>
    <row r="685" spans="51:142" x14ac:dyDescent="0.2">
      <c r="AY685" s="143" t="s">
        <v>7101</v>
      </c>
      <c r="AZ685" s="61" t="s">
        <v>1599</v>
      </c>
      <c r="BA685" s="138" t="str">
        <f t="shared" si="430"/>
        <v>ДП Модена.1/1.купе.</v>
      </c>
      <c r="BW685" s="143" t="s">
        <v>7105</v>
      </c>
      <c r="BX685" s="764" t="s">
        <v>3617</v>
      </c>
      <c r="BY685" s="137" t="str">
        <f t="shared" si="431"/>
        <v>ДП Модена.3/1.Графіт</v>
      </c>
      <c r="CA685" s="144" t="s">
        <v>3051</v>
      </c>
      <c r="CB685" s="133" t="s">
        <v>3871</v>
      </c>
      <c r="CC685" s="134" t="str">
        <f>CONCATENATE(CA685,".",CB685)</f>
        <v>ДП Ліса.купе..робоча..(ні)</v>
      </c>
      <c r="DD685" s="249" t="s">
        <v>1848</v>
      </c>
      <c r="DE685" s="165">
        <v>7570</v>
      </c>
      <c r="DF685" s="525">
        <f t="shared" si="404"/>
        <v>7570</v>
      </c>
      <c r="DG685" s="526"/>
      <c r="DH685" s="527">
        <f t="shared" si="427"/>
        <v>7570</v>
      </c>
      <c r="DP685" s="732" t="s">
        <v>3989</v>
      </c>
      <c r="DQ685" s="165">
        <v>0</v>
      </c>
      <c r="DR685" s="519">
        <f>ROUND(((DQ685-(DQ685/6))/$DD$3)*$DE$3,2)</f>
        <v>0</v>
      </c>
      <c r="DS685" s="520"/>
      <c r="DT685" s="521">
        <f t="shared" si="425"/>
        <v>0</v>
      </c>
      <c r="DV685" s="732" t="s">
        <v>5512</v>
      </c>
      <c r="DW685" s="165">
        <v>0</v>
      </c>
      <c r="DX685" s="519">
        <f t="shared" si="410"/>
        <v>0</v>
      </c>
      <c r="DY685" s="520"/>
      <c r="DZ685" s="521">
        <f t="shared" si="432"/>
        <v>0</v>
      </c>
      <c r="EH685" s="733" t="s">
        <v>3509</v>
      </c>
      <c r="EI685" s="163">
        <v>170</v>
      </c>
      <c r="EJ685" s="528">
        <f>ROUND(((EI685-(EI685/6))/$DD$3)*$DE$3,2)</f>
        <v>170</v>
      </c>
      <c r="EK685" s="523"/>
      <c r="EL685" s="524">
        <f>IF(EK685="",EJ685,
IF(AND($EI$10&gt;=VLOOKUP(EK685,$EH$5:$EL$9,2,0),$EI$10&lt;=VLOOKUP(EK685,$EH$5:$EL$9,3,0)),
(EJ685*(1-VLOOKUP(EK685,$EH$5:$EL$9,4,0))),
EJ685))</f>
        <v>170</v>
      </c>
    </row>
    <row r="686" spans="51:142" x14ac:dyDescent="0.2">
      <c r="AY686" s="143" t="s">
        <v>7102</v>
      </c>
      <c r="AZ686" s="136" t="s">
        <v>1597</v>
      </c>
      <c r="BA686" s="138" t="str">
        <f t="shared" si="430"/>
        <v>ДП Модена.2/0.фальц.</v>
      </c>
      <c r="BW686" s="143" t="s">
        <v>7105</v>
      </c>
      <c r="BX686" s="247" t="s">
        <v>790</v>
      </c>
      <c r="BY686" s="138" t="str">
        <f t="shared" si="431"/>
        <v>ДП Модена.3/1.Бронза</v>
      </c>
      <c r="CA686" s="145" t="s">
        <v>3051</v>
      </c>
      <c r="CC686" s="21"/>
      <c r="DD686" s="249" t="s">
        <v>1849</v>
      </c>
      <c r="DE686" s="165">
        <v>7570</v>
      </c>
      <c r="DF686" s="525">
        <f t="shared" si="404"/>
        <v>7570</v>
      </c>
      <c r="DG686" s="526"/>
      <c r="DH686" s="527">
        <f t="shared" si="427"/>
        <v>7570</v>
      </c>
      <c r="DP686" s="732" t="s">
        <v>3793</v>
      </c>
      <c r="DQ686" s="165">
        <v>550</v>
      </c>
      <c r="DR686" s="519">
        <f>ROUND(((DQ686-(DQ686/6))/$DD$3)*$DE$3,2)</f>
        <v>550</v>
      </c>
      <c r="DS686" s="520"/>
      <c r="DT686" s="521">
        <f t="shared" si="425"/>
        <v>550</v>
      </c>
      <c r="DV686" s="732" t="s">
        <v>5513</v>
      </c>
      <c r="DW686" s="162">
        <v>0</v>
      </c>
      <c r="DX686" s="519">
        <f t="shared" si="410"/>
        <v>0</v>
      </c>
      <c r="DY686" s="526"/>
      <c r="DZ686" s="527">
        <f t="shared" si="432"/>
        <v>0</v>
      </c>
      <c r="EH686" s="732" t="s">
        <v>3510</v>
      </c>
      <c r="EI686" s="165">
        <v>0</v>
      </c>
      <c r="EJ686" s="519">
        <f t="shared" si="428"/>
        <v>0</v>
      </c>
      <c r="EK686" s="520"/>
      <c r="EL686" s="521">
        <f t="shared" si="429"/>
        <v>0</v>
      </c>
    </row>
    <row r="687" spans="51:142" x14ac:dyDescent="0.2">
      <c r="AY687" s="143" t="s">
        <v>7102</v>
      </c>
      <c r="AZ687" s="136" t="s">
        <v>1598</v>
      </c>
      <c r="BA687" s="138" t="str">
        <f t="shared" si="430"/>
        <v>ДП Модена.2/0.б/з фальц.</v>
      </c>
      <c r="BW687" s="143" t="s">
        <v>7106</v>
      </c>
      <c r="BX687" s="245" t="s">
        <v>430</v>
      </c>
      <c r="BY687" s="134" t="str">
        <f t="shared" si="431"/>
        <v>ДП Модена.2А/1.Сатин</v>
      </c>
      <c r="CA687" s="145" t="s">
        <v>3051</v>
      </c>
      <c r="CB687" s="136" t="s">
        <v>434</v>
      </c>
      <c r="CC687" s="137" t="str">
        <f>CONCATENATE(CA687,".",CB687)</f>
        <v>ДП Ліса.купе..робоча..Ручка-Захват</v>
      </c>
      <c r="DD687" s="249" t="s">
        <v>1850</v>
      </c>
      <c r="DE687" s="165">
        <v>7930</v>
      </c>
      <c r="DF687" s="525">
        <f t="shared" si="404"/>
        <v>7930</v>
      </c>
      <c r="DG687" s="526"/>
      <c r="DH687" s="527">
        <f t="shared" si="427"/>
        <v>7930</v>
      </c>
      <c r="DP687" s="107" t="s">
        <v>774</v>
      </c>
      <c r="DQ687" s="163">
        <v>550</v>
      </c>
      <c r="DR687" s="528">
        <f>ROUND(((DQ687-(DQ687/6))/$DD$3)*$DE$3,2)</f>
        <v>550</v>
      </c>
      <c r="DS687" s="523"/>
      <c r="DT687" s="524">
        <f t="shared" si="425"/>
        <v>550</v>
      </c>
      <c r="DV687" s="732" t="s">
        <v>5514</v>
      </c>
      <c r="DW687" s="165">
        <v>0</v>
      </c>
      <c r="DX687" s="519">
        <f t="shared" si="410"/>
        <v>0</v>
      </c>
      <c r="DY687" s="520"/>
      <c r="DZ687" s="521">
        <f t="shared" si="432"/>
        <v>0</v>
      </c>
      <c r="EH687" s="733" t="s">
        <v>3511</v>
      </c>
      <c r="EI687" s="163">
        <v>200</v>
      </c>
      <c r="EJ687" s="528">
        <f t="shared" si="428"/>
        <v>200</v>
      </c>
      <c r="EK687" s="523"/>
      <c r="EL687" s="524">
        <f t="shared" si="429"/>
        <v>200</v>
      </c>
    </row>
    <row r="688" spans="51:142" x14ac:dyDescent="0.2">
      <c r="AY688" s="143" t="s">
        <v>7102</v>
      </c>
      <c r="AZ688" s="61" t="s">
        <v>1599</v>
      </c>
      <c r="BA688" s="138" t="str">
        <f t="shared" si="430"/>
        <v>ДП Модена.2/0.купе.</v>
      </c>
      <c r="BW688" s="143" t="s">
        <v>7106</v>
      </c>
      <c r="BX688" s="764" t="s">
        <v>3617</v>
      </c>
      <c r="BY688" s="137" t="str">
        <f t="shared" si="431"/>
        <v>ДП Модена.2А/1.Графіт</v>
      </c>
      <c r="CA688" s="145" t="s">
        <v>3051</v>
      </c>
      <c r="CB688" s="136" t="s">
        <v>647</v>
      </c>
      <c r="CC688" s="137" t="str">
        <f>CONCATENATE(CA688,".",CB688)</f>
        <v>ДП Ліса.купе..робоча..Ручка-Замок</v>
      </c>
      <c r="DD688" s="249" t="s">
        <v>1851</v>
      </c>
      <c r="DE688" s="165">
        <v>7930</v>
      </c>
      <c r="DF688" s="525">
        <f t="shared" si="404"/>
        <v>7930</v>
      </c>
      <c r="DG688" s="526"/>
      <c r="DH688" s="527">
        <f t="shared" si="427"/>
        <v>7930</v>
      </c>
      <c r="DP688" s="535"/>
      <c r="DQ688" s="536"/>
      <c r="DR688" s="647"/>
      <c r="DS688" s="648"/>
      <c r="DT688" s="649"/>
      <c r="DV688" s="732" t="s">
        <v>5515</v>
      </c>
      <c r="DW688" s="165">
        <v>0</v>
      </c>
      <c r="DX688" s="519">
        <f t="shared" si="410"/>
        <v>0</v>
      </c>
      <c r="DY688" s="520"/>
      <c r="DZ688" s="521">
        <f t="shared" si="432"/>
        <v>0</v>
      </c>
      <c r="EH688" s="732" t="s">
        <v>7424</v>
      </c>
      <c r="EI688" s="165">
        <v>0</v>
      </c>
      <c r="EJ688" s="519">
        <f>ROUND(((EI688-(EI688/6))/$DD$3)*$DE$3,2)</f>
        <v>0</v>
      </c>
      <c r="EK688" s="520"/>
      <c r="EL688" s="521">
        <f>IF(EK688="",EJ688,
IF(AND($EI$10&gt;=VLOOKUP(EK688,$EH$5:$EL$9,2,0),$EI$10&lt;=VLOOKUP(EK688,$EH$5:$EL$9,3,0)),
(EJ688*(1-VLOOKUP(EK688,$EH$5:$EL$9,4,0))),
EJ688))</f>
        <v>0</v>
      </c>
    </row>
    <row r="689" spans="51:142" x14ac:dyDescent="0.2">
      <c r="AY689" s="143" t="s">
        <v>7103</v>
      </c>
      <c r="AZ689" s="136" t="s">
        <v>1597</v>
      </c>
      <c r="BA689" s="138" t="str">
        <f t="shared" si="430"/>
        <v>ДП Модена.2/1.фальц.</v>
      </c>
      <c r="BW689" s="143" t="s">
        <v>7106</v>
      </c>
      <c r="BX689" s="247" t="s">
        <v>790</v>
      </c>
      <c r="BY689" s="138" t="str">
        <f t="shared" si="431"/>
        <v>ДП Модена.2А/1.Бронза</v>
      </c>
      <c r="CA689" s="145"/>
      <c r="CB689" s="136"/>
      <c r="CC689" s="137"/>
      <c r="DD689" s="249" t="s">
        <v>1852</v>
      </c>
      <c r="DE689" s="165">
        <v>7570</v>
      </c>
      <c r="DF689" s="525">
        <f t="shared" ref="DF689:DF724" si="433">ROUND(((DE689-(DE689/6))/$DD$3)*$DE$3,2)</f>
        <v>7570</v>
      </c>
      <c r="DG689" s="526"/>
      <c r="DH689" s="527">
        <f t="shared" si="427"/>
        <v>7570</v>
      </c>
      <c r="DP689" s="730" t="s">
        <v>6171</v>
      </c>
      <c r="DQ689" s="104">
        <v>0</v>
      </c>
      <c r="DR689" s="402">
        <f>ROUND(((DQ689-(DQ689/6))/$DD$3)*$DE$3,2)</f>
        <v>0</v>
      </c>
      <c r="DS689" s="511"/>
      <c r="DT689" s="508">
        <f>IF(DS689="",DR689,
IF(AND($DQ$10&gt;=VLOOKUP(DS689,$DP$5:$DT$9,2,0),$DQ$10&lt;=VLOOKUP(DS689,$DP$5:$DT$9,3,0)),
(DR689*(1-VLOOKUP(DS689,$DP$5:$DT$9,4,0))),
DR689))</f>
        <v>0</v>
      </c>
      <c r="DV689" s="732" t="s">
        <v>6363</v>
      </c>
      <c r="DW689" s="165">
        <v>680</v>
      </c>
      <c r="DX689" s="519">
        <f t="shared" si="410"/>
        <v>680</v>
      </c>
      <c r="DY689" s="520"/>
      <c r="DZ689" s="521">
        <f t="shared" ref="DZ689:DZ715" si="434">IF(DY689="",DX689,
IF(AND($DW$10&gt;=VLOOKUP(DY689,$DV$5:$DZ$9,2,0),$DW$10&lt;=VLOOKUP(DY689,$DV$5:$DZ$9,3,0)),
(DX689*(1-VLOOKUP(DY689,$DV$5:$DZ$9,4,0))),
DX689))</f>
        <v>680</v>
      </c>
      <c r="EH689" s="733" t="s">
        <v>7425</v>
      </c>
      <c r="EI689" s="163">
        <v>200</v>
      </c>
      <c r="EJ689" s="528">
        <f>ROUND(((EI689-(EI689/6))/$DD$3)*$DE$3,2)</f>
        <v>200</v>
      </c>
      <c r="EK689" s="523"/>
      <c r="EL689" s="524">
        <f>IF(EK689="",EJ689,
IF(AND($EI$10&gt;=VLOOKUP(EK689,$EH$5:$EL$9,2,0),$EI$10&lt;=VLOOKUP(EK689,$EH$5:$EL$9,3,0)),
(EJ689*(1-VLOOKUP(EK689,$EH$5:$EL$9,4,0))),
EJ689))</f>
        <v>200</v>
      </c>
    </row>
    <row r="690" spans="51:142" x14ac:dyDescent="0.2">
      <c r="AY690" s="143" t="s">
        <v>7103</v>
      </c>
      <c r="AZ690" s="136" t="s">
        <v>1598</v>
      </c>
      <c r="BA690" s="138" t="str">
        <f t="shared" si="430"/>
        <v>ДП Модена.2/1.б/з фальц.</v>
      </c>
      <c r="BW690" s="902"/>
      <c r="BX690" s="902"/>
      <c r="BY690" s="911"/>
      <c r="CA690" s="145"/>
      <c r="CB690" s="136"/>
      <c r="CC690" s="137"/>
      <c r="DD690" s="249" t="s">
        <v>1853</v>
      </c>
      <c r="DE690" s="165">
        <v>7570</v>
      </c>
      <c r="DF690" s="525">
        <f t="shared" si="433"/>
        <v>7570</v>
      </c>
      <c r="DG690" s="526"/>
      <c r="DH690" s="527">
        <f t="shared" si="427"/>
        <v>7570</v>
      </c>
      <c r="DP690" s="161" t="s">
        <v>6172</v>
      </c>
      <c r="DQ690" s="162">
        <v>0</v>
      </c>
      <c r="DR690" s="525">
        <f>ROUND(((DQ690-(DQ690/6))/$DD$3)*$DE$3,2)</f>
        <v>0</v>
      </c>
      <c r="DS690" s="526"/>
      <c r="DT690" s="527">
        <f>IF(DS690="",DR690,
IF(AND($DQ$10&gt;=VLOOKUP(DS690,$DP$5:$DT$9,2,0),$DQ$10&lt;=VLOOKUP(DS690,$DP$5:$DT$9,3,0)),
(DR690*(1-VLOOKUP(DS690,$DP$5:$DT$9,4,0))),
DR690))</f>
        <v>0</v>
      </c>
      <c r="DV690" s="732" t="s">
        <v>6230</v>
      </c>
      <c r="DW690" s="165">
        <v>680</v>
      </c>
      <c r="DX690" s="519">
        <f t="shared" si="410"/>
        <v>680</v>
      </c>
      <c r="DY690" s="520"/>
      <c r="DZ690" s="521">
        <f t="shared" si="434"/>
        <v>680</v>
      </c>
      <c r="EH690" s="732" t="s">
        <v>3512</v>
      </c>
      <c r="EI690" s="165">
        <v>0</v>
      </c>
      <c r="EJ690" s="519">
        <f t="shared" si="428"/>
        <v>0</v>
      </c>
      <c r="EK690" s="520"/>
      <c r="EL690" s="521">
        <f t="shared" si="429"/>
        <v>0</v>
      </c>
    </row>
    <row r="691" spans="51:142" x14ac:dyDescent="0.2">
      <c r="AY691" s="143" t="s">
        <v>7103</v>
      </c>
      <c r="AZ691" s="61" t="s">
        <v>1599</v>
      </c>
      <c r="BA691" s="138" t="str">
        <f t="shared" si="430"/>
        <v>ДП Модена.2/1.купе.</v>
      </c>
      <c r="BW691" s="143" t="s">
        <v>7490</v>
      </c>
      <c r="BX691" s="776" t="s">
        <v>3871</v>
      </c>
      <c r="BY691" s="134" t="str">
        <f>CONCATENATE(BW691,".",BX691)</f>
        <v>ДП Оксфорд.1/0.(ні)</v>
      </c>
      <c r="CA691" s="826"/>
      <c r="CB691" s="827"/>
      <c r="CC691" s="828"/>
      <c r="DD691" s="249" t="s">
        <v>1854</v>
      </c>
      <c r="DE691" s="165">
        <v>7590</v>
      </c>
      <c r="DF691" s="525">
        <f t="shared" si="433"/>
        <v>7590</v>
      </c>
      <c r="DG691" s="526"/>
      <c r="DH691" s="527">
        <f t="shared" si="427"/>
        <v>7590</v>
      </c>
      <c r="DP691" s="732" t="s">
        <v>6173</v>
      </c>
      <c r="DQ691" s="165">
        <v>550</v>
      </c>
      <c r="DR691" s="519">
        <f>ROUND(((DQ691-(DQ691/6))/$DD$3)*$DE$3,2)</f>
        <v>550</v>
      </c>
      <c r="DS691" s="520"/>
      <c r="DT691" s="521">
        <f>IF(DS691="",DR691,
IF(AND($DQ$10&gt;=VLOOKUP(DS691,$DP$5:$DT$9,2,0),$DQ$10&lt;=VLOOKUP(DS691,$DP$5:$DT$9,3,0)),
(DR691*(1-VLOOKUP(DS691,$DP$5:$DT$9,4,0))),
DR691))</f>
        <v>550</v>
      </c>
      <c r="DV691" s="732" t="s">
        <v>4338</v>
      </c>
      <c r="DW691" s="165">
        <v>550</v>
      </c>
      <c r="DX691" s="519">
        <f t="shared" si="410"/>
        <v>550</v>
      </c>
      <c r="DY691" s="520"/>
      <c r="DZ691" s="521">
        <f t="shared" si="434"/>
        <v>550</v>
      </c>
      <c r="EH691" s="733" t="s">
        <v>3513</v>
      </c>
      <c r="EI691" s="163">
        <v>240</v>
      </c>
      <c r="EJ691" s="528">
        <f t="shared" si="428"/>
        <v>240</v>
      </c>
      <c r="EK691" s="523"/>
      <c r="EL691" s="524">
        <f t="shared" si="429"/>
        <v>240</v>
      </c>
    </row>
    <row r="692" spans="51:142" x14ac:dyDescent="0.2">
      <c r="AY692" s="143" t="s">
        <v>7104</v>
      </c>
      <c r="AZ692" s="136" t="s">
        <v>1597</v>
      </c>
      <c r="BA692" s="138" t="str">
        <f t="shared" si="430"/>
        <v>ДП Модена.3/0.фальц.</v>
      </c>
      <c r="BW692" s="143" t="s">
        <v>7492</v>
      </c>
      <c r="BX692" s="245" t="s">
        <v>430</v>
      </c>
      <c r="BY692" s="134" t="str">
        <f>CONCATENATE(BW692,".",BX692)</f>
        <v>ДП Оксфорд.1/1.Сатин</v>
      </c>
      <c r="CA692" s="145" t="s">
        <v>3052</v>
      </c>
      <c r="CB692" s="136" t="s">
        <v>3871</v>
      </c>
      <c r="CC692" s="137" t="str">
        <f>CONCATENATE(CA692,".",CB692)</f>
        <v>ДП ЛАДА-КОНЦЕПТ.фальц..робоча..(ні)</v>
      </c>
      <c r="DD692" s="249" t="s">
        <v>1855</v>
      </c>
      <c r="DE692" s="165">
        <v>7590</v>
      </c>
      <c r="DF692" s="525">
        <f t="shared" si="433"/>
        <v>7590</v>
      </c>
      <c r="DG692" s="526"/>
      <c r="DH692" s="527">
        <f t="shared" si="427"/>
        <v>7590</v>
      </c>
      <c r="DP692" s="107" t="s">
        <v>6174</v>
      </c>
      <c r="DQ692" s="163">
        <v>550</v>
      </c>
      <c r="DR692" s="528">
        <f>ROUND(((DQ692-(DQ692/6))/$DD$3)*$DE$3,2)</f>
        <v>550</v>
      </c>
      <c r="DS692" s="523"/>
      <c r="DT692" s="524">
        <f>IF(DS692="",DR692,
IF(AND($DQ$10&gt;=VLOOKUP(DS692,$DP$5:$DT$9,2,0),$DQ$10&lt;=VLOOKUP(DS692,$DP$5:$DT$9,3,0)),
(DR692*(1-VLOOKUP(DS692,$DP$5:$DT$9,4,0))),
DR692))</f>
        <v>550</v>
      </c>
      <c r="DV692" s="733" t="s">
        <v>4339</v>
      </c>
      <c r="DW692" s="163">
        <v>550</v>
      </c>
      <c r="DX692" s="519">
        <f t="shared" si="410"/>
        <v>550</v>
      </c>
      <c r="DY692" s="523"/>
      <c r="DZ692" s="524">
        <f t="shared" si="434"/>
        <v>550</v>
      </c>
      <c r="EH692" s="732" t="s">
        <v>4849</v>
      </c>
      <c r="EI692" s="165">
        <v>0</v>
      </c>
      <c r="EJ692" s="519">
        <f>ROUND(((EI692-(EI692/6))/$DD$3)*$DE$3,2)</f>
        <v>0</v>
      </c>
      <c r="EK692" s="520"/>
      <c r="EL692" s="521">
        <f>IF(EK692="",EJ692,
IF(AND($EI$10&gt;=VLOOKUP(EK692,$EH$5:$EL$9,2,0),$EI$10&lt;=VLOOKUP(EK692,$EH$5:$EL$9,3,0)),
(EJ692*(1-VLOOKUP(EK692,$EH$5:$EL$9,4,0))),
EJ692))</f>
        <v>0</v>
      </c>
    </row>
    <row r="693" spans="51:142" x14ac:dyDescent="0.2">
      <c r="AY693" s="143" t="s">
        <v>7104</v>
      </c>
      <c r="AZ693" s="136" t="s">
        <v>1598</v>
      </c>
      <c r="BA693" s="138" t="str">
        <f t="shared" si="430"/>
        <v>ДП Модена.3/0.б/з фальц.</v>
      </c>
      <c r="BW693" s="143" t="s">
        <v>7492</v>
      </c>
      <c r="BX693" s="764" t="s">
        <v>3617</v>
      </c>
      <c r="BY693" s="137" t="str">
        <f>CONCATENATE(BW693,".",BX693)</f>
        <v>ДП Оксфорд.1/1.Графіт</v>
      </c>
      <c r="CA693" s="145" t="s">
        <v>3052</v>
      </c>
      <c r="CC693" s="21"/>
      <c r="DD693" s="249" t="s">
        <v>1856</v>
      </c>
      <c r="DE693" s="165">
        <v>7720</v>
      </c>
      <c r="DF693" s="525">
        <f t="shared" si="433"/>
        <v>7720</v>
      </c>
      <c r="DG693" s="526"/>
      <c r="DH693" s="527">
        <f t="shared" si="427"/>
        <v>7720</v>
      </c>
      <c r="DP693" s="730" t="s">
        <v>6175</v>
      </c>
      <c r="DQ693" s="104">
        <v>0</v>
      </c>
      <c r="DR693" s="402">
        <f>ROUND(((DQ693-(DQ693/6))/$DD$3)*$DE$3,2)</f>
        <v>0</v>
      </c>
      <c r="DS693" s="511"/>
      <c r="DT693" s="508">
        <f>IF(DS693="",DR693,
IF(AND($DQ$10&gt;=VLOOKUP(DS693,$DP$5:$DT$9,2,0),$DQ$10&lt;=VLOOKUP(DS693,$DP$5:$DT$9,3,0)),
(DR693*(1-VLOOKUP(DS693,$DP$5:$DT$9,4,0))),
DR693))</f>
        <v>0</v>
      </c>
      <c r="DV693" s="732" t="s">
        <v>4340</v>
      </c>
      <c r="DW693" s="165">
        <v>800</v>
      </c>
      <c r="DX693" s="519">
        <f t="shared" si="410"/>
        <v>800</v>
      </c>
      <c r="DY693" s="520"/>
      <c r="DZ693" s="521">
        <f t="shared" si="434"/>
        <v>800</v>
      </c>
      <c r="EH693" s="733" t="s">
        <v>4850</v>
      </c>
      <c r="EI693" s="163">
        <v>260</v>
      </c>
      <c r="EJ693" s="528">
        <f>ROUND(((EI693-(EI693/6))/$DD$3)*$DE$3,2)</f>
        <v>260</v>
      </c>
      <c r="EK693" s="523"/>
      <c r="EL693" s="524">
        <f>IF(EK693="",EJ693,
IF(AND($EI$10&gt;=VLOOKUP(EK693,$EH$5:$EL$9,2,0),$EI$10&lt;=VLOOKUP(EK693,$EH$5:$EL$9,3,0)),
(EJ693*(1-VLOOKUP(EK693,$EH$5:$EL$9,4,0))),
EJ693))</f>
        <v>260</v>
      </c>
    </row>
    <row r="694" spans="51:142" x14ac:dyDescent="0.2">
      <c r="AY694" s="143" t="s">
        <v>7104</v>
      </c>
      <c r="AZ694" s="61" t="s">
        <v>1599</v>
      </c>
      <c r="BA694" s="138" t="str">
        <f t="shared" si="430"/>
        <v>ДП Модена.3/0.купе.</v>
      </c>
      <c r="BW694" s="143" t="s">
        <v>7492</v>
      </c>
      <c r="BX694" s="247" t="s">
        <v>790</v>
      </c>
      <c r="BY694" s="138" t="str">
        <f>CONCATENATE(BW694,".",BX694)</f>
        <v>ДП Оксфорд.1/1.Бронза</v>
      </c>
      <c r="CA694" s="145" t="s">
        <v>3052</v>
      </c>
      <c r="CB694" s="150" t="s">
        <v>5402</v>
      </c>
      <c r="CC694" s="137" t="str">
        <f t="shared" ref="CC694:CC699" si="435">CONCATENATE(CA694,".",CB694)</f>
        <v>ДП ЛАДА-КОНЦЕПТ.фальц..робоча..Stand цл Лів +3завіс</v>
      </c>
      <c r="DD694" s="248" t="s">
        <v>1857</v>
      </c>
      <c r="DE694" s="163">
        <v>7720</v>
      </c>
      <c r="DF694" s="525">
        <f t="shared" si="433"/>
        <v>7720</v>
      </c>
      <c r="DG694" s="526"/>
      <c r="DH694" s="527">
        <f t="shared" si="427"/>
        <v>7720</v>
      </c>
      <c r="DP694" s="164" t="s">
        <v>6176</v>
      </c>
      <c r="DQ694" s="165">
        <v>0</v>
      </c>
      <c r="DR694" s="519">
        <f t="shared" ref="DR694:DR706" si="436">ROUND(((DQ694-(DQ694/6))/$DD$3)*$DE$3,2)</f>
        <v>0</v>
      </c>
      <c r="DS694" s="520"/>
      <c r="DT694" s="521">
        <f t="shared" ref="DT694:DT706" si="437">IF(DS694="",DR694,
IF(AND($DQ$10&gt;=VLOOKUP(DS694,$DP$5:$DT$9,2,0),$DQ$10&lt;=VLOOKUP(DS694,$DP$5:$DT$9,3,0)),
(DR694*(1-VLOOKUP(DS694,$DP$5:$DT$9,4,0))),
DR694))</f>
        <v>0</v>
      </c>
      <c r="DV694" s="733" t="s">
        <v>4341</v>
      </c>
      <c r="DW694" s="163">
        <v>800</v>
      </c>
      <c r="DX694" s="519">
        <f t="shared" si="410"/>
        <v>800</v>
      </c>
      <c r="DY694" s="523"/>
      <c r="DZ694" s="524">
        <f t="shared" si="434"/>
        <v>800</v>
      </c>
      <c r="EH694" s="732" t="s">
        <v>3514</v>
      </c>
      <c r="EI694" s="165">
        <v>0</v>
      </c>
      <c r="EJ694" s="519">
        <f t="shared" si="428"/>
        <v>0</v>
      </c>
      <c r="EK694" s="520"/>
      <c r="EL694" s="521">
        <f t="shared" si="429"/>
        <v>0</v>
      </c>
    </row>
    <row r="695" spans="51:142" x14ac:dyDescent="0.2">
      <c r="AY695" s="143" t="s">
        <v>7105</v>
      </c>
      <c r="AZ695" s="136" t="s">
        <v>1597</v>
      </c>
      <c r="BA695" s="138" t="str">
        <f t="shared" si="430"/>
        <v>ДП Модена.3/1.фальц.</v>
      </c>
      <c r="BW695" s="143" t="s">
        <v>7493</v>
      </c>
      <c r="BX695" s="776" t="s">
        <v>3871</v>
      </c>
      <c r="BY695" s="134" t="str">
        <f>CONCATENATE(BW695,".",BX695)</f>
        <v>ДП Оксфорд.2/0.(ні)</v>
      </c>
      <c r="CA695" s="145" t="s">
        <v>3052</v>
      </c>
      <c r="CB695" s="150" t="s">
        <v>5403</v>
      </c>
      <c r="CC695" s="137" t="str">
        <f t="shared" si="435"/>
        <v>ДП ЛАДА-КОНЦЕПТ.фальц..робоча..Stand цл Пр +3завіс</v>
      </c>
      <c r="DD695" s="249" t="s">
        <v>7299</v>
      </c>
      <c r="DE695" s="165">
        <v>7790</v>
      </c>
      <c r="DF695" s="525">
        <f t="shared" si="433"/>
        <v>7790</v>
      </c>
      <c r="DG695" s="526"/>
      <c r="DH695" s="527">
        <f t="shared" si="427"/>
        <v>7790</v>
      </c>
      <c r="DP695" s="732" t="s">
        <v>6177</v>
      </c>
      <c r="DQ695" s="165">
        <v>550</v>
      </c>
      <c r="DR695" s="519">
        <f t="shared" si="436"/>
        <v>550</v>
      </c>
      <c r="DS695" s="520"/>
      <c r="DT695" s="521">
        <f t="shared" si="437"/>
        <v>550</v>
      </c>
      <c r="DV695" s="732" t="s">
        <v>5973</v>
      </c>
      <c r="DW695" s="165">
        <v>1000</v>
      </c>
      <c r="DX695" s="519">
        <f t="shared" si="410"/>
        <v>1000</v>
      </c>
      <c r="DY695" s="520"/>
      <c r="DZ695" s="521">
        <f t="shared" si="434"/>
        <v>1000</v>
      </c>
      <c r="EH695" s="733" t="s">
        <v>3515</v>
      </c>
      <c r="EI695" s="163">
        <v>260</v>
      </c>
      <c r="EJ695" s="528">
        <f t="shared" si="428"/>
        <v>260</v>
      </c>
      <c r="EK695" s="523"/>
      <c r="EL695" s="524">
        <f t="shared" si="429"/>
        <v>260</v>
      </c>
    </row>
    <row r="696" spans="51:142" x14ac:dyDescent="0.2">
      <c r="AY696" s="143" t="s">
        <v>7105</v>
      </c>
      <c r="AZ696" s="136" t="s">
        <v>1598</v>
      </c>
      <c r="BA696" s="138" t="str">
        <f t="shared" si="430"/>
        <v>ДП Модена.3/1.б/з фальц.</v>
      </c>
      <c r="BW696" s="143" t="s">
        <v>7494</v>
      </c>
      <c r="BX696" s="245" t="s">
        <v>430</v>
      </c>
      <c r="BY696" s="134" t="str">
        <f t="shared" ref="BY696:BY706" si="438">CONCATENATE(BW696,".",BX696)</f>
        <v>ДП Оксфорд.2/1.Сатин</v>
      </c>
      <c r="CA696" s="145" t="s">
        <v>3052</v>
      </c>
      <c r="CB696" s="150" t="s">
        <v>5404</v>
      </c>
      <c r="CC696" s="137" t="str">
        <f t="shared" si="435"/>
        <v>ДП ЛАДА-КОНЦЕПТ.фальц..робоча..Stand кл Лів +3завіс</v>
      </c>
      <c r="DD696" s="249" t="s">
        <v>7300</v>
      </c>
      <c r="DE696" s="165">
        <v>7790</v>
      </c>
      <c r="DF696" s="525">
        <f t="shared" si="433"/>
        <v>7790</v>
      </c>
      <c r="DG696" s="526"/>
      <c r="DH696" s="527">
        <f t="shared" si="427"/>
        <v>7790</v>
      </c>
      <c r="DP696" s="107" t="s">
        <v>6178</v>
      </c>
      <c r="DQ696" s="163">
        <v>550</v>
      </c>
      <c r="DR696" s="528">
        <f t="shared" si="436"/>
        <v>550</v>
      </c>
      <c r="DS696" s="523"/>
      <c r="DT696" s="524">
        <f t="shared" si="437"/>
        <v>550</v>
      </c>
      <c r="DV696" s="733" t="s">
        <v>5974</v>
      </c>
      <c r="DW696" s="163">
        <v>1000</v>
      </c>
      <c r="DX696" s="519">
        <f t="shared" si="410"/>
        <v>1000</v>
      </c>
      <c r="DY696" s="523"/>
      <c r="DZ696" s="524">
        <f t="shared" si="434"/>
        <v>1000</v>
      </c>
      <c r="EH696" s="535"/>
      <c r="EI696" s="536"/>
      <c r="EJ696" s="647"/>
      <c r="EK696" s="648"/>
      <c r="EL696" s="649"/>
    </row>
    <row r="697" spans="51:142" x14ac:dyDescent="0.2">
      <c r="AY697" s="143" t="s">
        <v>7105</v>
      </c>
      <c r="AZ697" s="61" t="s">
        <v>1599</v>
      </c>
      <c r="BA697" s="138" t="str">
        <f t="shared" si="430"/>
        <v>ДП Модена.3/1.купе.</v>
      </c>
      <c r="BW697" s="143" t="s">
        <v>7494</v>
      </c>
      <c r="BX697" s="764" t="s">
        <v>3617</v>
      </c>
      <c r="BY697" s="137" t="str">
        <f t="shared" si="438"/>
        <v>ДП Оксфорд.2/1.Графіт</v>
      </c>
      <c r="CA697" s="145" t="s">
        <v>3052</v>
      </c>
      <c r="CB697" s="150" t="s">
        <v>5405</v>
      </c>
      <c r="CC697" s="137" t="str">
        <f t="shared" si="435"/>
        <v>ДП ЛАДА-КОНЦЕПТ.фальц..робоча..Stand кл Пр +3завіс</v>
      </c>
      <c r="DD697" s="249" t="s">
        <v>7301</v>
      </c>
      <c r="DE697" s="165">
        <v>8150</v>
      </c>
      <c r="DF697" s="525">
        <f t="shared" si="433"/>
        <v>8150</v>
      </c>
      <c r="DG697" s="526"/>
      <c r="DH697" s="527">
        <f t="shared" si="427"/>
        <v>8150</v>
      </c>
      <c r="DP697" s="730" t="s">
        <v>6179</v>
      </c>
      <c r="DQ697" s="104">
        <v>0</v>
      </c>
      <c r="DR697" s="402">
        <f t="shared" si="436"/>
        <v>0</v>
      </c>
      <c r="DS697" s="511"/>
      <c r="DT697" s="508">
        <f t="shared" si="437"/>
        <v>0</v>
      </c>
      <c r="DV697" s="731" t="s">
        <v>4342</v>
      </c>
      <c r="DW697" s="162">
        <v>0</v>
      </c>
      <c r="DX697" s="519">
        <f t="shared" si="410"/>
        <v>0</v>
      </c>
      <c r="DY697" s="526"/>
      <c r="DZ697" s="527">
        <f t="shared" si="434"/>
        <v>0</v>
      </c>
      <c r="EH697" s="732" t="s">
        <v>4650</v>
      </c>
      <c r="EI697" s="165">
        <v>0</v>
      </c>
      <c r="EJ697" s="519">
        <f t="shared" ref="EJ697:EJ714" si="439">ROUND(((EI697-(EI697/6))/$DD$3)*$DE$3,2)</f>
        <v>0</v>
      </c>
      <c r="EK697" s="520"/>
      <c r="EL697" s="521">
        <f t="shared" ref="EL697:EL714" si="440">IF(EK697="",EJ697,
IF(AND($EI$10&gt;=VLOOKUP(EK697,$EH$5:$EL$9,2,0),$EI$10&lt;=VLOOKUP(EK697,$EH$5:$EL$9,3,0)),
(EJ697*(1-VLOOKUP(EK697,$EH$5:$EL$9,4,0))),
EJ697))</f>
        <v>0</v>
      </c>
    </row>
    <row r="698" spans="51:142" x14ac:dyDescent="0.2">
      <c r="AY698" s="143" t="s">
        <v>7106</v>
      </c>
      <c r="AZ698" s="136" t="s">
        <v>1597</v>
      </c>
      <c r="BA698" s="138" t="str">
        <f t="shared" si="430"/>
        <v>ДП Модена.2А/1.фальц.</v>
      </c>
      <c r="BW698" s="143" t="s">
        <v>7494</v>
      </c>
      <c r="BX698" s="247" t="s">
        <v>790</v>
      </c>
      <c r="BY698" s="138" t="str">
        <f t="shared" si="438"/>
        <v>ДП Оксфорд.2/1.Бронза</v>
      </c>
      <c r="CA698" s="145" t="s">
        <v>3052</v>
      </c>
      <c r="CB698" s="150" t="s">
        <v>5406</v>
      </c>
      <c r="CC698" s="137" t="str">
        <f t="shared" si="435"/>
        <v>ДП ЛАДА-КОНЦЕПТ.фальц..робоча..Stand ст Лів +3завіс</v>
      </c>
      <c r="DD698" s="249" t="s">
        <v>7302</v>
      </c>
      <c r="DE698" s="165">
        <v>8150</v>
      </c>
      <c r="DF698" s="525">
        <f t="shared" si="433"/>
        <v>8150</v>
      </c>
      <c r="DG698" s="526"/>
      <c r="DH698" s="527">
        <f t="shared" si="427"/>
        <v>8150</v>
      </c>
      <c r="DP698" s="164" t="s">
        <v>6180</v>
      </c>
      <c r="DQ698" s="165">
        <v>0</v>
      </c>
      <c r="DR698" s="519">
        <f t="shared" si="436"/>
        <v>0</v>
      </c>
      <c r="DS698" s="520"/>
      <c r="DT698" s="521">
        <f t="shared" si="437"/>
        <v>0</v>
      </c>
      <c r="DV698" s="732" t="s">
        <v>6364</v>
      </c>
      <c r="DW698" s="165">
        <v>0</v>
      </c>
      <c r="DX698" s="519">
        <f t="shared" si="410"/>
        <v>0</v>
      </c>
      <c r="DY698" s="520"/>
      <c r="DZ698" s="521">
        <f t="shared" si="434"/>
        <v>0</v>
      </c>
      <c r="EH698" s="733" t="s">
        <v>4651</v>
      </c>
      <c r="EI698" s="163">
        <v>240</v>
      </c>
      <c r="EJ698" s="528">
        <f t="shared" si="439"/>
        <v>240</v>
      </c>
      <c r="EK698" s="523"/>
      <c r="EL698" s="524">
        <f t="shared" si="440"/>
        <v>240</v>
      </c>
    </row>
    <row r="699" spans="51:142" x14ac:dyDescent="0.2">
      <c r="AY699" s="143" t="s">
        <v>7106</v>
      </c>
      <c r="AZ699" s="136" t="s">
        <v>1598</v>
      </c>
      <c r="BA699" s="138" t="str">
        <f t="shared" si="430"/>
        <v>ДП Модена.2А/1.б/з фальц.</v>
      </c>
      <c r="BW699" s="143" t="s">
        <v>7495</v>
      </c>
      <c r="BX699" s="776" t="s">
        <v>3871</v>
      </c>
      <c r="BY699" s="134" t="str">
        <f t="shared" si="438"/>
        <v>ДП Оксфорд.3/0.(ні)</v>
      </c>
      <c r="CA699" s="145" t="s">
        <v>3052</v>
      </c>
      <c r="CB699" s="150" t="s">
        <v>5407</v>
      </c>
      <c r="CC699" s="137" t="str">
        <f t="shared" si="435"/>
        <v>ДП ЛАДА-КОНЦЕПТ.фальц..робоча..Stand ст Пр +3завіс</v>
      </c>
      <c r="DD699" s="249" t="s">
        <v>7303</v>
      </c>
      <c r="DE699" s="165">
        <v>7790</v>
      </c>
      <c r="DF699" s="525">
        <f t="shared" si="433"/>
        <v>7790</v>
      </c>
      <c r="DG699" s="526"/>
      <c r="DH699" s="527">
        <f t="shared" si="427"/>
        <v>7790</v>
      </c>
      <c r="DP699" s="732" t="s">
        <v>6181</v>
      </c>
      <c r="DQ699" s="165">
        <v>550</v>
      </c>
      <c r="DR699" s="519">
        <f t="shared" si="436"/>
        <v>550</v>
      </c>
      <c r="DS699" s="520"/>
      <c r="DT699" s="521">
        <f t="shared" si="437"/>
        <v>550</v>
      </c>
      <c r="DV699" s="733" t="s">
        <v>4343</v>
      </c>
      <c r="DW699" s="163">
        <v>0</v>
      </c>
      <c r="DX699" s="519">
        <f t="shared" si="410"/>
        <v>0</v>
      </c>
      <c r="DY699" s="523"/>
      <c r="DZ699" s="524">
        <f t="shared" si="434"/>
        <v>0</v>
      </c>
      <c r="EH699" s="732" t="s">
        <v>3516</v>
      </c>
      <c r="EI699" s="165">
        <v>0</v>
      </c>
      <c r="EJ699" s="519">
        <f t="shared" si="439"/>
        <v>0</v>
      </c>
      <c r="EK699" s="520"/>
      <c r="EL699" s="521">
        <f t="shared" si="440"/>
        <v>0</v>
      </c>
    </row>
    <row r="700" spans="51:142" x14ac:dyDescent="0.2">
      <c r="AY700" s="143" t="s">
        <v>7106</v>
      </c>
      <c r="AZ700" s="61" t="s">
        <v>1599</v>
      </c>
      <c r="BA700" s="138" t="str">
        <f t="shared" si="430"/>
        <v>ДП Модена.2А/1.купе.</v>
      </c>
      <c r="BW700" s="143" t="s">
        <v>7496</v>
      </c>
      <c r="BX700" s="245" t="s">
        <v>430</v>
      </c>
      <c r="BY700" s="134" t="str">
        <f t="shared" si="438"/>
        <v>ДП Оксфорд.3/1.Сатин</v>
      </c>
      <c r="CA700" s="145" t="s">
        <v>3052</v>
      </c>
      <c r="CC700" s="137"/>
      <c r="DD700" s="249" t="s">
        <v>7304</v>
      </c>
      <c r="DE700" s="165">
        <v>7790</v>
      </c>
      <c r="DF700" s="525">
        <f t="shared" si="433"/>
        <v>7790</v>
      </c>
      <c r="DG700" s="526"/>
      <c r="DH700" s="527">
        <f t="shared" si="427"/>
        <v>7790</v>
      </c>
      <c r="DP700" s="107" t="s">
        <v>6182</v>
      </c>
      <c r="DQ700" s="163">
        <v>550</v>
      </c>
      <c r="DR700" s="528">
        <f t="shared" si="436"/>
        <v>550</v>
      </c>
      <c r="DS700" s="523"/>
      <c r="DT700" s="524">
        <f t="shared" si="437"/>
        <v>550</v>
      </c>
      <c r="DV700" s="732" t="s">
        <v>4344</v>
      </c>
      <c r="DW700" s="165">
        <v>0</v>
      </c>
      <c r="DX700" s="519">
        <f t="shared" si="410"/>
        <v>0</v>
      </c>
      <c r="DY700" s="520"/>
      <c r="DZ700" s="521">
        <f t="shared" si="434"/>
        <v>0</v>
      </c>
      <c r="EH700" s="733" t="s">
        <v>3517</v>
      </c>
      <c r="EI700" s="163">
        <v>240</v>
      </c>
      <c r="EJ700" s="528">
        <f t="shared" si="439"/>
        <v>240</v>
      </c>
      <c r="EK700" s="523"/>
      <c r="EL700" s="524">
        <f t="shared" si="440"/>
        <v>240</v>
      </c>
    </row>
    <row r="701" spans="51:142" x14ac:dyDescent="0.2">
      <c r="AY701" s="902"/>
      <c r="AZ701" s="903"/>
      <c r="BA701" s="904"/>
      <c r="BW701" s="143" t="s">
        <v>7496</v>
      </c>
      <c r="BX701" s="764" t="s">
        <v>3617</v>
      </c>
      <c r="BY701" s="137" t="str">
        <f t="shared" si="438"/>
        <v>ДП Оксфорд.3/1.Графіт</v>
      </c>
      <c r="CA701" s="145" t="s">
        <v>3052</v>
      </c>
      <c r="CB701" s="136" t="s">
        <v>6271</v>
      </c>
      <c r="CC701" s="137" t="str">
        <f>CONCATENATE(CA701,".",CB701)</f>
        <v>ДП ЛАДА-КОНЦЕПТ.фальц..робоча..Soft цл (чор.) +3завіс</v>
      </c>
      <c r="DD701" s="249" t="s">
        <v>7305</v>
      </c>
      <c r="DE701" s="165">
        <v>7890</v>
      </c>
      <c r="DF701" s="525">
        <f t="shared" si="433"/>
        <v>7890</v>
      </c>
      <c r="DG701" s="526"/>
      <c r="DH701" s="527">
        <f t="shared" si="427"/>
        <v>7890</v>
      </c>
      <c r="DP701" s="164" t="s">
        <v>6185</v>
      </c>
      <c r="DQ701" s="165">
        <v>0</v>
      </c>
      <c r="DR701" s="519">
        <f t="shared" si="436"/>
        <v>0</v>
      </c>
      <c r="DS701" s="520"/>
      <c r="DT701" s="521">
        <f t="shared" si="437"/>
        <v>0</v>
      </c>
      <c r="DV701" s="732" t="s">
        <v>4345</v>
      </c>
      <c r="DW701" s="165">
        <v>800</v>
      </c>
      <c r="DX701" s="519">
        <f t="shared" si="410"/>
        <v>800</v>
      </c>
      <c r="DY701" s="520"/>
      <c r="DZ701" s="521">
        <f t="shared" si="434"/>
        <v>800</v>
      </c>
      <c r="EH701" s="732" t="s">
        <v>3518</v>
      </c>
      <c r="EI701" s="165">
        <v>0</v>
      </c>
      <c r="EJ701" s="519">
        <f>ROUND(((EI701-(EI701/6))/$DD$3)*$DE$3,2)</f>
        <v>0</v>
      </c>
      <c r="EK701" s="520"/>
      <c r="EL701" s="521">
        <f>IF(EK701="",EJ701,
IF(AND($EI$10&gt;=VLOOKUP(EK701,$EH$5:$EL$9,2,0),$EI$10&lt;=VLOOKUP(EK701,$EH$5:$EL$9,3,0)),
(EJ701*(1-VLOOKUP(EK701,$EH$5:$EL$9,4,0))),
EJ701))</f>
        <v>0</v>
      </c>
    </row>
    <row r="702" spans="51:142" x14ac:dyDescent="0.2">
      <c r="AY702" s="143" t="s">
        <v>7490</v>
      </c>
      <c r="AZ702" s="136" t="s">
        <v>1597</v>
      </c>
      <c r="BA702" s="138" t="str">
        <f t="shared" ref="BA702:BA725" si="441">CONCATENATE(AY702,".",AZ702)</f>
        <v>ДП Оксфорд.1/0.фальц.</v>
      </c>
      <c r="BW702" s="143" t="s">
        <v>7496</v>
      </c>
      <c r="BX702" s="247" t="s">
        <v>790</v>
      </c>
      <c r="BY702" s="138" t="str">
        <f t="shared" si="438"/>
        <v>ДП Оксфорд.3/1.Бронза</v>
      </c>
      <c r="CA702" s="145" t="s">
        <v>3052</v>
      </c>
      <c r="CB702" s="136" t="s">
        <v>6206</v>
      </c>
      <c r="CC702" s="137" t="str">
        <f>CONCATENATE(CA702,".",CB702)</f>
        <v>ДП ЛАДА-КОНЦЕПТ.фальц..робоча..Soft ст (чор.) +3завіс</v>
      </c>
      <c r="DD702" s="249" t="s">
        <v>7306</v>
      </c>
      <c r="DE702" s="165">
        <v>7890</v>
      </c>
      <c r="DF702" s="525">
        <f t="shared" si="433"/>
        <v>7890</v>
      </c>
      <c r="DG702" s="526"/>
      <c r="DH702" s="527">
        <f t="shared" si="427"/>
        <v>7890</v>
      </c>
      <c r="DP702" s="732" t="s">
        <v>6186</v>
      </c>
      <c r="DQ702" s="165">
        <v>550</v>
      </c>
      <c r="DR702" s="519">
        <f t="shared" si="436"/>
        <v>550</v>
      </c>
      <c r="DS702" s="520"/>
      <c r="DT702" s="521">
        <f t="shared" si="437"/>
        <v>550</v>
      </c>
      <c r="DV702" s="732" t="s">
        <v>4346</v>
      </c>
      <c r="DW702" s="165">
        <v>800</v>
      </c>
      <c r="DX702" s="519">
        <f t="shared" ref="DX702:DX765" si="442">ROUND(((DW702-(DW702/6))/$DD$3)*$DE$3,2)</f>
        <v>800</v>
      </c>
      <c r="DY702" s="520"/>
      <c r="DZ702" s="521">
        <f t="shared" si="434"/>
        <v>800</v>
      </c>
      <c r="EH702" s="733" t="s">
        <v>3519</v>
      </c>
      <c r="EI702" s="163">
        <v>240</v>
      </c>
      <c r="EJ702" s="528">
        <f>ROUND(((EI702-(EI702/6))/$DD$3)*$DE$3,2)</f>
        <v>240</v>
      </c>
      <c r="EK702" s="523"/>
      <c r="EL702" s="524">
        <f>IF(EK702="",EJ702,
IF(AND($EI$10&gt;=VLOOKUP(EK702,$EH$5:$EL$9,2,0),$EI$10&lt;=VLOOKUP(EK702,$EH$5:$EL$9,3,0)),
(EJ702*(1-VLOOKUP(EK702,$EH$5:$EL$9,4,0))),
EJ702))</f>
        <v>240</v>
      </c>
    </row>
    <row r="703" spans="51:142" x14ac:dyDescent="0.2">
      <c r="AY703" s="143" t="s">
        <v>7490</v>
      </c>
      <c r="AZ703" s="136" t="s">
        <v>1598</v>
      </c>
      <c r="BA703" s="138" t="str">
        <f t="shared" si="441"/>
        <v>ДП Оксфорд.1/0.б/з фальц.</v>
      </c>
      <c r="BW703" s="143" t="s">
        <v>7497</v>
      </c>
      <c r="BX703" s="245" t="s">
        <v>3871</v>
      </c>
      <c r="BY703" s="134" t="str">
        <f t="shared" si="438"/>
        <v>ДП Оксфорд.4/0.(ні)</v>
      </c>
      <c r="CA703" s="145" t="s">
        <v>3052</v>
      </c>
      <c r="CB703" s="136" t="s">
        <v>4064</v>
      </c>
      <c r="CC703" s="137" t="str">
        <f>CONCATENATE(CA703,".",CB703)</f>
        <v>ДП ЛАДА-КОНЦЕПТ.фальц..робоча..Soft цл +3завіс</v>
      </c>
      <c r="DD703" s="249" t="s">
        <v>7307</v>
      </c>
      <c r="DE703" s="165">
        <v>7920</v>
      </c>
      <c r="DF703" s="525">
        <f t="shared" si="433"/>
        <v>7920</v>
      </c>
      <c r="DG703" s="526"/>
      <c r="DH703" s="527">
        <f t="shared" si="427"/>
        <v>7920</v>
      </c>
      <c r="DP703" s="107" t="s">
        <v>6187</v>
      </c>
      <c r="DQ703" s="163">
        <v>550</v>
      </c>
      <c r="DR703" s="528">
        <f t="shared" si="436"/>
        <v>550</v>
      </c>
      <c r="DS703" s="523"/>
      <c r="DT703" s="524">
        <f t="shared" si="437"/>
        <v>550</v>
      </c>
      <c r="DV703" s="732" t="s">
        <v>4347</v>
      </c>
      <c r="DW703" s="165">
        <v>800</v>
      </c>
      <c r="DX703" s="519">
        <f t="shared" si="442"/>
        <v>800</v>
      </c>
      <c r="DY703" s="520"/>
      <c r="DZ703" s="521">
        <f t="shared" si="434"/>
        <v>800</v>
      </c>
      <c r="EH703" s="732" t="s">
        <v>3520</v>
      </c>
      <c r="EI703" s="165">
        <v>0</v>
      </c>
      <c r="EJ703" s="519">
        <f>ROUND(((EI703-(EI703/6))/$DD$3)*$DE$3,2)</f>
        <v>0</v>
      </c>
      <c r="EK703" s="520"/>
      <c r="EL703" s="521">
        <f>IF(EK703="",EJ703,
IF(AND($EI$10&gt;=VLOOKUP(EK703,$EH$5:$EL$9,2,0),$EI$10&lt;=VLOOKUP(EK703,$EH$5:$EL$9,3,0)),
(EJ703*(1-VLOOKUP(EK703,$EH$5:$EL$9,4,0))),
EJ703))</f>
        <v>0</v>
      </c>
    </row>
    <row r="704" spans="51:142" x14ac:dyDescent="0.2">
      <c r="AY704" s="143" t="s">
        <v>7490</v>
      </c>
      <c r="AZ704" s="61" t="s">
        <v>1599</v>
      </c>
      <c r="BA704" s="138" t="str">
        <f t="shared" si="441"/>
        <v>ДП Оксфорд.1/0.купе.</v>
      </c>
      <c r="BW704" s="143" t="s">
        <v>7498</v>
      </c>
      <c r="BX704" s="245" t="s">
        <v>430</v>
      </c>
      <c r="BY704" s="134" t="str">
        <f t="shared" si="438"/>
        <v>ДП Оксфорд.4/1.Сатин</v>
      </c>
      <c r="CA704" s="145" t="s">
        <v>3052</v>
      </c>
      <c r="CB704" s="136" t="s">
        <v>4067</v>
      </c>
      <c r="CC704" s="137" t="str">
        <f>CONCATENATE(CA704,".",CB704)</f>
        <v>ДП ЛАДА-КОНЦЕПТ.фальц..робоча..Soft ст +3завіс</v>
      </c>
      <c r="DD704" s="248" t="s">
        <v>7308</v>
      </c>
      <c r="DE704" s="163">
        <v>7920</v>
      </c>
      <c r="DF704" s="525">
        <f t="shared" si="433"/>
        <v>7920</v>
      </c>
      <c r="DG704" s="526"/>
      <c r="DH704" s="527">
        <f t="shared" si="427"/>
        <v>7920</v>
      </c>
      <c r="DP704" s="164" t="s">
        <v>6191</v>
      </c>
      <c r="DQ704" s="165">
        <v>0</v>
      </c>
      <c r="DR704" s="519">
        <f t="shared" si="436"/>
        <v>0</v>
      </c>
      <c r="DS704" s="520"/>
      <c r="DT704" s="521">
        <f t="shared" si="437"/>
        <v>0</v>
      </c>
      <c r="DV704" s="732" t="s">
        <v>4348</v>
      </c>
      <c r="DW704" s="165">
        <v>800</v>
      </c>
      <c r="DX704" s="519">
        <f t="shared" si="442"/>
        <v>800</v>
      </c>
      <c r="DY704" s="520"/>
      <c r="DZ704" s="521">
        <f t="shared" si="434"/>
        <v>800</v>
      </c>
      <c r="EH704" s="733" t="s">
        <v>3521</v>
      </c>
      <c r="EI704" s="163">
        <v>230</v>
      </c>
      <c r="EJ704" s="528">
        <f>ROUND(((EI704-(EI704/6))/$DD$3)*$DE$3,2)</f>
        <v>230</v>
      </c>
      <c r="EK704" s="523"/>
      <c r="EL704" s="524">
        <f>IF(EK704="",EJ704,
IF(AND($EI$10&gt;=VLOOKUP(EK704,$EH$5:$EL$9,2,0),$EI$10&lt;=VLOOKUP(EK704,$EH$5:$EL$9,3,0)),
(EJ704*(1-VLOOKUP(EK704,$EH$5:$EL$9,4,0))),
EJ704))</f>
        <v>230</v>
      </c>
    </row>
    <row r="705" spans="51:142" x14ac:dyDescent="0.2">
      <c r="AY705" s="143" t="s">
        <v>7492</v>
      </c>
      <c r="AZ705" s="136" t="s">
        <v>1597</v>
      </c>
      <c r="BA705" s="138" t="str">
        <f t="shared" si="441"/>
        <v>ДП Оксфорд.1/1.фальц.</v>
      </c>
      <c r="BW705" s="143" t="s">
        <v>7498</v>
      </c>
      <c r="BX705" s="764" t="s">
        <v>3617</v>
      </c>
      <c r="BY705" s="137" t="str">
        <f t="shared" si="438"/>
        <v>ДП Оксфорд.4/1.Графіт</v>
      </c>
      <c r="CA705" s="145" t="s">
        <v>3052</v>
      </c>
      <c r="CC705" s="21"/>
      <c r="DD705" s="249" t="s">
        <v>1040</v>
      </c>
      <c r="DE705" s="165">
        <v>8390</v>
      </c>
      <c r="DF705" s="525">
        <f t="shared" si="433"/>
        <v>8390</v>
      </c>
      <c r="DG705" s="526"/>
      <c r="DH705" s="527">
        <f t="shared" si="427"/>
        <v>8390</v>
      </c>
      <c r="DP705" s="732" t="s">
        <v>6192</v>
      </c>
      <c r="DQ705" s="165">
        <v>550</v>
      </c>
      <c r="DR705" s="519">
        <f t="shared" si="436"/>
        <v>550</v>
      </c>
      <c r="DS705" s="520"/>
      <c r="DT705" s="521">
        <f t="shared" si="437"/>
        <v>550</v>
      </c>
      <c r="DV705" s="733" t="s">
        <v>4349</v>
      </c>
      <c r="DW705" s="165">
        <v>800</v>
      </c>
      <c r="DX705" s="519">
        <f t="shared" si="442"/>
        <v>800</v>
      </c>
      <c r="DY705" s="523"/>
      <c r="DZ705" s="524">
        <f t="shared" si="434"/>
        <v>800</v>
      </c>
      <c r="EH705" s="732" t="s">
        <v>3522</v>
      </c>
      <c r="EI705" s="165">
        <v>0</v>
      </c>
      <c r="EJ705" s="519">
        <f t="shared" si="439"/>
        <v>0</v>
      </c>
      <c r="EK705" s="520"/>
      <c r="EL705" s="521">
        <f t="shared" si="440"/>
        <v>0</v>
      </c>
    </row>
    <row r="706" spans="51:142" x14ac:dyDescent="0.2">
      <c r="AY706" s="143" t="s">
        <v>7492</v>
      </c>
      <c r="AZ706" s="136" t="s">
        <v>1598</v>
      </c>
      <c r="BA706" s="138" t="str">
        <f t="shared" si="441"/>
        <v>ДП Оксфорд.1/1.б/з фальц.</v>
      </c>
      <c r="BW706" s="143" t="s">
        <v>7498</v>
      </c>
      <c r="BX706" s="247" t="s">
        <v>790</v>
      </c>
      <c r="BY706" s="137" t="str">
        <f t="shared" si="438"/>
        <v>ДП Оксфорд.4/1.Бронза</v>
      </c>
      <c r="CA706" s="145" t="s">
        <v>3052</v>
      </c>
      <c r="CB706" s="136" t="s">
        <v>4076</v>
      </c>
      <c r="CC706" s="137" t="str">
        <f>CONCATENATE(CA706,".",CB706)</f>
        <v>ДП ЛАДА-КОНЦЕПТ.фальц..робоча..Magnet цл +3завіс</v>
      </c>
      <c r="DD706" s="249" t="s">
        <v>1039</v>
      </c>
      <c r="DE706" s="165">
        <v>8390</v>
      </c>
      <c r="DF706" s="525">
        <f t="shared" si="433"/>
        <v>8390</v>
      </c>
      <c r="DG706" s="526"/>
      <c r="DH706" s="527">
        <f t="shared" si="427"/>
        <v>8390</v>
      </c>
      <c r="DP706" s="107" t="s">
        <v>6193</v>
      </c>
      <c r="DQ706" s="163">
        <v>550</v>
      </c>
      <c r="DR706" s="528">
        <f t="shared" si="436"/>
        <v>550</v>
      </c>
      <c r="DS706" s="523"/>
      <c r="DT706" s="524">
        <f t="shared" si="437"/>
        <v>550</v>
      </c>
      <c r="DV706" s="733" t="s">
        <v>4350</v>
      </c>
      <c r="DW706" s="163">
        <v>800</v>
      </c>
      <c r="DX706" s="519">
        <f t="shared" si="442"/>
        <v>800</v>
      </c>
      <c r="DY706" s="523"/>
      <c r="DZ706" s="524">
        <f t="shared" si="434"/>
        <v>800</v>
      </c>
      <c r="EH706" s="733" t="s">
        <v>3523</v>
      </c>
      <c r="EI706" s="163">
        <v>320</v>
      </c>
      <c r="EJ706" s="528">
        <f t="shared" si="439"/>
        <v>320</v>
      </c>
      <c r="EK706" s="523"/>
      <c r="EL706" s="524">
        <f t="shared" si="440"/>
        <v>320</v>
      </c>
    </row>
    <row r="707" spans="51:142" x14ac:dyDescent="0.2">
      <c r="AY707" s="143" t="s">
        <v>7492</v>
      </c>
      <c r="AZ707" s="61" t="s">
        <v>1599</v>
      </c>
      <c r="BA707" s="138" t="str">
        <f t="shared" si="441"/>
        <v>ДП Оксфорд.1/1.купе.</v>
      </c>
      <c r="BW707" s="835"/>
      <c r="BX707" s="835"/>
      <c r="BY707" s="835"/>
      <c r="CA707" s="146" t="s">
        <v>3052</v>
      </c>
      <c r="CB707" s="61" t="s">
        <v>4079</v>
      </c>
      <c r="CC707" s="138" t="str">
        <f>CONCATENATE(CA707,".",CB707)</f>
        <v>ДП ЛАДА-КОНЦЕПТ.фальц..робоча..Magnet ст +3завіс</v>
      </c>
      <c r="DD707" s="249" t="s">
        <v>1038</v>
      </c>
      <c r="DE707" s="165">
        <v>8750</v>
      </c>
      <c r="DF707" s="525">
        <f t="shared" si="433"/>
        <v>8750</v>
      </c>
      <c r="DG707" s="526"/>
      <c r="DH707" s="527">
        <f t="shared" si="427"/>
        <v>8750</v>
      </c>
      <c r="DP707" s="880"/>
      <c r="DQ707" s="881"/>
      <c r="DR707" s="882"/>
      <c r="DS707" s="883"/>
      <c r="DT707" s="884"/>
      <c r="DV707" s="732" t="s">
        <v>5975</v>
      </c>
      <c r="DW707" s="165">
        <v>0</v>
      </c>
      <c r="DX707" s="519">
        <f t="shared" si="442"/>
        <v>0</v>
      </c>
      <c r="DY707" s="520"/>
      <c r="DZ707" s="521">
        <f t="shared" si="434"/>
        <v>0</v>
      </c>
      <c r="EH707" s="732" t="s">
        <v>7426</v>
      </c>
      <c r="EI707" s="165">
        <v>0</v>
      </c>
      <c r="EJ707" s="519">
        <f>ROUND(((EI707-(EI707/6))/$DD$3)*$DE$3,2)</f>
        <v>0</v>
      </c>
      <c r="EK707" s="520"/>
      <c r="EL707" s="521">
        <f>IF(EK707="",EJ707,
IF(AND($EI$10&gt;=VLOOKUP(EK707,$EH$5:$EL$9,2,0),$EI$10&lt;=VLOOKUP(EK707,$EH$5:$EL$9,3,0)),
(EJ707*(1-VLOOKUP(EK707,$EH$5:$EL$9,4,0))),
EJ707))</f>
        <v>0</v>
      </c>
    </row>
    <row r="708" spans="51:142" x14ac:dyDescent="0.2">
      <c r="AY708" s="143" t="s">
        <v>7493</v>
      </c>
      <c r="AZ708" s="136" t="s">
        <v>1597</v>
      </c>
      <c r="BA708" s="138" t="str">
        <f t="shared" si="441"/>
        <v>ДП Оксфорд.2/0.фальц.</v>
      </c>
      <c r="BW708" s="732" t="s">
        <v>2716</v>
      </c>
      <c r="BX708" s="246" t="s">
        <v>430</v>
      </c>
      <c r="BY708" s="137" t="str">
        <f t="shared" ref="BY708:BY722" si="443">CONCATENATE(BW708,".",BX708)</f>
        <v>ДП Лінея.1.Сатин</v>
      </c>
      <c r="CA708" s="145" t="s">
        <v>3052</v>
      </c>
      <c r="CB708" s="762" t="s">
        <v>5833</v>
      </c>
      <c r="CC708" s="137" t="str">
        <f>CONCATENATE(CA708,".",CB708)</f>
        <v>ДП ЛАДА-КОНЦЕПТ.фальц..робоча..Magnet цл (чор.) +3завіс</v>
      </c>
      <c r="DD708" s="249" t="s">
        <v>1037</v>
      </c>
      <c r="DE708" s="165">
        <v>8750</v>
      </c>
      <c r="DF708" s="525">
        <f t="shared" si="433"/>
        <v>8750</v>
      </c>
      <c r="DG708" s="526"/>
      <c r="DH708" s="527">
        <f t="shared" si="427"/>
        <v>8750</v>
      </c>
      <c r="DP708" s="730" t="s">
        <v>6922</v>
      </c>
      <c r="DQ708" s="104">
        <v>0</v>
      </c>
      <c r="DR708" s="402">
        <f>ROUND(((DQ708-(DQ708/6))/$DD$3)*$DE$3,2)</f>
        <v>0</v>
      </c>
      <c r="DS708" s="511"/>
      <c r="DT708" s="508">
        <f>IF(DS708="",DR708,
IF(AND($DQ$10&gt;=VLOOKUP(DS708,$DP$5:$DT$9,2,0),$DQ$10&lt;=VLOOKUP(DS708,$DP$5:$DT$9,3,0)),
(DR708*(1-VLOOKUP(DS708,$DP$5:$DT$9,4,0))),
DR708))</f>
        <v>0</v>
      </c>
      <c r="DV708" s="732" t="s">
        <v>5976</v>
      </c>
      <c r="DW708" s="165">
        <v>1000</v>
      </c>
      <c r="DX708" s="519">
        <f t="shared" si="442"/>
        <v>1000</v>
      </c>
      <c r="DY708" s="520"/>
      <c r="DZ708" s="521">
        <f t="shared" si="434"/>
        <v>1000</v>
      </c>
      <c r="EH708" s="733" t="s">
        <v>7427</v>
      </c>
      <c r="EI708" s="163">
        <v>320</v>
      </c>
      <c r="EJ708" s="528">
        <f>ROUND(((EI708-(EI708/6))/$DD$3)*$DE$3,2)</f>
        <v>320</v>
      </c>
      <c r="EK708" s="523"/>
      <c r="EL708" s="524">
        <f>IF(EK708="",EJ708,
IF(AND($EI$10&gt;=VLOOKUP(EK708,$EH$5:$EL$9,2,0),$EI$10&lt;=VLOOKUP(EK708,$EH$5:$EL$9,3,0)),
(EJ708*(1-VLOOKUP(EK708,$EH$5:$EL$9,4,0))),
EJ708))</f>
        <v>320</v>
      </c>
    </row>
    <row r="709" spans="51:142" x14ac:dyDescent="0.2">
      <c r="AY709" s="143" t="s">
        <v>7493</v>
      </c>
      <c r="AZ709" s="136" t="s">
        <v>1598</v>
      </c>
      <c r="BA709" s="138" t="str">
        <f t="shared" si="441"/>
        <v>ДП Оксфорд.2/0.б/з фальц.</v>
      </c>
      <c r="BW709" s="732" t="s">
        <v>2716</v>
      </c>
      <c r="BX709" s="764" t="s">
        <v>3617</v>
      </c>
      <c r="BY709" s="137" t="str">
        <f t="shared" si="443"/>
        <v>ДП Лінея.1.Графіт</v>
      </c>
      <c r="CA709" s="146" t="s">
        <v>3052</v>
      </c>
      <c r="CB709" s="762" t="s">
        <v>5834</v>
      </c>
      <c r="CC709" s="138" t="str">
        <f>CONCATENATE(CA709,".",CB709)</f>
        <v>ДП ЛАДА-КОНЦЕПТ.фальц..робоча..Magnet ст (чор.) +3завіс</v>
      </c>
      <c r="DD709" s="249" t="s">
        <v>1036</v>
      </c>
      <c r="DE709" s="165">
        <v>8390</v>
      </c>
      <c r="DF709" s="525">
        <f t="shared" si="433"/>
        <v>8390</v>
      </c>
      <c r="DG709" s="526"/>
      <c r="DH709" s="527">
        <f t="shared" si="427"/>
        <v>8390</v>
      </c>
      <c r="DP709" s="161" t="s">
        <v>6923</v>
      </c>
      <c r="DQ709" s="162">
        <v>0</v>
      </c>
      <c r="DR709" s="525">
        <f>ROUND(((DQ709-(DQ709/6))/$DD$3)*$DE$3,2)</f>
        <v>0</v>
      </c>
      <c r="DS709" s="526"/>
      <c r="DT709" s="527">
        <f>IF(DS709="",DR709,
IF(AND($DQ$10&gt;=VLOOKUP(DS709,$DP$5:$DT$9,2,0),$DQ$10&lt;=VLOOKUP(DS709,$DP$5:$DT$9,3,0)),
(DR709*(1-VLOOKUP(DS709,$DP$5:$DT$9,4,0))),
DR709))</f>
        <v>0</v>
      </c>
      <c r="DV709" s="732" t="s">
        <v>5977</v>
      </c>
      <c r="DW709" s="165">
        <v>1000</v>
      </c>
      <c r="DX709" s="519">
        <f t="shared" si="442"/>
        <v>1000</v>
      </c>
      <c r="DY709" s="520"/>
      <c r="DZ709" s="521">
        <f t="shared" si="434"/>
        <v>1000</v>
      </c>
      <c r="EH709" s="732" t="s">
        <v>3524</v>
      </c>
      <c r="EI709" s="165">
        <v>0</v>
      </c>
      <c r="EJ709" s="519">
        <f t="shared" si="439"/>
        <v>0</v>
      </c>
      <c r="EK709" s="520"/>
      <c r="EL709" s="521">
        <f t="shared" si="440"/>
        <v>0</v>
      </c>
    </row>
    <row r="710" spans="51:142" x14ac:dyDescent="0.2">
      <c r="AY710" s="143" t="s">
        <v>7493</v>
      </c>
      <c r="AZ710" s="61" t="s">
        <v>1599</v>
      </c>
      <c r="BA710" s="138" t="str">
        <f t="shared" si="441"/>
        <v>ДП Оксфорд.2/0.купе.</v>
      </c>
      <c r="BW710" s="732" t="s">
        <v>2716</v>
      </c>
      <c r="BX710" s="246" t="s">
        <v>790</v>
      </c>
      <c r="BY710" s="137" t="str">
        <f t="shared" si="443"/>
        <v>ДП Лінея.1.Бронза</v>
      </c>
      <c r="CA710" s="144" t="s">
        <v>3053</v>
      </c>
      <c r="CB710" s="133" t="s">
        <v>3871</v>
      </c>
      <c r="CC710" s="134" t="str">
        <f>CONCATENATE(CA710,".",CB710)</f>
        <v>ДП ЛАДА-КОНЦЕПТ.фальц..неробоча..(ні)</v>
      </c>
      <c r="DD710" s="249" t="s">
        <v>1035</v>
      </c>
      <c r="DE710" s="165">
        <v>8390</v>
      </c>
      <c r="DF710" s="525">
        <f t="shared" si="433"/>
        <v>8390</v>
      </c>
      <c r="DG710" s="526"/>
      <c r="DH710" s="527">
        <f t="shared" si="427"/>
        <v>8390</v>
      </c>
      <c r="DP710" s="732" t="s">
        <v>6924</v>
      </c>
      <c r="DQ710" s="165">
        <v>550</v>
      </c>
      <c r="DR710" s="519">
        <f>ROUND(((DQ710-(DQ710/6))/$DD$3)*$DE$3,2)</f>
        <v>550</v>
      </c>
      <c r="DS710" s="520"/>
      <c r="DT710" s="521">
        <f>IF(DS710="",DR710,
IF(AND($DQ$10&gt;=VLOOKUP(DS710,$DP$5:$DT$9,2,0),$DQ$10&lt;=VLOOKUP(DS710,$DP$5:$DT$9,3,0)),
(DR710*(1-VLOOKUP(DS710,$DP$5:$DT$9,4,0))),
DR710))</f>
        <v>550</v>
      </c>
      <c r="DV710" s="732" t="s">
        <v>5978</v>
      </c>
      <c r="DW710" s="165">
        <v>1000</v>
      </c>
      <c r="DX710" s="519">
        <f t="shared" si="442"/>
        <v>1000</v>
      </c>
      <c r="DY710" s="520"/>
      <c r="DZ710" s="521">
        <f t="shared" si="434"/>
        <v>1000</v>
      </c>
      <c r="EH710" s="733" t="s">
        <v>3525</v>
      </c>
      <c r="EI710" s="163">
        <v>370</v>
      </c>
      <c r="EJ710" s="528">
        <f t="shared" si="439"/>
        <v>370</v>
      </c>
      <c r="EK710" s="523"/>
      <c r="EL710" s="524">
        <f t="shared" si="440"/>
        <v>370</v>
      </c>
    </row>
    <row r="711" spans="51:142" x14ac:dyDescent="0.2">
      <c r="AY711" s="143" t="s">
        <v>7494</v>
      </c>
      <c r="AZ711" s="136" t="s">
        <v>1597</v>
      </c>
      <c r="BA711" s="138" t="str">
        <f t="shared" si="441"/>
        <v>ДП Оксфорд.2/1.фальц.</v>
      </c>
      <c r="BW711" s="732" t="s">
        <v>2716</v>
      </c>
      <c r="BX711" s="246" t="s">
        <v>433</v>
      </c>
      <c r="BY711" s="137" t="str">
        <f t="shared" si="443"/>
        <v>ДП Лінея.1.Трипл. мат</v>
      </c>
      <c r="CA711" s="145" t="s">
        <v>3053</v>
      </c>
      <c r="CC711" s="21"/>
      <c r="DD711" s="249" t="s">
        <v>1034</v>
      </c>
      <c r="DE711" s="165">
        <v>8460</v>
      </c>
      <c r="DF711" s="525">
        <f t="shared" si="433"/>
        <v>8460</v>
      </c>
      <c r="DG711" s="526"/>
      <c r="DH711" s="527">
        <f t="shared" si="427"/>
        <v>8460</v>
      </c>
      <c r="DP711" s="107" t="s">
        <v>6925</v>
      </c>
      <c r="DQ711" s="163">
        <v>550</v>
      </c>
      <c r="DR711" s="528">
        <f>ROUND(((DQ711-(DQ711/6))/$DD$3)*$DE$3,2)</f>
        <v>550</v>
      </c>
      <c r="DS711" s="523"/>
      <c r="DT711" s="524">
        <f>IF(DS711="",DR711,
IF(AND($DQ$10&gt;=VLOOKUP(DS711,$DP$5:$DT$9,2,0),$DQ$10&lt;=VLOOKUP(DS711,$DP$5:$DT$9,3,0)),
(DR711*(1-VLOOKUP(DS711,$DP$5:$DT$9,4,0))),
DR711))</f>
        <v>550</v>
      </c>
      <c r="DV711" s="732" t="s">
        <v>5979</v>
      </c>
      <c r="DW711" s="165">
        <v>1000</v>
      </c>
      <c r="DX711" s="519">
        <f t="shared" si="442"/>
        <v>1000</v>
      </c>
      <c r="DY711" s="520"/>
      <c r="DZ711" s="521">
        <f t="shared" si="434"/>
        <v>1000</v>
      </c>
      <c r="EH711" s="732" t="s">
        <v>4853</v>
      </c>
      <c r="EI711" s="165">
        <v>0</v>
      </c>
      <c r="EJ711" s="519">
        <f>ROUND(((EI711-(EI711/6))/$DD$3)*$DE$3,2)</f>
        <v>0</v>
      </c>
      <c r="EK711" s="520"/>
      <c r="EL711" s="521">
        <f>IF(EK711="",EJ711,
IF(AND($EI$10&gt;=VLOOKUP(EK711,$EH$5:$EL$9,2,0),$EI$10&lt;=VLOOKUP(EK711,$EH$5:$EL$9,3,0)),
(EJ711*(1-VLOOKUP(EK711,$EH$5:$EL$9,4,0))),
EJ711))</f>
        <v>0</v>
      </c>
    </row>
    <row r="712" spans="51:142" x14ac:dyDescent="0.2">
      <c r="AY712" s="143" t="s">
        <v>7494</v>
      </c>
      <c r="AZ712" s="136" t="s">
        <v>1598</v>
      </c>
      <c r="BA712" s="138" t="str">
        <f t="shared" si="441"/>
        <v>ДП Оксфорд.2/1.б/з фальц.</v>
      </c>
      <c r="BW712" s="733" t="s">
        <v>2716</v>
      </c>
      <c r="BX712" s="247" t="s">
        <v>432</v>
      </c>
      <c r="BY712" s="138" t="str">
        <f t="shared" si="443"/>
        <v>ДП Лінея.1.Трипл. чер</v>
      </c>
      <c r="CA712" s="145" t="s">
        <v>3053</v>
      </c>
      <c r="CB712" s="150" t="s">
        <v>4085</v>
      </c>
      <c r="CC712" s="137" t="str">
        <f t="shared" ref="CC712:CC717" si="444">CONCATENATE(CA712,".",CB712)</f>
        <v>ДП ЛАДА-КОНЦЕПТ.фальц..неробоча..Пл Stand +3завіс</v>
      </c>
      <c r="DD712" s="249" t="s">
        <v>1033</v>
      </c>
      <c r="DE712" s="165">
        <v>8460</v>
      </c>
      <c r="DF712" s="525">
        <f t="shared" si="433"/>
        <v>8460</v>
      </c>
      <c r="DG712" s="526"/>
      <c r="DH712" s="527">
        <f t="shared" si="427"/>
        <v>8460</v>
      </c>
      <c r="DP712" s="730" t="s">
        <v>6926</v>
      </c>
      <c r="DQ712" s="104">
        <v>0</v>
      </c>
      <c r="DR712" s="402">
        <f>ROUND(((DQ712-(DQ712/6))/$DD$3)*$DE$3,2)</f>
        <v>0</v>
      </c>
      <c r="DS712" s="511"/>
      <c r="DT712" s="508">
        <f>IF(DS712="",DR712,
IF(AND($DQ$10&gt;=VLOOKUP(DS712,$DP$5:$DT$9,2,0),$DQ$10&lt;=VLOOKUP(DS712,$DP$5:$DT$9,3,0)),
(DR712*(1-VLOOKUP(DS712,$DP$5:$DT$9,4,0))),
DR712))</f>
        <v>0</v>
      </c>
      <c r="DV712" s="733" t="s">
        <v>5980</v>
      </c>
      <c r="DW712" s="165">
        <v>1000</v>
      </c>
      <c r="DX712" s="519">
        <f t="shared" si="442"/>
        <v>1000</v>
      </c>
      <c r="DY712" s="523"/>
      <c r="DZ712" s="524">
        <f t="shared" si="434"/>
        <v>1000</v>
      </c>
      <c r="EH712" s="733" t="s">
        <v>4855</v>
      </c>
      <c r="EI712" s="163">
        <v>400</v>
      </c>
      <c r="EJ712" s="528">
        <f>ROUND(((EI712-(EI712/6))/$DD$3)*$DE$3,2)</f>
        <v>400</v>
      </c>
      <c r="EK712" s="523"/>
      <c r="EL712" s="524">
        <f>IF(EK712="",EJ712,
IF(AND($EI$10&gt;=VLOOKUP(EK712,$EH$5:$EL$9,2,0),$EI$10&lt;=VLOOKUP(EK712,$EH$5:$EL$9,3,0)),
(EJ712*(1-VLOOKUP(EK712,$EH$5:$EL$9,4,0))),
EJ712))</f>
        <v>400</v>
      </c>
    </row>
    <row r="713" spans="51:142" x14ac:dyDescent="0.2">
      <c r="AY713" s="143" t="s">
        <v>7494</v>
      </c>
      <c r="AZ713" s="61" t="s">
        <v>1599</v>
      </c>
      <c r="BA713" s="138" t="str">
        <f t="shared" si="441"/>
        <v>ДП Оксфорд.2/1.купе.</v>
      </c>
      <c r="BW713" s="731" t="s">
        <v>2717</v>
      </c>
      <c r="BX713" s="245" t="s">
        <v>430</v>
      </c>
      <c r="BY713" s="134" t="str">
        <f t="shared" si="443"/>
        <v>ДП Лінея.3.Сатин</v>
      </c>
      <c r="CA713" s="145" t="s">
        <v>3053</v>
      </c>
      <c r="CB713" s="150" t="s">
        <v>6268</v>
      </c>
      <c r="CC713" s="137" t="str">
        <f t="shared" si="444"/>
        <v>ДП ЛАДА-КОНЦЕПТ.фальц..неробоча..Пл Soft (чор.)+3завіс</v>
      </c>
      <c r="DD713" s="249" t="s">
        <v>1032</v>
      </c>
      <c r="DE713" s="165">
        <v>8540</v>
      </c>
      <c r="DF713" s="525">
        <f t="shared" si="433"/>
        <v>8540</v>
      </c>
      <c r="DG713" s="526"/>
      <c r="DH713" s="527">
        <f t="shared" si="427"/>
        <v>8540</v>
      </c>
      <c r="DP713" s="164" t="s">
        <v>6927</v>
      </c>
      <c r="DQ713" s="165">
        <v>0</v>
      </c>
      <c r="DR713" s="519">
        <f t="shared" ref="DR713:DR725" si="445">ROUND(((DQ713-(DQ713/6))/$DD$3)*$DE$3,2)</f>
        <v>0</v>
      </c>
      <c r="DS713" s="520"/>
      <c r="DT713" s="521">
        <f t="shared" ref="DT713:DT725" si="446">IF(DS713="",DR713,
IF(AND($DQ$10&gt;=VLOOKUP(DS713,$DP$5:$DT$9,2,0),$DQ$10&lt;=VLOOKUP(DS713,$DP$5:$DT$9,3,0)),
(DR713*(1-VLOOKUP(DS713,$DP$5:$DT$9,4,0))),
DR713))</f>
        <v>0</v>
      </c>
      <c r="DV713" s="164" t="s">
        <v>5981</v>
      </c>
      <c r="DW713" s="165">
        <v>1000</v>
      </c>
      <c r="DX713" s="519">
        <f t="shared" si="442"/>
        <v>1000</v>
      </c>
      <c r="DY713" s="520"/>
      <c r="DZ713" s="521">
        <f t="shared" si="434"/>
        <v>1000</v>
      </c>
      <c r="EH713" s="732" t="s">
        <v>3526</v>
      </c>
      <c r="EI713" s="165">
        <v>0</v>
      </c>
      <c r="EJ713" s="519">
        <f t="shared" si="439"/>
        <v>0</v>
      </c>
      <c r="EK713" s="520"/>
      <c r="EL713" s="521">
        <f t="shared" si="440"/>
        <v>0</v>
      </c>
    </row>
    <row r="714" spans="51:142" x14ac:dyDescent="0.2">
      <c r="AY714" s="143" t="s">
        <v>7495</v>
      </c>
      <c r="AZ714" s="136" t="s">
        <v>1597</v>
      </c>
      <c r="BA714" s="138" t="str">
        <f t="shared" si="441"/>
        <v>ДП Оксфорд.3/0.фальц.</v>
      </c>
      <c r="BW714" s="732" t="s">
        <v>2717</v>
      </c>
      <c r="BX714" s="764" t="s">
        <v>3617</v>
      </c>
      <c r="BY714" s="137" t="str">
        <f t="shared" si="443"/>
        <v>ДП Лінея.3.Графіт</v>
      </c>
      <c r="CA714" s="145" t="s">
        <v>3053</v>
      </c>
      <c r="CB714" s="150" t="s">
        <v>4093</v>
      </c>
      <c r="CC714" s="137" t="str">
        <f t="shared" si="444"/>
        <v>ДП ЛАДА-КОНЦЕПТ.фальц..неробоча..Пл Soft +3завіс</v>
      </c>
      <c r="DD714" s="248" t="s">
        <v>1031</v>
      </c>
      <c r="DE714" s="163">
        <v>8540</v>
      </c>
      <c r="DF714" s="525">
        <f t="shared" si="433"/>
        <v>8540</v>
      </c>
      <c r="DG714" s="526"/>
      <c r="DH714" s="527">
        <f t="shared" si="427"/>
        <v>8540</v>
      </c>
      <c r="DP714" s="732" t="s">
        <v>6928</v>
      </c>
      <c r="DQ714" s="165">
        <v>550</v>
      </c>
      <c r="DR714" s="519">
        <f t="shared" si="445"/>
        <v>550</v>
      </c>
      <c r="DS714" s="520"/>
      <c r="DT714" s="521">
        <f t="shared" si="446"/>
        <v>550</v>
      </c>
      <c r="DV714" s="107" t="s">
        <v>1083</v>
      </c>
      <c r="DW714" s="163">
        <v>0</v>
      </c>
      <c r="DX714" s="519">
        <f t="shared" si="442"/>
        <v>0</v>
      </c>
      <c r="DY714" s="523"/>
      <c r="DZ714" s="524">
        <f t="shared" si="434"/>
        <v>0</v>
      </c>
      <c r="EH714" s="733" t="s">
        <v>3527</v>
      </c>
      <c r="EI714" s="163">
        <v>400</v>
      </c>
      <c r="EJ714" s="528">
        <f t="shared" si="439"/>
        <v>400</v>
      </c>
      <c r="EK714" s="523"/>
      <c r="EL714" s="524">
        <f t="shared" si="440"/>
        <v>400</v>
      </c>
    </row>
    <row r="715" spans="51:142" x14ac:dyDescent="0.2">
      <c r="AY715" s="143" t="s">
        <v>7495</v>
      </c>
      <c r="AZ715" s="136" t="s">
        <v>1598</v>
      </c>
      <c r="BA715" s="138" t="str">
        <f t="shared" si="441"/>
        <v>ДП Оксфорд.3/0.б/з фальц.</v>
      </c>
      <c r="BW715" s="732" t="s">
        <v>2717</v>
      </c>
      <c r="BX715" s="246" t="s">
        <v>790</v>
      </c>
      <c r="BY715" s="137" t="str">
        <f t="shared" si="443"/>
        <v>ДП Лінея.3.Бронза</v>
      </c>
      <c r="CA715" s="146" t="s">
        <v>3053</v>
      </c>
      <c r="CB715" s="151" t="s">
        <v>4096</v>
      </c>
      <c r="CC715" s="138" t="str">
        <f t="shared" si="444"/>
        <v>ДП ЛАДА-КОНЦЕПТ.фальц..неробоча..Пл Magnet +3завіс</v>
      </c>
      <c r="DD715" s="734" t="s">
        <v>4892</v>
      </c>
      <c r="DE715" s="165">
        <v>8780</v>
      </c>
      <c r="DF715" s="525">
        <f t="shared" si="433"/>
        <v>8780</v>
      </c>
      <c r="DG715" s="526"/>
      <c r="DH715" s="527">
        <f t="shared" si="427"/>
        <v>8780</v>
      </c>
      <c r="DP715" s="107" t="s">
        <v>6929</v>
      </c>
      <c r="DQ715" s="163">
        <v>550</v>
      </c>
      <c r="DR715" s="528">
        <f t="shared" si="445"/>
        <v>550</v>
      </c>
      <c r="DS715" s="523"/>
      <c r="DT715" s="524">
        <f t="shared" si="446"/>
        <v>550</v>
      </c>
      <c r="DV715" s="107" t="s">
        <v>1087</v>
      </c>
      <c r="DW715" s="163">
        <v>560</v>
      </c>
      <c r="DX715" s="519">
        <f t="shared" si="442"/>
        <v>560</v>
      </c>
      <c r="DY715" s="523"/>
      <c r="DZ715" s="524">
        <f t="shared" si="434"/>
        <v>560</v>
      </c>
      <c r="EH715" s="535"/>
      <c r="EI715" s="536"/>
      <c r="EJ715" s="647"/>
      <c r="EK715" s="648"/>
      <c r="EL715" s="649"/>
    </row>
    <row r="716" spans="51:142" x14ac:dyDescent="0.2">
      <c r="AY716" s="143" t="s">
        <v>7495</v>
      </c>
      <c r="AZ716" s="61" t="s">
        <v>1599</v>
      </c>
      <c r="BA716" s="138" t="str">
        <f t="shared" si="441"/>
        <v>ДП Оксфорд.3/0.купе.</v>
      </c>
      <c r="BW716" s="732" t="s">
        <v>2717</v>
      </c>
      <c r="BX716" s="246" t="s">
        <v>433</v>
      </c>
      <c r="BY716" s="137" t="str">
        <f t="shared" si="443"/>
        <v>ДП Лінея.3.Трипл. мат</v>
      </c>
      <c r="CA716" s="146" t="s">
        <v>3053</v>
      </c>
      <c r="CB716" s="151" t="s">
        <v>5792</v>
      </c>
      <c r="CC716" s="138" t="str">
        <f t="shared" si="444"/>
        <v>ДП ЛАДА-КОНЦЕПТ.фальц..неробоча..Пл Magnet (чор.) +3завіс</v>
      </c>
      <c r="DD716" s="734" t="s">
        <v>4893</v>
      </c>
      <c r="DE716" s="165">
        <v>8780</v>
      </c>
      <c r="DF716" s="525">
        <f t="shared" si="433"/>
        <v>8780</v>
      </c>
      <c r="DG716" s="526"/>
      <c r="DH716" s="527">
        <f t="shared" si="427"/>
        <v>8780</v>
      </c>
      <c r="DP716" s="730" t="s">
        <v>6930</v>
      </c>
      <c r="DQ716" s="104">
        <v>0</v>
      </c>
      <c r="DR716" s="402">
        <f t="shared" si="445"/>
        <v>0</v>
      </c>
      <c r="DS716" s="511"/>
      <c r="DT716" s="508">
        <f t="shared" si="446"/>
        <v>0</v>
      </c>
      <c r="DV716" s="107"/>
      <c r="DW716" s="163"/>
      <c r="DX716" s="519">
        <f t="shared" si="442"/>
        <v>0</v>
      </c>
      <c r="DY716" s="523"/>
      <c r="DZ716" s="524"/>
      <c r="EH716" s="732" t="s">
        <v>4652</v>
      </c>
      <c r="EI716" s="165">
        <v>0</v>
      </c>
      <c r="EJ716" s="519">
        <f t="shared" ref="EJ716:EJ733" si="447">ROUND(((EI716-(EI716/6))/$DD$3)*$DE$3,2)</f>
        <v>0</v>
      </c>
      <c r="EK716" s="520"/>
      <c r="EL716" s="521">
        <f t="shared" ref="EL716:EL733" si="448">IF(EK716="",EJ716,
IF(AND($EI$10&gt;=VLOOKUP(EK716,$EH$5:$EL$9,2,0),$EI$10&lt;=VLOOKUP(EK716,$EH$5:$EL$9,3,0)),
(EJ716*(1-VLOOKUP(EK716,$EH$5:$EL$9,4,0))),
EJ716))</f>
        <v>0</v>
      </c>
    </row>
    <row r="717" spans="51:142" x14ac:dyDescent="0.2">
      <c r="AY717" s="143" t="s">
        <v>7496</v>
      </c>
      <c r="AZ717" s="136" t="s">
        <v>1597</v>
      </c>
      <c r="BA717" s="138" t="str">
        <f t="shared" si="441"/>
        <v>ДП Оксфорд.3/1.фальц.</v>
      </c>
      <c r="BW717" s="733" t="s">
        <v>2717</v>
      </c>
      <c r="BX717" s="247" t="s">
        <v>432</v>
      </c>
      <c r="BY717" s="138" t="str">
        <f t="shared" si="443"/>
        <v>ДП Лінея.3.Трипл. чер</v>
      </c>
      <c r="CA717" s="145" t="s">
        <v>3054</v>
      </c>
      <c r="CB717" s="136" t="s">
        <v>3871</v>
      </c>
      <c r="CC717" s="238" t="str">
        <f t="shared" si="444"/>
        <v>ДП ЛАДА-КОНЦЕПТ.б/з фальц..робоча..(ні)</v>
      </c>
      <c r="DD717" s="734" t="s">
        <v>4894</v>
      </c>
      <c r="DE717" s="165">
        <v>9130</v>
      </c>
      <c r="DF717" s="525">
        <f t="shared" si="433"/>
        <v>9130</v>
      </c>
      <c r="DG717" s="526"/>
      <c r="DH717" s="527">
        <f t="shared" si="427"/>
        <v>9130</v>
      </c>
      <c r="DP717" s="164" t="s">
        <v>6931</v>
      </c>
      <c r="DQ717" s="165">
        <v>0</v>
      </c>
      <c r="DR717" s="519">
        <f t="shared" si="445"/>
        <v>0</v>
      </c>
      <c r="DS717" s="520"/>
      <c r="DT717" s="521">
        <f t="shared" si="446"/>
        <v>0</v>
      </c>
      <c r="DV717" s="107"/>
      <c r="DW717" s="163"/>
      <c r="DX717" s="519">
        <f t="shared" si="442"/>
        <v>0</v>
      </c>
      <c r="DY717" s="523"/>
      <c r="DZ717" s="524"/>
      <c r="EH717" s="733" t="s">
        <v>4653</v>
      </c>
      <c r="EI717" s="163">
        <v>460</v>
      </c>
      <c r="EJ717" s="528">
        <f t="shared" si="447"/>
        <v>460</v>
      </c>
      <c r="EK717" s="523"/>
      <c r="EL717" s="524">
        <f t="shared" si="448"/>
        <v>460</v>
      </c>
    </row>
    <row r="718" spans="51:142" x14ac:dyDescent="0.2">
      <c r="AY718" s="143" t="s">
        <v>7496</v>
      </c>
      <c r="AZ718" s="136" t="s">
        <v>1598</v>
      </c>
      <c r="BA718" s="138" t="str">
        <f t="shared" si="441"/>
        <v>ДП Оксфорд.3/1.б/з фальц.</v>
      </c>
      <c r="BW718" s="731" t="s">
        <v>2718</v>
      </c>
      <c r="BX718" s="245" t="s">
        <v>430</v>
      </c>
      <c r="BY718" s="134" t="str">
        <f t="shared" si="443"/>
        <v>ДП Лінея.4.Сатин</v>
      </c>
      <c r="CA718" s="145" t="s">
        <v>3054</v>
      </c>
      <c r="CB718" s="96"/>
      <c r="CC718" s="96"/>
      <c r="DD718" s="734" t="s">
        <v>4895</v>
      </c>
      <c r="DE718" s="165">
        <v>9130</v>
      </c>
      <c r="DF718" s="525">
        <f t="shared" si="433"/>
        <v>9130</v>
      </c>
      <c r="DG718" s="526"/>
      <c r="DH718" s="527">
        <f t="shared" si="427"/>
        <v>9130</v>
      </c>
      <c r="DP718" s="732" t="s">
        <v>6932</v>
      </c>
      <c r="DQ718" s="165">
        <v>550</v>
      </c>
      <c r="DR718" s="519">
        <f t="shared" si="445"/>
        <v>550</v>
      </c>
      <c r="DS718" s="520"/>
      <c r="DT718" s="521">
        <f t="shared" si="446"/>
        <v>550</v>
      </c>
      <c r="DV718" s="644"/>
      <c r="DW718" s="645"/>
      <c r="DX718" s="519">
        <f t="shared" si="442"/>
        <v>0</v>
      </c>
      <c r="DY718" s="652"/>
      <c r="DZ718" s="653"/>
      <c r="EH718" s="732" t="s">
        <v>3528</v>
      </c>
      <c r="EI718" s="165">
        <v>0</v>
      </c>
      <c r="EJ718" s="519">
        <f t="shared" si="447"/>
        <v>0</v>
      </c>
      <c r="EK718" s="520"/>
      <c r="EL718" s="521">
        <f t="shared" si="448"/>
        <v>0</v>
      </c>
    </row>
    <row r="719" spans="51:142" x14ac:dyDescent="0.2">
      <c r="AY719" s="143" t="s">
        <v>7496</v>
      </c>
      <c r="AZ719" s="61" t="s">
        <v>1599</v>
      </c>
      <c r="BA719" s="138" t="str">
        <f t="shared" si="441"/>
        <v>ДП Оксфорд.3/1.купе.</v>
      </c>
      <c r="BW719" s="732" t="s">
        <v>2718</v>
      </c>
      <c r="BX719" s="764" t="s">
        <v>3617</v>
      </c>
      <c r="BY719" s="137" t="str">
        <f t="shared" si="443"/>
        <v>ДП Лінея.4.Графіт</v>
      </c>
      <c r="CA719" s="145" t="s">
        <v>3054</v>
      </c>
      <c r="CB719" s="475" t="s">
        <v>4097</v>
      </c>
      <c r="CC719" s="238" t="str">
        <f t="shared" ref="CC719:CC727" si="449">CONCATENATE(CA719,".",CB719)</f>
        <v>ДП ЛАДА-КОНЦЕПТ.б/з фальц..робоча..Magnet цл б/з завіс.</v>
      </c>
      <c r="DD719" s="734" t="s">
        <v>4896</v>
      </c>
      <c r="DE719" s="165">
        <v>8780</v>
      </c>
      <c r="DF719" s="525">
        <f t="shared" si="433"/>
        <v>8780</v>
      </c>
      <c r="DG719" s="526"/>
      <c r="DH719" s="527">
        <f t="shared" si="427"/>
        <v>8780</v>
      </c>
      <c r="DP719" s="107" t="s">
        <v>6933</v>
      </c>
      <c r="DQ719" s="163">
        <v>550</v>
      </c>
      <c r="DR719" s="528">
        <f t="shared" si="445"/>
        <v>550</v>
      </c>
      <c r="DS719" s="523"/>
      <c r="DT719" s="524">
        <f t="shared" si="446"/>
        <v>550</v>
      </c>
      <c r="DV719" s="730" t="s">
        <v>3928</v>
      </c>
      <c r="DW719" s="104">
        <v>0</v>
      </c>
      <c r="DX719" s="519">
        <f t="shared" si="442"/>
        <v>0</v>
      </c>
      <c r="DY719" s="511"/>
      <c r="DZ719" s="508">
        <f t="shared" ref="DZ719:DZ725" si="450">IF(DY719="",DX719,
IF(AND($DW$10&gt;=VLOOKUP(DY719,$DV$5:$DZ$9,2,0),$DW$10&lt;=VLOOKUP(DY719,$DV$5:$DZ$9,3,0)),
(DX719*(1-VLOOKUP(DY719,$DV$5:$DZ$9,4,0))),
DX719))</f>
        <v>0</v>
      </c>
      <c r="EH719" s="733" t="s">
        <v>3529</v>
      </c>
      <c r="EI719" s="163">
        <v>460</v>
      </c>
      <c r="EJ719" s="528">
        <f t="shared" si="447"/>
        <v>460</v>
      </c>
      <c r="EK719" s="523"/>
      <c r="EL719" s="524">
        <f t="shared" si="448"/>
        <v>460</v>
      </c>
    </row>
    <row r="720" spans="51:142" x14ac:dyDescent="0.2">
      <c r="AY720" s="143" t="s">
        <v>7497</v>
      </c>
      <c r="AZ720" s="136" t="s">
        <v>1597</v>
      </c>
      <c r="BA720" s="138" t="str">
        <f t="shared" si="441"/>
        <v>ДП Оксфорд.4/0.фальц.</v>
      </c>
      <c r="BW720" s="732" t="s">
        <v>2718</v>
      </c>
      <c r="BX720" s="246" t="s">
        <v>790</v>
      </c>
      <c r="BY720" s="137" t="str">
        <f t="shared" si="443"/>
        <v>ДП Лінея.4.Бронза</v>
      </c>
      <c r="CA720" s="145" t="s">
        <v>3054</v>
      </c>
      <c r="CB720" s="475" t="s">
        <v>4099</v>
      </c>
      <c r="CC720" s="238" t="str">
        <f t="shared" si="449"/>
        <v>ДП ЛАДА-КОНЦЕПТ.б/з фальц..робоча..Magnet ст б/з завіс.</v>
      </c>
      <c r="DD720" s="734" t="s">
        <v>4897</v>
      </c>
      <c r="DE720" s="165">
        <v>8780</v>
      </c>
      <c r="DF720" s="525">
        <f t="shared" si="433"/>
        <v>8780</v>
      </c>
      <c r="DG720" s="526"/>
      <c r="DH720" s="527">
        <f t="shared" si="427"/>
        <v>8780</v>
      </c>
      <c r="DP720" s="164" t="s">
        <v>6934</v>
      </c>
      <c r="DQ720" s="165">
        <v>0</v>
      </c>
      <c r="DR720" s="519">
        <f t="shared" si="445"/>
        <v>0</v>
      </c>
      <c r="DS720" s="520"/>
      <c r="DT720" s="521">
        <f t="shared" si="446"/>
        <v>0</v>
      </c>
      <c r="DV720" s="731" t="s">
        <v>5517</v>
      </c>
      <c r="DW720" s="162">
        <v>0</v>
      </c>
      <c r="DX720" s="519">
        <f t="shared" si="442"/>
        <v>0</v>
      </c>
      <c r="DY720" s="526"/>
      <c r="DZ720" s="527">
        <f t="shared" si="450"/>
        <v>0</v>
      </c>
      <c r="EH720" s="732" t="s">
        <v>3530</v>
      </c>
      <c r="EI720" s="165">
        <v>0</v>
      </c>
      <c r="EJ720" s="519">
        <f>ROUND(((EI720-(EI720/6))/$DD$3)*$DE$3,2)</f>
        <v>0</v>
      </c>
      <c r="EK720" s="520"/>
      <c r="EL720" s="521">
        <f>IF(EK720="",EJ720,
IF(AND($EI$10&gt;=VLOOKUP(EK720,$EH$5:$EL$9,2,0),$EI$10&lt;=VLOOKUP(EK720,$EH$5:$EL$9,3,0)),
(EJ720*(1-VLOOKUP(EK720,$EH$5:$EL$9,4,0))),
EJ720))</f>
        <v>0</v>
      </c>
    </row>
    <row r="721" spans="51:142" x14ac:dyDescent="0.2">
      <c r="AY721" s="143" t="s">
        <v>7497</v>
      </c>
      <c r="AZ721" s="136" t="s">
        <v>1598</v>
      </c>
      <c r="BA721" s="138" t="str">
        <f t="shared" si="441"/>
        <v>ДП Оксфорд.4/0.б/з фальц.</v>
      </c>
      <c r="BW721" s="732" t="s">
        <v>2718</v>
      </c>
      <c r="BX721" s="246" t="s">
        <v>433</v>
      </c>
      <c r="BY721" s="137" t="str">
        <f t="shared" si="443"/>
        <v>ДП Лінея.4.Трипл. мат</v>
      </c>
      <c r="CA721" s="145" t="s">
        <v>3054</v>
      </c>
      <c r="CB721" s="475" t="s">
        <v>4097</v>
      </c>
      <c r="CC721" s="238" t="str">
        <f t="shared" si="449"/>
        <v>ДП ЛАДА-КОНЦЕПТ.б/з фальц..робоча..Magnet цл б/з завіс.</v>
      </c>
      <c r="DD721" s="734" t="s">
        <v>4898</v>
      </c>
      <c r="DE721" s="165">
        <v>8850</v>
      </c>
      <c r="DF721" s="525">
        <f t="shared" si="433"/>
        <v>8850</v>
      </c>
      <c r="DG721" s="526"/>
      <c r="DH721" s="527">
        <f t="shared" si="427"/>
        <v>8850</v>
      </c>
      <c r="DP721" s="732" t="s">
        <v>6935</v>
      </c>
      <c r="DQ721" s="165">
        <v>550</v>
      </c>
      <c r="DR721" s="519">
        <f t="shared" si="445"/>
        <v>550</v>
      </c>
      <c r="DS721" s="520"/>
      <c r="DT721" s="521">
        <f t="shared" si="446"/>
        <v>550</v>
      </c>
      <c r="DV721" s="731" t="s">
        <v>5516</v>
      </c>
      <c r="DW721" s="162">
        <v>0</v>
      </c>
      <c r="DX721" s="519">
        <f t="shared" si="442"/>
        <v>0</v>
      </c>
      <c r="DY721" s="526"/>
      <c r="DZ721" s="527">
        <f t="shared" si="450"/>
        <v>0</v>
      </c>
      <c r="EH721" s="733" t="s">
        <v>3531</v>
      </c>
      <c r="EI721" s="163">
        <v>460</v>
      </c>
      <c r="EJ721" s="528">
        <f>ROUND(((EI721-(EI721/6))/$DD$3)*$DE$3,2)</f>
        <v>460</v>
      </c>
      <c r="EK721" s="523"/>
      <c r="EL721" s="524">
        <f>IF(EK721="",EJ721,
IF(AND($EI$10&gt;=VLOOKUP(EK721,$EH$5:$EL$9,2,0),$EI$10&lt;=VLOOKUP(EK721,$EH$5:$EL$9,3,0)),
(EJ721*(1-VLOOKUP(EK721,$EH$5:$EL$9,4,0))),
EJ721))</f>
        <v>460</v>
      </c>
    </row>
    <row r="722" spans="51:142" x14ac:dyDescent="0.2">
      <c r="AY722" s="143" t="s">
        <v>7497</v>
      </c>
      <c r="AZ722" s="61" t="s">
        <v>1599</v>
      </c>
      <c r="BA722" s="138" t="str">
        <f t="shared" si="441"/>
        <v>ДП Оксфорд.4/0.купе.</v>
      </c>
      <c r="BW722" s="732" t="s">
        <v>2718</v>
      </c>
      <c r="BX722" s="246" t="s">
        <v>432</v>
      </c>
      <c r="BY722" s="137" t="str">
        <f t="shared" si="443"/>
        <v>ДП Лінея.4.Трипл. чер</v>
      </c>
      <c r="CA722" s="145" t="s">
        <v>3054</v>
      </c>
      <c r="CB722" s="475" t="s">
        <v>5838</v>
      </c>
      <c r="CC722" s="238" t="str">
        <f t="shared" si="449"/>
        <v>ДП ЛАДА-КОНЦЕПТ.б/з фальц..робоча..Magnet цл (чор.) б/з завіс.</v>
      </c>
      <c r="DD722" s="734" t="s">
        <v>4899</v>
      </c>
      <c r="DE722" s="165">
        <v>8850</v>
      </c>
      <c r="DF722" s="525">
        <f t="shared" si="433"/>
        <v>8850</v>
      </c>
      <c r="DG722" s="526"/>
      <c r="DH722" s="527">
        <f t="shared" si="427"/>
        <v>8850</v>
      </c>
      <c r="DP722" s="107" t="s">
        <v>6936</v>
      </c>
      <c r="DQ722" s="163">
        <v>550</v>
      </c>
      <c r="DR722" s="528">
        <f t="shared" si="445"/>
        <v>550</v>
      </c>
      <c r="DS722" s="523"/>
      <c r="DT722" s="524">
        <f t="shared" si="446"/>
        <v>550</v>
      </c>
      <c r="DV722" s="732" t="s">
        <v>5518</v>
      </c>
      <c r="DW722" s="165">
        <v>0</v>
      </c>
      <c r="DX722" s="519">
        <f t="shared" si="442"/>
        <v>0</v>
      </c>
      <c r="DY722" s="520"/>
      <c r="DZ722" s="521">
        <f t="shared" si="450"/>
        <v>0</v>
      </c>
      <c r="EH722" s="732" t="s">
        <v>3532</v>
      </c>
      <c r="EI722" s="165">
        <v>0</v>
      </c>
      <c r="EJ722" s="519">
        <f>ROUND(((EI722-(EI722/6))/$DD$3)*$DE$3,2)</f>
        <v>0</v>
      </c>
      <c r="EK722" s="520"/>
      <c r="EL722" s="521">
        <f>IF(EK722="",EJ722,
IF(AND($EI$10&gt;=VLOOKUP(EK722,$EH$5:$EL$9,2,0),$EI$10&lt;=VLOOKUP(EK722,$EH$5:$EL$9,3,0)),
(EJ722*(1-VLOOKUP(EK722,$EH$5:$EL$9,4,0))),
EJ722))</f>
        <v>0</v>
      </c>
    </row>
    <row r="723" spans="51:142" x14ac:dyDescent="0.2">
      <c r="AY723" s="143" t="s">
        <v>7498</v>
      </c>
      <c r="AZ723" s="136" t="s">
        <v>1597</v>
      </c>
      <c r="BA723" s="138" t="str">
        <f t="shared" si="441"/>
        <v>ДП Оксфорд.4/1.фальц.</v>
      </c>
      <c r="BW723" s="431"/>
      <c r="BX723" s="431"/>
      <c r="BY723" s="431"/>
      <c r="CA723" s="145" t="s">
        <v>3054</v>
      </c>
      <c r="CB723" s="475" t="s">
        <v>5835</v>
      </c>
      <c r="CC723" s="238" t="str">
        <f t="shared" si="449"/>
        <v>ДП ЛАДА-КОНЦЕПТ.б/з фальц..робоча..Magnet ст (чор.) б/з завіс.</v>
      </c>
      <c r="DD723" s="734" t="s">
        <v>4900</v>
      </c>
      <c r="DE723" s="165">
        <v>8930</v>
      </c>
      <c r="DF723" s="525">
        <f t="shared" si="433"/>
        <v>8930</v>
      </c>
      <c r="DG723" s="526"/>
      <c r="DH723" s="527">
        <f t="shared" si="427"/>
        <v>8930</v>
      </c>
      <c r="DP723" s="164" t="s">
        <v>6937</v>
      </c>
      <c r="DQ723" s="165">
        <v>0</v>
      </c>
      <c r="DR723" s="519">
        <f t="shared" si="445"/>
        <v>0</v>
      </c>
      <c r="DS723" s="520"/>
      <c r="DT723" s="521">
        <f t="shared" si="446"/>
        <v>0</v>
      </c>
      <c r="DV723" s="732" t="s">
        <v>5519</v>
      </c>
      <c r="DW723" s="162">
        <v>0</v>
      </c>
      <c r="DX723" s="519">
        <f t="shared" si="442"/>
        <v>0</v>
      </c>
      <c r="DY723" s="526"/>
      <c r="DZ723" s="527">
        <f t="shared" si="450"/>
        <v>0</v>
      </c>
      <c r="EH723" s="733" t="s">
        <v>3533</v>
      </c>
      <c r="EI723" s="163">
        <v>550</v>
      </c>
      <c r="EJ723" s="528">
        <f>ROUND(((EI723-(EI723/6))/$DD$3)*$DE$3,2)</f>
        <v>550</v>
      </c>
      <c r="EK723" s="523"/>
      <c r="EL723" s="524">
        <f>IF(EK723="",EJ723,
IF(AND($EI$10&gt;=VLOOKUP(EK723,$EH$5:$EL$9,2,0),$EI$10&lt;=VLOOKUP(EK723,$EH$5:$EL$9,3,0)),
(EJ723*(1-VLOOKUP(EK723,$EH$5:$EL$9,4,0))),
EJ723))</f>
        <v>550</v>
      </c>
    </row>
    <row r="724" spans="51:142" x14ac:dyDescent="0.2">
      <c r="AY724" s="143" t="s">
        <v>7498</v>
      </c>
      <c r="AZ724" s="136" t="s">
        <v>1598</v>
      </c>
      <c r="BA724" s="138" t="str">
        <f t="shared" si="441"/>
        <v>ДП Оксфорд.4/1.б/з фальц.</v>
      </c>
      <c r="BW724" s="164" t="s">
        <v>567</v>
      </c>
      <c r="BX724" s="246" t="s">
        <v>430</v>
      </c>
      <c r="BY724" s="137" t="str">
        <f t="shared" ref="BY724:BY758" si="451">CONCATENATE(BW724,".",BX724)</f>
        <v>ДП ЛАЙН.1.Сатин</v>
      </c>
      <c r="CA724" s="145" t="s">
        <v>3054</v>
      </c>
      <c r="CB724" s="475" t="s">
        <v>4103</v>
      </c>
      <c r="CC724" s="238" t="str">
        <f t="shared" si="449"/>
        <v>ДП ЛАДА-КОНЦЕПТ.б/з фальц..робоча..Magnet цл +2завіс 3D</v>
      </c>
      <c r="DD724" s="735" t="s">
        <v>4901</v>
      </c>
      <c r="DE724" s="163">
        <v>8930</v>
      </c>
      <c r="DF724" s="525">
        <f t="shared" si="433"/>
        <v>8930</v>
      </c>
      <c r="DG724" s="526"/>
      <c r="DH724" s="527">
        <f t="shared" si="427"/>
        <v>8930</v>
      </c>
      <c r="DP724" s="732" t="s">
        <v>6938</v>
      </c>
      <c r="DQ724" s="165">
        <v>550</v>
      </c>
      <c r="DR724" s="519">
        <f t="shared" si="445"/>
        <v>550</v>
      </c>
      <c r="DS724" s="520"/>
      <c r="DT724" s="521">
        <f t="shared" si="446"/>
        <v>550</v>
      </c>
      <c r="DV724" s="732" t="s">
        <v>5520</v>
      </c>
      <c r="DW724" s="165">
        <v>0</v>
      </c>
      <c r="DX724" s="519">
        <f t="shared" si="442"/>
        <v>0</v>
      </c>
      <c r="DY724" s="520"/>
      <c r="DZ724" s="521">
        <f t="shared" si="450"/>
        <v>0</v>
      </c>
      <c r="EH724" s="732" t="s">
        <v>3534</v>
      </c>
      <c r="EI724" s="165">
        <v>0</v>
      </c>
      <c r="EJ724" s="519">
        <f t="shared" si="447"/>
        <v>0</v>
      </c>
      <c r="EK724" s="520"/>
      <c r="EL724" s="521">
        <f t="shared" si="448"/>
        <v>0</v>
      </c>
    </row>
    <row r="725" spans="51:142" x14ac:dyDescent="0.2">
      <c r="AY725" s="143" t="s">
        <v>7498</v>
      </c>
      <c r="AZ725" s="61" t="s">
        <v>1599</v>
      </c>
      <c r="BA725" s="138" t="str">
        <f t="shared" si="441"/>
        <v>ДП Оксфорд.4/1.купе.</v>
      </c>
      <c r="BW725" s="164" t="s">
        <v>567</v>
      </c>
      <c r="BX725" s="764" t="s">
        <v>3617</v>
      </c>
      <c r="BY725" s="137" t="str">
        <f t="shared" si="451"/>
        <v>ДП ЛАЙН.1.Графіт</v>
      </c>
      <c r="CA725" s="145" t="s">
        <v>3054</v>
      </c>
      <c r="CB725" s="475" t="s">
        <v>4107</v>
      </c>
      <c r="CC725" s="238" t="str">
        <f t="shared" si="449"/>
        <v>ДП ЛАДА-КОНЦЕПТ.б/з фальц..робоча..Magnet ст +2завіс 3D</v>
      </c>
      <c r="DD725" s="638"/>
      <c r="DE725" s="639"/>
      <c r="DF725" s="640"/>
      <c r="DG725" s="641"/>
      <c r="DH725" s="642"/>
      <c r="DP725" s="107" t="s">
        <v>6939</v>
      </c>
      <c r="DQ725" s="163">
        <v>550</v>
      </c>
      <c r="DR725" s="528">
        <f t="shared" si="445"/>
        <v>550</v>
      </c>
      <c r="DS725" s="523"/>
      <c r="DT725" s="524">
        <f t="shared" si="446"/>
        <v>550</v>
      </c>
      <c r="DV725" s="732" t="s">
        <v>5521</v>
      </c>
      <c r="DW725" s="165">
        <v>0</v>
      </c>
      <c r="DX725" s="519">
        <f t="shared" si="442"/>
        <v>0</v>
      </c>
      <c r="DY725" s="520"/>
      <c r="DZ725" s="521">
        <f t="shared" si="450"/>
        <v>0</v>
      </c>
      <c r="EH725" s="733" t="s">
        <v>3535</v>
      </c>
      <c r="EI725" s="163">
        <v>640</v>
      </c>
      <c r="EJ725" s="528">
        <f t="shared" si="447"/>
        <v>640</v>
      </c>
      <c r="EK725" s="523"/>
      <c r="EL725" s="524">
        <f t="shared" si="448"/>
        <v>640</v>
      </c>
    </row>
    <row r="726" spans="51:142" x14ac:dyDescent="0.2">
      <c r="AY726" s="832"/>
      <c r="AZ726" s="833"/>
      <c r="BA726" s="834"/>
      <c r="BW726" s="164" t="s">
        <v>567</v>
      </c>
      <c r="BX726" s="246" t="s">
        <v>790</v>
      </c>
      <c r="BY726" s="137" t="str">
        <f t="shared" si="451"/>
        <v>ДП ЛАЙН.1.Бронза</v>
      </c>
      <c r="CA726" s="145" t="s">
        <v>3054</v>
      </c>
      <c r="CB726" s="475" t="s">
        <v>5836</v>
      </c>
      <c r="CC726" s="238" t="str">
        <f t="shared" si="449"/>
        <v>ДП ЛАДА-КОНЦЕПТ.б/з фальц..робоча..Magnet цл (чор.) +2завіс 3D(чор.)</v>
      </c>
      <c r="DD726" s="250" t="s">
        <v>2562</v>
      </c>
      <c r="DE726" s="162">
        <v>6160.0000000000009</v>
      </c>
      <c r="DF726" s="525">
        <f>ROUND(((DE726-(DE726/6))/$DD$3)*$DE$3,2)</f>
        <v>6160</v>
      </c>
      <c r="DG726" s="526"/>
      <c r="DH726" s="527">
        <f t="shared" ref="DH726:DH734" si="452">IF(DG726="",DF726,
IF(AND($DE$10&gt;=VLOOKUP(DG726,$DD$5:$DH$9,2,0),$DE$10&lt;=VLOOKUP(DG726,$DD$5:$DH$9,3,0)),
(DF726*(1-VLOOKUP(DG726,$DD$5:$DH$9,4,0))),
DF726))</f>
        <v>6160</v>
      </c>
      <c r="DP726" s="891"/>
      <c r="DQ726" s="892"/>
      <c r="DR726" s="882"/>
      <c r="DS726" s="893"/>
      <c r="DT726" s="894"/>
      <c r="DV726" s="732" t="s">
        <v>6365</v>
      </c>
      <c r="DW726" s="165">
        <v>680</v>
      </c>
      <c r="DX726" s="519">
        <f t="shared" si="442"/>
        <v>680</v>
      </c>
      <c r="DY726" s="520"/>
      <c r="DZ726" s="521">
        <f t="shared" ref="DZ726:DZ752" si="453">IF(DY726="",DX726,
IF(AND($DW$10&gt;=VLOOKUP(DY726,$DV$5:$DZ$9,2,0),$DW$10&lt;=VLOOKUP(DY726,$DV$5:$DZ$9,3,0)),
(DX726*(1-VLOOKUP(DY726,$DV$5:$DZ$9,4,0))),
DX726))</f>
        <v>680</v>
      </c>
      <c r="EH726" s="732" t="s">
        <v>7428</v>
      </c>
      <c r="EI726" s="165">
        <v>0</v>
      </c>
      <c r="EJ726" s="519">
        <f>ROUND(((EI726-(EI726/6))/$DD$3)*$DE$3,2)</f>
        <v>0</v>
      </c>
      <c r="EK726" s="520"/>
      <c r="EL726" s="521">
        <f>IF(EK726="",EJ726,
IF(AND($EI$10&gt;=VLOOKUP(EK726,$EH$5:$EL$9,2,0),$EI$10&lt;=VLOOKUP(EK726,$EH$5:$EL$9,3,0)),
(EJ726*(1-VLOOKUP(EK726,$EH$5:$EL$9,4,0))),
EJ726))</f>
        <v>0</v>
      </c>
    </row>
    <row r="727" spans="51:142" x14ac:dyDescent="0.2">
      <c r="AY727" s="56" t="s">
        <v>2716</v>
      </c>
      <c r="AZ727" s="55" t="s">
        <v>1600</v>
      </c>
      <c r="BA727" s="69" t="str">
        <f>CONCATENATE(AY727,".",AZ727)</f>
        <v>ДП Лінея.1.фальц,</v>
      </c>
      <c r="BW727" s="164" t="s">
        <v>567</v>
      </c>
      <c r="BX727" s="246" t="s">
        <v>433</v>
      </c>
      <c r="BY727" s="137" t="str">
        <f t="shared" si="451"/>
        <v>ДП ЛАЙН.1.Трипл. мат</v>
      </c>
      <c r="CA727" s="145" t="s">
        <v>3054</v>
      </c>
      <c r="CB727" s="475" t="s">
        <v>5837</v>
      </c>
      <c r="CC727" s="238" t="str">
        <f t="shared" si="449"/>
        <v>ДП ЛАДА-КОНЦЕПТ.б/з фальц..робоча..Magnet ст (чор.) +2завіс 3D(чор.)</v>
      </c>
      <c r="DD727" s="249" t="s">
        <v>2563</v>
      </c>
      <c r="DE727" s="165">
        <v>6160.0000000000009</v>
      </c>
      <c r="DF727" s="525">
        <f t="shared" ref="DF727:DF770" si="454">ROUND(((DE727-(DE727/6))/$DD$3)*$DE$3,2)</f>
        <v>6160</v>
      </c>
      <c r="DG727" s="520"/>
      <c r="DH727" s="521">
        <f t="shared" si="452"/>
        <v>6160</v>
      </c>
      <c r="DP727" s="730" t="s">
        <v>7127</v>
      </c>
      <c r="DQ727" s="104">
        <v>0</v>
      </c>
      <c r="DR727" s="402">
        <f>ROUND(((DQ727-(DQ727/6))/$DD$3)*$DE$3,2)</f>
        <v>0</v>
      </c>
      <c r="DS727" s="511"/>
      <c r="DT727" s="508">
        <f>IF(DS727="",DR727,
IF(AND($DQ$10&gt;=VLOOKUP(DS727,$DP$5:$DT$9,2,0),$DQ$10&lt;=VLOOKUP(DS727,$DP$5:$DT$9,3,0)),
(DR727*(1-VLOOKUP(DS727,$DP$5:$DT$9,4,0))),
DR727))</f>
        <v>0</v>
      </c>
      <c r="DV727" s="732" t="s">
        <v>6231</v>
      </c>
      <c r="DW727" s="165">
        <v>680</v>
      </c>
      <c r="DX727" s="519">
        <f t="shared" si="442"/>
        <v>680</v>
      </c>
      <c r="DY727" s="520"/>
      <c r="DZ727" s="521">
        <f t="shared" si="453"/>
        <v>680</v>
      </c>
      <c r="EH727" s="733" t="s">
        <v>7429</v>
      </c>
      <c r="EI727" s="163">
        <v>640</v>
      </c>
      <c r="EJ727" s="528">
        <f>ROUND(((EI727-(EI727/6))/$DD$3)*$DE$3,2)</f>
        <v>640</v>
      </c>
      <c r="EK727" s="523"/>
      <c r="EL727" s="524">
        <f>IF(EK727="",EJ727,
IF(AND($EI$10&gt;=VLOOKUP(EK727,$EH$5:$EL$9,2,0),$EI$10&lt;=VLOOKUP(EK727,$EH$5:$EL$9,3,0)),
(EJ727*(1-VLOOKUP(EK727,$EH$5:$EL$9,4,0))),
EJ727))</f>
        <v>640</v>
      </c>
    </row>
    <row r="728" spans="51:142" x14ac:dyDescent="0.2">
      <c r="AY728" s="56" t="s">
        <v>2717</v>
      </c>
      <c r="AZ728" s="55" t="s">
        <v>1600</v>
      </c>
      <c r="BA728" s="69" t="str">
        <f>CONCATENATE(AY728,".",AZ728)</f>
        <v>ДП Лінея.3.фальц,</v>
      </c>
      <c r="BW728" s="107" t="s">
        <v>567</v>
      </c>
      <c r="BX728" s="247" t="s">
        <v>432</v>
      </c>
      <c r="BY728" s="138" t="str">
        <f t="shared" si="451"/>
        <v>ДП ЛАЙН.1.Трипл. чер</v>
      </c>
      <c r="CA728" s="145" t="s">
        <v>3054</v>
      </c>
      <c r="CB728" s="96"/>
      <c r="CC728" s="96"/>
      <c r="DD728" s="249" t="s">
        <v>2564</v>
      </c>
      <c r="DE728" s="165">
        <v>6160.0000000000009</v>
      </c>
      <c r="DF728" s="525">
        <f t="shared" si="454"/>
        <v>6160</v>
      </c>
      <c r="DG728" s="520"/>
      <c r="DH728" s="521">
        <f t="shared" si="452"/>
        <v>6160</v>
      </c>
      <c r="DP728" s="161" t="s">
        <v>7128</v>
      </c>
      <c r="DQ728" s="162">
        <v>0</v>
      </c>
      <c r="DR728" s="525">
        <f>ROUND(((DQ728-(DQ728/6))/$DD$3)*$DE$3,2)</f>
        <v>0</v>
      </c>
      <c r="DS728" s="526"/>
      <c r="DT728" s="527">
        <f>IF(DS728="",DR728,
IF(AND($DQ$10&gt;=VLOOKUP(DS728,$DP$5:$DT$9,2,0),$DQ$10&lt;=VLOOKUP(DS728,$DP$5:$DT$9,3,0)),
(DR728*(1-VLOOKUP(DS728,$DP$5:$DT$9,4,0))),
DR728))</f>
        <v>0</v>
      </c>
      <c r="DV728" s="732" t="s">
        <v>4351</v>
      </c>
      <c r="DW728" s="165">
        <v>550</v>
      </c>
      <c r="DX728" s="519">
        <f t="shared" si="442"/>
        <v>550</v>
      </c>
      <c r="DY728" s="520"/>
      <c r="DZ728" s="521">
        <f t="shared" si="453"/>
        <v>550</v>
      </c>
      <c r="EH728" s="732" t="s">
        <v>3536</v>
      </c>
      <c r="EI728" s="165">
        <v>0</v>
      </c>
      <c r="EJ728" s="519">
        <f t="shared" si="447"/>
        <v>0</v>
      </c>
      <c r="EK728" s="520"/>
      <c r="EL728" s="521">
        <f t="shared" si="448"/>
        <v>0</v>
      </c>
    </row>
    <row r="729" spans="51:142" x14ac:dyDescent="0.2">
      <c r="AY729" s="56" t="s">
        <v>2718</v>
      </c>
      <c r="AZ729" s="55" t="s">
        <v>1594</v>
      </c>
      <c r="BA729" s="69" t="str">
        <f>CONCATENATE(AY729,".",AZ729)</f>
        <v>ДП Лінея.4.фальц</v>
      </c>
      <c r="BW729" s="161" t="s">
        <v>568</v>
      </c>
      <c r="BX729" s="780" t="s">
        <v>3980</v>
      </c>
      <c r="BY729" s="134" t="str">
        <f t="shared" si="451"/>
        <v>ДП ЛАЙН.2.Малюнок</v>
      </c>
      <c r="CA729" s="145" t="s">
        <v>3054</v>
      </c>
      <c r="CB729" s="475" t="s">
        <v>4109</v>
      </c>
      <c r="CC729" s="238" t="str">
        <f>CONCATENATE(CA729,".",CB729)</f>
        <v>ДП ЛАДА-КОНЦЕПТ.б/з фальц..робоча..Magnet цл +3завіс 3D</v>
      </c>
      <c r="DD729" s="249" t="s">
        <v>2565</v>
      </c>
      <c r="DE729" s="165">
        <v>6160.0000000000009</v>
      </c>
      <c r="DF729" s="525">
        <f t="shared" si="454"/>
        <v>6160</v>
      </c>
      <c r="DG729" s="520"/>
      <c r="DH729" s="521">
        <f t="shared" si="452"/>
        <v>6160</v>
      </c>
      <c r="DP729" s="732" t="s">
        <v>7129</v>
      </c>
      <c r="DQ729" s="165">
        <v>550</v>
      </c>
      <c r="DR729" s="519">
        <f>ROUND(((DQ729-(DQ729/6))/$DD$3)*$DE$3,2)</f>
        <v>550</v>
      </c>
      <c r="DS729" s="520"/>
      <c r="DT729" s="521">
        <f>IF(DS729="",DR729,
IF(AND($DQ$10&gt;=VLOOKUP(DS729,$DP$5:$DT$9,2,0),$DQ$10&lt;=VLOOKUP(DS729,$DP$5:$DT$9,3,0)),
(DR729*(1-VLOOKUP(DS729,$DP$5:$DT$9,4,0))),
DR729))</f>
        <v>550</v>
      </c>
      <c r="DV729" s="733" t="s">
        <v>4352</v>
      </c>
      <c r="DW729" s="163">
        <v>550</v>
      </c>
      <c r="DX729" s="519">
        <f t="shared" si="442"/>
        <v>550</v>
      </c>
      <c r="DY729" s="523"/>
      <c r="DZ729" s="524">
        <f t="shared" si="453"/>
        <v>550</v>
      </c>
      <c r="EH729" s="733" t="s">
        <v>3537</v>
      </c>
      <c r="EI729" s="163">
        <v>730</v>
      </c>
      <c r="EJ729" s="528">
        <f t="shared" si="447"/>
        <v>730</v>
      </c>
      <c r="EK729" s="523"/>
      <c r="EL729" s="524">
        <f t="shared" si="448"/>
        <v>730</v>
      </c>
    </row>
    <row r="730" spans="51:142" x14ac:dyDescent="0.2">
      <c r="AY730" s="226"/>
      <c r="AZ730" s="221"/>
      <c r="BA730" s="222"/>
      <c r="BW730" s="164" t="s">
        <v>568</v>
      </c>
      <c r="BX730" s="764" t="s">
        <v>3617</v>
      </c>
      <c r="BY730" s="137" t="str">
        <f t="shared" si="451"/>
        <v>ДП ЛАЙН.2.Графіт</v>
      </c>
      <c r="CA730" s="146" t="s">
        <v>3054</v>
      </c>
      <c r="CB730" s="587" t="s">
        <v>4110</v>
      </c>
      <c r="CC730" s="239" t="str">
        <f>CONCATENATE(CA730,".",CB730)</f>
        <v>ДП ЛАДА-КОНЦЕПТ.б/з фальц..робоча..Magnet ст +3завіс 3D</v>
      </c>
      <c r="DD730" s="249" t="s">
        <v>2566</v>
      </c>
      <c r="DE730" s="165">
        <v>6160.0000000000009</v>
      </c>
      <c r="DF730" s="525">
        <f t="shared" si="454"/>
        <v>6160</v>
      </c>
      <c r="DG730" s="520"/>
      <c r="DH730" s="521">
        <f t="shared" si="452"/>
        <v>6160</v>
      </c>
      <c r="DP730" s="107" t="s">
        <v>7130</v>
      </c>
      <c r="DQ730" s="163">
        <v>550</v>
      </c>
      <c r="DR730" s="528">
        <f>ROUND(((DQ730-(DQ730/6))/$DD$3)*$DE$3,2)</f>
        <v>550</v>
      </c>
      <c r="DS730" s="523"/>
      <c r="DT730" s="524">
        <f>IF(DS730="",DR730,
IF(AND($DQ$10&gt;=VLOOKUP(DS730,$DP$5:$DT$9,2,0),$DQ$10&lt;=VLOOKUP(DS730,$DP$5:$DT$9,3,0)),
(DR730*(1-VLOOKUP(DS730,$DP$5:$DT$9,4,0))),
DR730))</f>
        <v>550</v>
      </c>
      <c r="DV730" s="732" t="s">
        <v>4353</v>
      </c>
      <c r="DW730" s="165">
        <v>800</v>
      </c>
      <c r="DX730" s="519">
        <f t="shared" si="442"/>
        <v>800</v>
      </c>
      <c r="DY730" s="520"/>
      <c r="DZ730" s="521">
        <f t="shared" si="453"/>
        <v>800</v>
      </c>
      <c r="EH730" s="732" t="s">
        <v>4862</v>
      </c>
      <c r="EI730" s="165">
        <v>0</v>
      </c>
      <c r="EJ730" s="519">
        <f>ROUND(((EI730-(EI730/6))/$DD$3)*$DE$3,2)</f>
        <v>0</v>
      </c>
      <c r="EK730" s="520"/>
      <c r="EL730" s="521">
        <f>IF(EK730="",EJ730,
IF(AND($EI$10&gt;=VLOOKUP(EK730,$EH$5:$EL$9,2,0),$EI$10&lt;=VLOOKUP(EK730,$EH$5:$EL$9,3,0)),
(EJ730*(1-VLOOKUP(EK730,$EH$5:$EL$9,4,0))),
EJ730))</f>
        <v>0</v>
      </c>
    </row>
    <row r="731" spans="51:142" x14ac:dyDescent="0.2">
      <c r="AY731" s="54" t="s">
        <v>567</v>
      </c>
      <c r="AZ731" s="55" t="s">
        <v>1600</v>
      </c>
      <c r="BA731" s="69" t="str">
        <f t="shared" ref="BA731:BA737" si="455">CONCATENATE(AY731,".",AZ731)</f>
        <v>ДП ЛАЙН.1.фальц,</v>
      </c>
      <c r="BW731" s="164" t="s">
        <v>568</v>
      </c>
      <c r="BX731" s="246" t="s">
        <v>790</v>
      </c>
      <c r="BY731" s="137" t="str">
        <f t="shared" si="451"/>
        <v>ДП ЛАЙН.2.Бронза</v>
      </c>
      <c r="CA731" s="145" t="s">
        <v>3054</v>
      </c>
      <c r="CB731" s="475" t="s">
        <v>5840</v>
      </c>
      <c r="CC731" s="238" t="str">
        <f>CONCATENATE(CA731,".",CB731)</f>
        <v>ДП ЛАДА-КОНЦЕПТ.б/з фальц..робоча..Magnet цл (чор.) +3завіс 3D(чор.)</v>
      </c>
      <c r="DD731" s="249" t="s">
        <v>2567</v>
      </c>
      <c r="DE731" s="165">
        <v>6160.0000000000009</v>
      </c>
      <c r="DF731" s="525">
        <f t="shared" si="454"/>
        <v>6160</v>
      </c>
      <c r="DG731" s="520"/>
      <c r="DH731" s="521">
        <f t="shared" si="452"/>
        <v>6160</v>
      </c>
      <c r="DP731" s="730" t="s">
        <v>7131</v>
      </c>
      <c r="DQ731" s="104">
        <v>0</v>
      </c>
      <c r="DR731" s="402">
        <f>ROUND(((DQ731-(DQ731/6))/$DD$3)*$DE$3,2)</f>
        <v>0</v>
      </c>
      <c r="DS731" s="511"/>
      <c r="DT731" s="508">
        <f>IF(DS731="",DR731,
IF(AND($DQ$10&gt;=VLOOKUP(DS731,$DP$5:$DT$9,2,0),$DQ$10&lt;=VLOOKUP(DS731,$DP$5:$DT$9,3,0)),
(DR731*(1-VLOOKUP(DS731,$DP$5:$DT$9,4,0))),
DR731))</f>
        <v>0</v>
      </c>
      <c r="DV731" s="733" t="s">
        <v>4354</v>
      </c>
      <c r="DW731" s="163">
        <v>800</v>
      </c>
      <c r="DX731" s="519">
        <f t="shared" si="442"/>
        <v>800</v>
      </c>
      <c r="DY731" s="523"/>
      <c r="DZ731" s="524">
        <f t="shared" si="453"/>
        <v>800</v>
      </c>
      <c r="EH731" s="733" t="s">
        <v>4863</v>
      </c>
      <c r="EI731" s="163">
        <v>770</v>
      </c>
      <c r="EJ731" s="528">
        <f>ROUND(((EI731-(EI731/6))/$DD$3)*$DE$3,2)</f>
        <v>770</v>
      </c>
      <c r="EK731" s="523"/>
      <c r="EL731" s="524">
        <f>IF(EK731="",EJ731,
IF(AND($EI$10&gt;=VLOOKUP(EK731,$EH$5:$EL$9,2,0),$EI$10&lt;=VLOOKUP(EK731,$EH$5:$EL$9,3,0)),
(EJ731*(1-VLOOKUP(EK731,$EH$5:$EL$9,4,0))),
EJ731))</f>
        <v>770</v>
      </c>
    </row>
    <row r="732" spans="51:142" x14ac:dyDescent="0.2">
      <c r="AY732" s="54" t="s">
        <v>568</v>
      </c>
      <c r="AZ732" s="55" t="s">
        <v>1600</v>
      </c>
      <c r="BA732" s="69" t="str">
        <f t="shared" si="455"/>
        <v>ДП ЛАЙН.2.фальц,</v>
      </c>
      <c r="BW732" s="164" t="s">
        <v>568</v>
      </c>
      <c r="BX732" s="246" t="s">
        <v>433</v>
      </c>
      <c r="BY732" s="137" t="str">
        <f t="shared" si="451"/>
        <v>ДП ЛАЙН.2.Трипл. мат</v>
      </c>
      <c r="CA732" s="146" t="s">
        <v>3054</v>
      </c>
      <c r="CB732" s="587" t="s">
        <v>5841</v>
      </c>
      <c r="CC732" s="239" t="str">
        <f>CONCATENATE(CA732,".",CB732)</f>
        <v>ДП ЛАДА-КОНЦЕПТ.б/з фальц..робоча..Magnet ст (чор.) +3завіс 3D(чор.)</v>
      </c>
      <c r="DD732" s="249" t="s">
        <v>2568</v>
      </c>
      <c r="DE732" s="165">
        <v>6160.0000000000009</v>
      </c>
      <c r="DF732" s="525">
        <f t="shared" si="454"/>
        <v>6160</v>
      </c>
      <c r="DG732" s="520"/>
      <c r="DH732" s="521">
        <f t="shared" si="452"/>
        <v>6160</v>
      </c>
      <c r="DP732" s="164" t="s">
        <v>7132</v>
      </c>
      <c r="DQ732" s="165">
        <v>0</v>
      </c>
      <c r="DR732" s="519">
        <f t="shared" ref="DR732:DR741" si="456">ROUND(((DQ732-(DQ732/6))/$DD$3)*$DE$3,2)</f>
        <v>0</v>
      </c>
      <c r="DS732" s="520"/>
      <c r="DT732" s="521">
        <f t="shared" ref="DT732:DT741" si="457">IF(DS732="",DR732,
IF(AND($DQ$10&gt;=VLOOKUP(DS732,$DP$5:$DT$9,2,0),$DQ$10&lt;=VLOOKUP(DS732,$DP$5:$DT$9,3,0)),
(DR732*(1-VLOOKUP(DS732,$DP$5:$DT$9,4,0))),
DR732))</f>
        <v>0</v>
      </c>
      <c r="DV732" s="732" t="s">
        <v>5982</v>
      </c>
      <c r="DW732" s="165">
        <v>1000</v>
      </c>
      <c r="DX732" s="519">
        <f t="shared" si="442"/>
        <v>1000</v>
      </c>
      <c r="DY732" s="520"/>
      <c r="DZ732" s="521">
        <f t="shared" si="453"/>
        <v>1000</v>
      </c>
      <c r="EH732" s="732" t="s">
        <v>3538</v>
      </c>
      <c r="EI732" s="165">
        <v>0</v>
      </c>
      <c r="EJ732" s="519">
        <f t="shared" si="447"/>
        <v>0</v>
      </c>
      <c r="EK732" s="520"/>
      <c r="EL732" s="521">
        <f t="shared" si="448"/>
        <v>0</v>
      </c>
    </row>
    <row r="733" spans="51:142" x14ac:dyDescent="0.2">
      <c r="AY733" s="54" t="s">
        <v>569</v>
      </c>
      <c r="AZ733" s="55" t="s">
        <v>1600</v>
      </c>
      <c r="BA733" s="69" t="str">
        <f t="shared" si="455"/>
        <v>ДП ЛАЙН.3.фальц,</v>
      </c>
      <c r="BW733" s="107" t="s">
        <v>568</v>
      </c>
      <c r="BX733" s="247" t="s">
        <v>432</v>
      </c>
      <c r="BY733" s="138" t="str">
        <f t="shared" si="451"/>
        <v>ДП ЛАЙН.2.Трипл. чер</v>
      </c>
      <c r="CA733" s="144" t="s">
        <v>3055</v>
      </c>
      <c r="CB733" s="133" t="s">
        <v>3871</v>
      </c>
      <c r="CC733" s="134" t="str">
        <f>CONCATENATE(CA733,".",CB733)</f>
        <v>ДП ЛАДА-КОНЦЕПТ.купе..робоча..(ні)</v>
      </c>
      <c r="DD733" s="249" t="s">
        <v>2569</v>
      </c>
      <c r="DE733" s="165">
        <v>6160.0000000000009</v>
      </c>
      <c r="DF733" s="525">
        <f t="shared" si="454"/>
        <v>6160</v>
      </c>
      <c r="DG733" s="520"/>
      <c r="DH733" s="521">
        <f t="shared" si="452"/>
        <v>6160</v>
      </c>
      <c r="DP733" s="732" t="s">
        <v>7133</v>
      </c>
      <c r="DQ733" s="165">
        <v>550</v>
      </c>
      <c r="DR733" s="519">
        <f t="shared" si="456"/>
        <v>550</v>
      </c>
      <c r="DS733" s="520"/>
      <c r="DT733" s="521">
        <f t="shared" si="457"/>
        <v>550</v>
      </c>
      <c r="DV733" s="733" t="s">
        <v>5983</v>
      </c>
      <c r="DW733" s="163">
        <v>1000</v>
      </c>
      <c r="DX733" s="519">
        <f t="shared" si="442"/>
        <v>1000</v>
      </c>
      <c r="DY733" s="523"/>
      <c r="DZ733" s="524">
        <f t="shared" si="453"/>
        <v>1000</v>
      </c>
      <c r="EH733" s="733" t="s">
        <v>3539</v>
      </c>
      <c r="EI733" s="163">
        <v>770</v>
      </c>
      <c r="EJ733" s="528">
        <f t="shared" si="447"/>
        <v>770</v>
      </c>
      <c r="EK733" s="523"/>
      <c r="EL733" s="524">
        <f t="shared" si="448"/>
        <v>770</v>
      </c>
    </row>
    <row r="734" spans="51:142" x14ac:dyDescent="0.2">
      <c r="AY734" s="54" t="s">
        <v>570</v>
      </c>
      <c r="AZ734" s="55" t="s">
        <v>1600</v>
      </c>
      <c r="BA734" s="69" t="str">
        <f t="shared" si="455"/>
        <v>ДП ЛАЙН.4.фальц,</v>
      </c>
      <c r="BW734" s="161" t="s">
        <v>569</v>
      </c>
      <c r="BX734" s="780" t="s">
        <v>3980</v>
      </c>
      <c r="BY734" s="134" t="str">
        <f t="shared" si="451"/>
        <v>ДП ЛАЙН.3.Малюнок</v>
      </c>
      <c r="CA734" s="145" t="s">
        <v>3055</v>
      </c>
      <c r="CC734" s="21"/>
      <c r="DD734" s="248" t="s">
        <v>2570</v>
      </c>
      <c r="DE734" s="163">
        <v>6160.0000000000009</v>
      </c>
      <c r="DF734" s="525">
        <f t="shared" si="454"/>
        <v>6160</v>
      </c>
      <c r="DG734" s="523"/>
      <c r="DH734" s="524">
        <f t="shared" si="452"/>
        <v>6160</v>
      </c>
      <c r="DP734" s="107" t="s">
        <v>7134</v>
      </c>
      <c r="DQ734" s="163">
        <v>550</v>
      </c>
      <c r="DR734" s="528">
        <f t="shared" si="456"/>
        <v>550</v>
      </c>
      <c r="DS734" s="523"/>
      <c r="DT734" s="524">
        <f t="shared" si="457"/>
        <v>550</v>
      </c>
      <c r="DV734" s="731" t="s">
        <v>4355</v>
      </c>
      <c r="DW734" s="162">
        <v>0</v>
      </c>
      <c r="DX734" s="519">
        <f t="shared" si="442"/>
        <v>0</v>
      </c>
      <c r="DY734" s="526"/>
      <c r="DZ734" s="527">
        <f t="shared" si="453"/>
        <v>0</v>
      </c>
      <c r="EH734" s="535"/>
      <c r="EI734" s="536"/>
      <c r="EJ734" s="647"/>
      <c r="EK734" s="648"/>
      <c r="EL734" s="649"/>
    </row>
    <row r="735" spans="51:142" x14ac:dyDescent="0.2">
      <c r="AY735" s="54" t="s">
        <v>571</v>
      </c>
      <c r="AZ735" s="55" t="s">
        <v>1600</v>
      </c>
      <c r="BA735" s="69" t="str">
        <f t="shared" si="455"/>
        <v>ДП ЛАЙН.5.фальц,</v>
      </c>
      <c r="BW735" s="164" t="s">
        <v>569</v>
      </c>
      <c r="BX735" s="764" t="s">
        <v>3617</v>
      </c>
      <c r="BY735" s="137" t="str">
        <f t="shared" si="451"/>
        <v>ДП ЛАЙН.3.Графіт</v>
      </c>
      <c r="CA735" s="145" t="s">
        <v>3055</v>
      </c>
      <c r="CB735" s="136" t="s">
        <v>434</v>
      </c>
      <c r="CC735" s="137" t="str">
        <f>CONCATENATE(CA735,".",CB735)</f>
        <v>ДП ЛАДА-КОНЦЕПТ.купе..робоча..Ручка-Захват</v>
      </c>
      <c r="DD735" s="249" t="s">
        <v>2571</v>
      </c>
      <c r="DE735" s="165">
        <v>7020</v>
      </c>
      <c r="DF735" s="525">
        <f t="shared" si="454"/>
        <v>7020</v>
      </c>
      <c r="DG735" s="520"/>
      <c r="DH735" s="521">
        <f t="shared" ref="DH735:DH743" si="458">IF(DG735="",DF735,
IF(AND($DE$10&gt;=VLOOKUP(DG735,$DD$5:$DH$9,2,0),$DE$10&lt;=VLOOKUP(DG735,$DD$5:$DH$9,3,0)),
(DF735*(1-VLOOKUP(DG735,$DD$5:$DH$9,4,0))),
DF735))</f>
        <v>7020</v>
      </c>
      <c r="DP735" s="730" t="s">
        <v>7135</v>
      </c>
      <c r="DQ735" s="104">
        <v>0</v>
      </c>
      <c r="DR735" s="402">
        <f t="shared" si="456"/>
        <v>0</v>
      </c>
      <c r="DS735" s="511"/>
      <c r="DT735" s="508">
        <f t="shared" si="457"/>
        <v>0</v>
      </c>
      <c r="DV735" s="732" t="s">
        <v>6366</v>
      </c>
      <c r="DW735" s="165">
        <v>0</v>
      </c>
      <c r="DX735" s="519">
        <f t="shared" si="442"/>
        <v>0</v>
      </c>
      <c r="DY735" s="520"/>
      <c r="DZ735" s="521">
        <f t="shared" si="453"/>
        <v>0</v>
      </c>
      <c r="EH735" s="535"/>
      <c r="EI735" s="536"/>
      <c r="EJ735" s="647"/>
      <c r="EK735" s="648"/>
      <c r="EL735" s="649"/>
    </row>
    <row r="736" spans="51:142" x14ac:dyDescent="0.2">
      <c r="AY736" s="54" t="s">
        <v>572</v>
      </c>
      <c r="AZ736" s="55" t="s">
        <v>1600</v>
      </c>
      <c r="BA736" s="69" t="str">
        <f t="shared" si="455"/>
        <v>ДП ЛАЙН.6.фальц,</v>
      </c>
      <c r="BW736" s="164" t="s">
        <v>569</v>
      </c>
      <c r="BX736" s="246" t="s">
        <v>790</v>
      </c>
      <c r="BY736" s="137" t="str">
        <f t="shared" si="451"/>
        <v>ДП ЛАЙН.3.Бронза</v>
      </c>
      <c r="CA736" s="145" t="s">
        <v>3055</v>
      </c>
      <c r="CB736" s="136" t="s">
        <v>647</v>
      </c>
      <c r="CC736" s="137" t="str">
        <f>CONCATENATE(CA736,".",CB736)</f>
        <v>ДП ЛАДА-КОНЦЕПТ.купе..робоча..Ручка-Замок</v>
      </c>
      <c r="DD736" s="249" t="s">
        <v>2572</v>
      </c>
      <c r="DE736" s="165">
        <v>7020</v>
      </c>
      <c r="DF736" s="525">
        <f t="shared" si="454"/>
        <v>7020</v>
      </c>
      <c r="DG736" s="520"/>
      <c r="DH736" s="521">
        <f t="shared" si="458"/>
        <v>7020</v>
      </c>
      <c r="DP736" s="164" t="s">
        <v>7136</v>
      </c>
      <c r="DQ736" s="165">
        <v>0</v>
      </c>
      <c r="DR736" s="519">
        <f t="shared" si="456"/>
        <v>0</v>
      </c>
      <c r="DS736" s="520"/>
      <c r="DT736" s="521">
        <f t="shared" si="457"/>
        <v>0</v>
      </c>
      <c r="DV736" s="733" t="s">
        <v>4356</v>
      </c>
      <c r="DW736" s="163">
        <v>0</v>
      </c>
      <c r="DX736" s="519">
        <f t="shared" si="442"/>
        <v>0</v>
      </c>
      <c r="DY736" s="523"/>
      <c r="DZ736" s="524">
        <f t="shared" si="453"/>
        <v>0</v>
      </c>
      <c r="EH736" s="732" t="s">
        <v>4654</v>
      </c>
      <c r="EI736" s="165">
        <v>0</v>
      </c>
      <c r="EJ736" s="519">
        <f t="shared" ref="EJ736:EJ753" si="459">ROUND(((EI736-(EI736/6))/$DD$3)*$DE$3,2)</f>
        <v>0</v>
      </c>
      <c r="EK736" s="520"/>
      <c r="EL736" s="521">
        <f t="shared" ref="EL736:EL753" si="460">IF(EK736="",EJ736,
IF(AND($EI$10&gt;=VLOOKUP(EK736,$EH$5:$EL$9,2,0),$EI$10&lt;=VLOOKUP(EK736,$EH$5:$EL$9,3,0)),
(EJ736*(1-VLOOKUP(EK736,$EH$5:$EL$9,4,0))),
EJ736))</f>
        <v>0</v>
      </c>
    </row>
    <row r="737" spans="51:142" x14ac:dyDescent="0.2">
      <c r="AY737" s="54" t="s">
        <v>623</v>
      </c>
      <c r="AZ737" s="55" t="s">
        <v>1600</v>
      </c>
      <c r="BA737" s="69" t="str">
        <f t="shared" si="455"/>
        <v>ДП ЛАЙН.7.фальц,</v>
      </c>
      <c r="BW737" s="164" t="s">
        <v>569</v>
      </c>
      <c r="BX737" s="246" t="s">
        <v>433</v>
      </c>
      <c r="BY737" s="137" t="str">
        <f t="shared" si="451"/>
        <v>ДП ЛАЙН.3.Трипл. мат</v>
      </c>
      <c r="CA737" s="145"/>
      <c r="CB737" s="136"/>
      <c r="CC737" s="137"/>
      <c r="DD737" s="249" t="s">
        <v>2573</v>
      </c>
      <c r="DE737" s="165">
        <v>7020</v>
      </c>
      <c r="DF737" s="525">
        <f t="shared" si="454"/>
        <v>7020</v>
      </c>
      <c r="DG737" s="520"/>
      <c r="DH737" s="521">
        <f t="shared" si="458"/>
        <v>7020</v>
      </c>
      <c r="DP737" s="732" t="s">
        <v>7137</v>
      </c>
      <c r="DQ737" s="165">
        <v>550</v>
      </c>
      <c r="DR737" s="519">
        <f t="shared" si="456"/>
        <v>550</v>
      </c>
      <c r="DS737" s="520"/>
      <c r="DT737" s="521">
        <f t="shared" si="457"/>
        <v>550</v>
      </c>
      <c r="DV737" s="732" t="s">
        <v>4357</v>
      </c>
      <c r="DW737" s="165">
        <v>0</v>
      </c>
      <c r="DX737" s="519">
        <f t="shared" si="442"/>
        <v>0</v>
      </c>
      <c r="DY737" s="520"/>
      <c r="DZ737" s="521">
        <f t="shared" si="453"/>
        <v>0</v>
      </c>
      <c r="EH737" s="733" t="s">
        <v>4655</v>
      </c>
      <c r="EI737" s="163">
        <v>320</v>
      </c>
      <c r="EJ737" s="528">
        <f t="shared" si="459"/>
        <v>320</v>
      </c>
      <c r="EK737" s="523"/>
      <c r="EL737" s="524">
        <f t="shared" si="460"/>
        <v>320</v>
      </c>
    </row>
    <row r="738" spans="51:142" x14ac:dyDescent="0.2">
      <c r="AY738" s="431"/>
      <c r="AZ738" s="221"/>
      <c r="BA738" s="222"/>
      <c r="BW738" s="107" t="s">
        <v>569</v>
      </c>
      <c r="BX738" s="247" t="s">
        <v>432</v>
      </c>
      <c r="BY738" s="138" t="str">
        <f t="shared" si="451"/>
        <v>ДП ЛАЙН.3.Трипл. чер</v>
      </c>
      <c r="CA738" s="736"/>
      <c r="CB738" s="136"/>
      <c r="CC738" s="137"/>
      <c r="DD738" s="249" t="s">
        <v>2574</v>
      </c>
      <c r="DE738" s="165">
        <v>7020</v>
      </c>
      <c r="DF738" s="525">
        <f t="shared" si="454"/>
        <v>7020</v>
      </c>
      <c r="DG738" s="520"/>
      <c r="DH738" s="521">
        <f t="shared" si="458"/>
        <v>7020</v>
      </c>
      <c r="DP738" s="107" t="s">
        <v>7138</v>
      </c>
      <c r="DQ738" s="163">
        <v>550</v>
      </c>
      <c r="DR738" s="528">
        <f t="shared" si="456"/>
        <v>550</v>
      </c>
      <c r="DS738" s="523"/>
      <c r="DT738" s="524">
        <f t="shared" si="457"/>
        <v>550</v>
      </c>
      <c r="DV738" s="732" t="s">
        <v>4358</v>
      </c>
      <c r="DW738" s="165">
        <v>800</v>
      </c>
      <c r="DX738" s="519">
        <f t="shared" si="442"/>
        <v>800</v>
      </c>
      <c r="DY738" s="520"/>
      <c r="DZ738" s="521">
        <f t="shared" si="453"/>
        <v>800</v>
      </c>
      <c r="EH738" s="732" t="s">
        <v>3540</v>
      </c>
      <c r="EI738" s="165">
        <v>0</v>
      </c>
      <c r="EJ738" s="519">
        <f t="shared" si="459"/>
        <v>0</v>
      </c>
      <c r="EK738" s="520"/>
      <c r="EL738" s="521">
        <f t="shared" si="460"/>
        <v>0</v>
      </c>
    </row>
    <row r="739" spans="51:142" x14ac:dyDescent="0.2">
      <c r="AY739" s="56" t="s">
        <v>2737</v>
      </c>
      <c r="AZ739" s="55" t="s">
        <v>1594</v>
      </c>
      <c r="BA739" s="69" t="str">
        <f t="shared" ref="BA739:BA745" si="461">CONCATENATE(AY739,".",AZ739)</f>
        <v>ДП Елегант.1.фальц</v>
      </c>
      <c r="BW739" s="161" t="s">
        <v>570</v>
      </c>
      <c r="BX739" s="780" t="s">
        <v>3980</v>
      </c>
      <c r="BY739" s="134" t="str">
        <f t="shared" si="451"/>
        <v>ДП ЛАЙН.4.Малюнок</v>
      </c>
      <c r="CA739" s="736"/>
      <c r="CB739" s="136"/>
      <c r="CC739" s="137"/>
      <c r="DD739" s="249" t="s">
        <v>2575</v>
      </c>
      <c r="DE739" s="165">
        <v>7020</v>
      </c>
      <c r="DF739" s="525">
        <f t="shared" si="454"/>
        <v>7020</v>
      </c>
      <c r="DG739" s="520"/>
      <c r="DH739" s="521">
        <f t="shared" si="458"/>
        <v>7020</v>
      </c>
      <c r="DP739" s="164" t="s">
        <v>7139</v>
      </c>
      <c r="DQ739" s="165">
        <v>0</v>
      </c>
      <c r="DR739" s="519">
        <f t="shared" si="456"/>
        <v>0</v>
      </c>
      <c r="DS739" s="520"/>
      <c r="DT739" s="521">
        <f t="shared" si="457"/>
        <v>0</v>
      </c>
      <c r="DV739" s="732" t="s">
        <v>4359</v>
      </c>
      <c r="DW739" s="165">
        <v>800</v>
      </c>
      <c r="DX739" s="519">
        <f t="shared" si="442"/>
        <v>800</v>
      </c>
      <c r="DY739" s="520"/>
      <c r="DZ739" s="521">
        <f t="shared" si="453"/>
        <v>800</v>
      </c>
      <c r="EH739" s="733" t="s">
        <v>3541</v>
      </c>
      <c r="EI739" s="163">
        <v>320</v>
      </c>
      <c r="EJ739" s="528">
        <f t="shared" si="459"/>
        <v>320</v>
      </c>
      <c r="EK739" s="523"/>
      <c r="EL739" s="524">
        <f t="shared" si="460"/>
        <v>320</v>
      </c>
    </row>
    <row r="740" spans="51:142" x14ac:dyDescent="0.2">
      <c r="AY740" s="56" t="s">
        <v>2738</v>
      </c>
      <c r="AZ740" s="55" t="s">
        <v>1594</v>
      </c>
      <c r="BA740" s="69" t="str">
        <f t="shared" si="461"/>
        <v>ДП Елегант.2.фальц</v>
      </c>
      <c r="BW740" s="164" t="s">
        <v>570</v>
      </c>
      <c r="BX740" s="764" t="s">
        <v>3617</v>
      </c>
      <c r="BY740" s="137" t="str">
        <f t="shared" si="451"/>
        <v>ДП ЛАЙН.4.Графіт</v>
      </c>
      <c r="CA740" s="431"/>
      <c r="CB740" s="221"/>
      <c r="CC740" s="222"/>
      <c r="DD740" s="249" t="s">
        <v>2576</v>
      </c>
      <c r="DE740" s="165">
        <v>7020</v>
      </c>
      <c r="DF740" s="525">
        <f t="shared" si="454"/>
        <v>7020</v>
      </c>
      <c r="DG740" s="520"/>
      <c r="DH740" s="521">
        <f t="shared" si="458"/>
        <v>7020</v>
      </c>
      <c r="DP740" s="732" t="s">
        <v>7140</v>
      </c>
      <c r="DQ740" s="165">
        <v>550</v>
      </c>
      <c r="DR740" s="519">
        <f t="shared" si="456"/>
        <v>550</v>
      </c>
      <c r="DS740" s="520"/>
      <c r="DT740" s="521">
        <f t="shared" si="457"/>
        <v>550</v>
      </c>
      <c r="DV740" s="732" t="s">
        <v>4360</v>
      </c>
      <c r="DW740" s="165">
        <v>800</v>
      </c>
      <c r="DX740" s="519">
        <f t="shared" si="442"/>
        <v>800</v>
      </c>
      <c r="DY740" s="520"/>
      <c r="DZ740" s="521">
        <f t="shared" si="453"/>
        <v>800</v>
      </c>
      <c r="EH740" s="732" t="s">
        <v>3542</v>
      </c>
      <c r="EI740" s="165">
        <v>0</v>
      </c>
      <c r="EJ740" s="519">
        <f>ROUND(((EI740-(EI740/6))/$DD$3)*$DE$3,2)</f>
        <v>0</v>
      </c>
      <c r="EK740" s="520"/>
      <c r="EL740" s="521">
        <f>IF(EK740="",EJ740,
IF(AND($EI$10&gt;=VLOOKUP(EK740,$EH$5:$EL$9,2,0),$EI$10&lt;=VLOOKUP(EK740,$EH$5:$EL$9,3,0)),
(EJ740*(1-VLOOKUP(EK740,$EH$5:$EL$9,4,0))),
EJ740))</f>
        <v>0</v>
      </c>
    </row>
    <row r="741" spans="51:142" x14ac:dyDescent="0.2">
      <c r="AY741" s="56" t="s">
        <v>2739</v>
      </c>
      <c r="AZ741" s="55" t="s">
        <v>1594</v>
      </c>
      <c r="BA741" s="69" t="str">
        <f t="shared" si="461"/>
        <v>ДП Елегант.3.фальц</v>
      </c>
      <c r="BW741" s="164" t="s">
        <v>570</v>
      </c>
      <c r="BX741" s="246" t="s">
        <v>790</v>
      </c>
      <c r="BY741" s="137" t="str">
        <f t="shared" si="451"/>
        <v>ДП ЛАЙН.4.Бронза</v>
      </c>
      <c r="CA741" s="145" t="s">
        <v>3056</v>
      </c>
      <c r="CB741" s="136" t="s">
        <v>3871</v>
      </c>
      <c r="CC741" s="137" t="str">
        <f>CONCATENATE(CA741,".",CB741)</f>
        <v>ДП ЛАДА-НОВА.фальц..робоча..(ні)</v>
      </c>
      <c r="DD741" s="249" t="s">
        <v>2577</v>
      </c>
      <c r="DE741" s="165">
        <v>7020</v>
      </c>
      <c r="DF741" s="525">
        <f t="shared" si="454"/>
        <v>7020</v>
      </c>
      <c r="DG741" s="520"/>
      <c r="DH741" s="521">
        <f t="shared" si="458"/>
        <v>7020</v>
      </c>
      <c r="DP741" s="107" t="s">
        <v>7141</v>
      </c>
      <c r="DQ741" s="163">
        <v>550</v>
      </c>
      <c r="DR741" s="528">
        <f t="shared" si="456"/>
        <v>550</v>
      </c>
      <c r="DS741" s="523"/>
      <c r="DT741" s="524">
        <f t="shared" si="457"/>
        <v>550</v>
      </c>
      <c r="DV741" s="732" t="s">
        <v>4361</v>
      </c>
      <c r="DW741" s="165">
        <v>800</v>
      </c>
      <c r="DX741" s="519">
        <f t="shared" si="442"/>
        <v>800</v>
      </c>
      <c r="DY741" s="520"/>
      <c r="DZ741" s="521">
        <f t="shared" si="453"/>
        <v>800</v>
      </c>
      <c r="EH741" s="733" t="s">
        <v>3543</v>
      </c>
      <c r="EI741" s="163">
        <v>320</v>
      </c>
      <c r="EJ741" s="528">
        <f>ROUND(((EI741-(EI741/6))/$DD$3)*$DE$3,2)</f>
        <v>320</v>
      </c>
      <c r="EK741" s="523"/>
      <c r="EL741" s="524">
        <f>IF(EK741="",EJ741,
IF(AND($EI$10&gt;=VLOOKUP(EK741,$EH$5:$EL$9,2,0),$EI$10&lt;=VLOOKUP(EK741,$EH$5:$EL$9,3,0)),
(EJ741*(1-VLOOKUP(EK741,$EH$5:$EL$9,4,0))),
EJ741))</f>
        <v>320</v>
      </c>
    </row>
    <row r="742" spans="51:142" x14ac:dyDescent="0.2">
      <c r="AY742" s="56" t="s">
        <v>2740</v>
      </c>
      <c r="AZ742" s="55" t="s">
        <v>1594</v>
      </c>
      <c r="BA742" s="69" t="str">
        <f t="shared" si="461"/>
        <v>ДП Елегант.4.фальц</v>
      </c>
      <c r="BW742" s="164" t="s">
        <v>570</v>
      </c>
      <c r="BX742" s="246" t="s">
        <v>433</v>
      </c>
      <c r="BY742" s="137" t="str">
        <f t="shared" si="451"/>
        <v>ДП ЛАЙН.4.Трипл. мат</v>
      </c>
      <c r="CA742" s="145" t="s">
        <v>3056</v>
      </c>
      <c r="CC742" s="21"/>
      <c r="DD742" s="249" t="s">
        <v>2578</v>
      </c>
      <c r="DE742" s="165">
        <v>7020</v>
      </c>
      <c r="DF742" s="525">
        <f t="shared" si="454"/>
        <v>7020</v>
      </c>
      <c r="DG742" s="520"/>
      <c r="DH742" s="521">
        <f t="shared" si="458"/>
        <v>7020</v>
      </c>
      <c r="DP742" s="891"/>
      <c r="DQ742" s="892"/>
      <c r="DR742" s="882"/>
      <c r="DS742" s="893"/>
      <c r="DT742" s="894"/>
      <c r="DV742" s="733" t="s">
        <v>4362</v>
      </c>
      <c r="DW742" s="165">
        <v>800</v>
      </c>
      <c r="DX742" s="519">
        <f t="shared" si="442"/>
        <v>800</v>
      </c>
      <c r="DY742" s="523"/>
      <c r="DZ742" s="524">
        <f t="shared" si="453"/>
        <v>800</v>
      </c>
      <c r="EH742" s="732" t="s">
        <v>3544</v>
      </c>
      <c r="EI742" s="165">
        <v>0</v>
      </c>
      <c r="EJ742" s="519">
        <f>ROUND(((EI742-(EI742/6))/$DD$3)*$DE$3,2)</f>
        <v>0</v>
      </c>
      <c r="EK742" s="520"/>
      <c r="EL742" s="521">
        <f>IF(EK742="",EJ742,
IF(AND($EI$10&gt;=VLOOKUP(EK742,$EH$5:$EL$9,2,0),$EI$10&lt;=VLOOKUP(EK742,$EH$5:$EL$9,3,0)),
(EJ742*(1-VLOOKUP(EK742,$EH$5:$EL$9,4,0))),
EJ742))</f>
        <v>0</v>
      </c>
    </row>
    <row r="743" spans="51:142" x14ac:dyDescent="0.2">
      <c r="AY743" s="56" t="s">
        <v>2741</v>
      </c>
      <c r="AZ743" s="55" t="s">
        <v>1594</v>
      </c>
      <c r="BA743" s="69" t="str">
        <f t="shared" si="461"/>
        <v>ДП Елегант.5.фальц</v>
      </c>
      <c r="BW743" s="107" t="s">
        <v>570</v>
      </c>
      <c r="BX743" s="247" t="s">
        <v>432</v>
      </c>
      <c r="BY743" s="138" t="str">
        <f t="shared" si="451"/>
        <v>ДП ЛАЙН.4.Трипл. чер</v>
      </c>
      <c r="CA743" s="145" t="s">
        <v>3056</v>
      </c>
      <c r="CB743" s="150" t="s">
        <v>5402</v>
      </c>
      <c r="CC743" s="137" t="str">
        <f t="shared" ref="CC743:CC748" si="462">CONCATENATE(CA743,".",CB743)</f>
        <v>ДП ЛАДА-НОВА.фальц..робоча..Stand цл Лів +3завіс</v>
      </c>
      <c r="DD743" s="248" t="s">
        <v>2579</v>
      </c>
      <c r="DE743" s="163">
        <v>7020</v>
      </c>
      <c r="DF743" s="525">
        <f t="shared" si="454"/>
        <v>7020</v>
      </c>
      <c r="DG743" s="523"/>
      <c r="DH743" s="524">
        <f t="shared" si="458"/>
        <v>7020</v>
      </c>
      <c r="DP743" s="730" t="s">
        <v>7528</v>
      </c>
      <c r="DQ743" s="104">
        <v>0</v>
      </c>
      <c r="DR743" s="402">
        <f t="shared" ref="DR743:DR754" si="463">ROUND(((DQ743-(DQ743/6))/$DD$3)*$DE$3,2)</f>
        <v>0</v>
      </c>
      <c r="DS743" s="511"/>
      <c r="DT743" s="508">
        <f t="shared" ref="DT743:DT754" si="464">IF(DS743="",DR743,
IF(AND($DQ$10&gt;=VLOOKUP(DS743,$DP$5:$DT$9,2,0),$DQ$10&lt;=VLOOKUP(DS743,$DP$5:$DT$9,3,0)),
(DR743*(1-VLOOKUP(DS743,$DP$5:$DT$9,4,0))),
DR743))</f>
        <v>0</v>
      </c>
      <c r="DV743" s="733" t="s">
        <v>4363</v>
      </c>
      <c r="DW743" s="163">
        <v>800</v>
      </c>
      <c r="DX743" s="519">
        <f t="shared" si="442"/>
        <v>800</v>
      </c>
      <c r="DY743" s="523"/>
      <c r="DZ743" s="524">
        <f t="shared" si="453"/>
        <v>800</v>
      </c>
      <c r="EH743" s="733" t="s">
        <v>3545</v>
      </c>
      <c r="EI743" s="163">
        <v>380</v>
      </c>
      <c r="EJ743" s="528">
        <f>ROUND(((EI743-(EI743/6))/$DD$3)*$DE$3,2)</f>
        <v>380</v>
      </c>
      <c r="EK743" s="523"/>
      <c r="EL743" s="524">
        <f>IF(EK743="",EJ743,
IF(AND($EI$10&gt;=VLOOKUP(EK743,$EH$5:$EL$9,2,0),$EI$10&lt;=VLOOKUP(EK743,$EH$5:$EL$9,3,0)),
(EJ743*(1-VLOOKUP(EK743,$EH$5:$EL$9,4,0))),
EJ743))</f>
        <v>380</v>
      </c>
    </row>
    <row r="744" spans="51:142" x14ac:dyDescent="0.2">
      <c r="AY744" s="56" t="s">
        <v>2742</v>
      </c>
      <c r="AZ744" s="55" t="s">
        <v>1594</v>
      </c>
      <c r="BA744" s="69" t="str">
        <f t="shared" si="461"/>
        <v>ДП Елегант.6.фальц</v>
      </c>
      <c r="BW744" s="161" t="s">
        <v>571</v>
      </c>
      <c r="BX744" s="780" t="s">
        <v>3980</v>
      </c>
      <c r="BY744" s="134" t="str">
        <f t="shared" si="451"/>
        <v>ДП ЛАЙН.5.Малюнок</v>
      </c>
      <c r="CA744" s="145" t="s">
        <v>3056</v>
      </c>
      <c r="CB744" s="150" t="s">
        <v>5403</v>
      </c>
      <c r="CC744" s="137" t="str">
        <f t="shared" si="462"/>
        <v>ДП ЛАДА-НОВА.фальц..робоча..Stand цл Пр +3завіс</v>
      </c>
      <c r="DD744" s="249" t="s">
        <v>7309</v>
      </c>
      <c r="DE744" s="165">
        <v>7320</v>
      </c>
      <c r="DF744" s="525">
        <f t="shared" si="454"/>
        <v>7320</v>
      </c>
      <c r="DG744" s="520"/>
      <c r="DH744" s="521">
        <f t="shared" ref="DH744:DH762" si="465">IF(DG744="",DF744,
IF(AND($DE$10&gt;=VLOOKUP(DG744,$DD$5:$DH$9,2,0),$DE$10&lt;=VLOOKUP(DG744,$DD$5:$DH$9,3,0)),
(DF744*(1-VLOOKUP(DG744,$DD$5:$DH$9,4,0))),
DF744))</f>
        <v>7320</v>
      </c>
      <c r="DP744" s="161" t="s">
        <v>7529</v>
      </c>
      <c r="DQ744" s="162">
        <v>0</v>
      </c>
      <c r="DR744" s="525">
        <f t="shared" si="463"/>
        <v>0</v>
      </c>
      <c r="DS744" s="526"/>
      <c r="DT744" s="527">
        <f t="shared" si="464"/>
        <v>0</v>
      </c>
      <c r="DV744" s="732" t="s">
        <v>5984</v>
      </c>
      <c r="DW744" s="165">
        <v>0</v>
      </c>
      <c r="DX744" s="519">
        <f t="shared" si="442"/>
        <v>0</v>
      </c>
      <c r="DY744" s="520"/>
      <c r="DZ744" s="521">
        <f t="shared" si="453"/>
        <v>0</v>
      </c>
      <c r="EH744" s="732" t="s">
        <v>3546</v>
      </c>
      <c r="EI744" s="165">
        <v>0</v>
      </c>
      <c r="EJ744" s="519">
        <f t="shared" si="459"/>
        <v>0</v>
      </c>
      <c r="EK744" s="520"/>
      <c r="EL744" s="521">
        <f t="shared" si="460"/>
        <v>0</v>
      </c>
    </row>
    <row r="745" spans="51:142" x14ac:dyDescent="0.2">
      <c r="AY745" s="56" t="s">
        <v>2743</v>
      </c>
      <c r="AZ745" s="55" t="s">
        <v>1594</v>
      </c>
      <c r="BA745" s="69" t="str">
        <f t="shared" si="461"/>
        <v>ДП Елегант.7.фальц</v>
      </c>
      <c r="BW745" s="164" t="s">
        <v>571</v>
      </c>
      <c r="BX745" s="764" t="s">
        <v>3617</v>
      </c>
      <c r="BY745" s="137" t="str">
        <f t="shared" si="451"/>
        <v>ДП ЛАЙН.5.Графіт</v>
      </c>
      <c r="CA745" s="145" t="s">
        <v>3056</v>
      </c>
      <c r="CB745" s="150" t="s">
        <v>5404</v>
      </c>
      <c r="CC745" s="137" t="str">
        <f t="shared" si="462"/>
        <v>ДП ЛАДА-НОВА.фальц..робоча..Stand кл Лів +3завіс</v>
      </c>
      <c r="DD745" s="249" t="s">
        <v>7310</v>
      </c>
      <c r="DE745" s="165">
        <v>7320</v>
      </c>
      <c r="DF745" s="525">
        <f t="shared" si="454"/>
        <v>7320</v>
      </c>
      <c r="DG745" s="520"/>
      <c r="DH745" s="521">
        <f t="shared" si="465"/>
        <v>7320</v>
      </c>
      <c r="DP745" s="732" t="s">
        <v>7530</v>
      </c>
      <c r="DQ745" s="165">
        <v>550</v>
      </c>
      <c r="DR745" s="519">
        <f t="shared" si="463"/>
        <v>550</v>
      </c>
      <c r="DS745" s="520"/>
      <c r="DT745" s="521">
        <f t="shared" si="464"/>
        <v>550</v>
      </c>
      <c r="DV745" s="732" t="s">
        <v>5985</v>
      </c>
      <c r="DW745" s="165">
        <v>1000</v>
      </c>
      <c r="DX745" s="519">
        <f t="shared" si="442"/>
        <v>1000</v>
      </c>
      <c r="DY745" s="520"/>
      <c r="DZ745" s="521">
        <f t="shared" si="453"/>
        <v>1000</v>
      </c>
      <c r="EH745" s="733" t="s">
        <v>3547</v>
      </c>
      <c r="EI745" s="163">
        <v>400</v>
      </c>
      <c r="EJ745" s="528">
        <f t="shared" si="459"/>
        <v>400</v>
      </c>
      <c r="EK745" s="523"/>
      <c r="EL745" s="524">
        <f t="shared" si="460"/>
        <v>400</v>
      </c>
    </row>
    <row r="746" spans="51:142" x14ac:dyDescent="0.2">
      <c r="AY746" s="431"/>
      <c r="AZ746" s="221"/>
      <c r="BA746" s="222"/>
      <c r="BW746" s="164" t="s">
        <v>571</v>
      </c>
      <c r="BX746" s="246" t="s">
        <v>790</v>
      </c>
      <c r="BY746" s="137" t="str">
        <f t="shared" si="451"/>
        <v>ДП ЛАЙН.5.Бронза</v>
      </c>
      <c r="CA746" s="145" t="s">
        <v>3056</v>
      </c>
      <c r="CB746" s="150" t="s">
        <v>5405</v>
      </c>
      <c r="CC746" s="137" t="str">
        <f t="shared" si="462"/>
        <v>ДП ЛАДА-НОВА.фальц..робоча..Stand кл Пр +3завіс</v>
      </c>
      <c r="DD746" s="249" t="s">
        <v>7311</v>
      </c>
      <c r="DE746" s="165">
        <v>7320</v>
      </c>
      <c r="DF746" s="525">
        <f t="shared" si="454"/>
        <v>7320</v>
      </c>
      <c r="DG746" s="520"/>
      <c r="DH746" s="521">
        <f t="shared" si="465"/>
        <v>7320</v>
      </c>
      <c r="DP746" s="107" t="s">
        <v>7531</v>
      </c>
      <c r="DQ746" s="163">
        <v>550</v>
      </c>
      <c r="DR746" s="528">
        <f t="shared" si="463"/>
        <v>550</v>
      </c>
      <c r="DS746" s="523"/>
      <c r="DT746" s="524">
        <f t="shared" si="464"/>
        <v>550</v>
      </c>
      <c r="DV746" s="732" t="s">
        <v>5986</v>
      </c>
      <c r="DW746" s="165">
        <v>1000</v>
      </c>
      <c r="DX746" s="519">
        <f t="shared" si="442"/>
        <v>1000</v>
      </c>
      <c r="DY746" s="520"/>
      <c r="DZ746" s="521">
        <f t="shared" si="453"/>
        <v>1000</v>
      </c>
      <c r="EH746" s="732" t="s">
        <v>7430</v>
      </c>
      <c r="EI746" s="165">
        <v>0</v>
      </c>
      <c r="EJ746" s="519">
        <f>ROUND(((EI746-(EI746/6))/$DD$3)*$DE$3,2)</f>
        <v>0</v>
      </c>
      <c r="EK746" s="520"/>
      <c r="EL746" s="521">
        <f>IF(EK746="",EJ746,
IF(AND($EI$10&gt;=VLOOKUP(EK746,$EH$5:$EL$9,2,0),$EI$10&lt;=VLOOKUP(EK746,$EH$5:$EL$9,3,0)),
(EJ746*(1-VLOOKUP(EK746,$EH$5:$EL$9,4,0))),
EJ746))</f>
        <v>0</v>
      </c>
    </row>
    <row r="747" spans="51:142" x14ac:dyDescent="0.2">
      <c r="AY747" s="54" t="s">
        <v>573</v>
      </c>
      <c r="AZ747" s="55" t="s">
        <v>3843</v>
      </c>
      <c r="BA747" s="69" t="str">
        <f>CONCATENATE(AY747,".",AZ747)</f>
        <v>ДП ГЛАСФОРД.1.Скло</v>
      </c>
      <c r="BW747" s="164" t="s">
        <v>571</v>
      </c>
      <c r="BX747" s="246" t="s">
        <v>433</v>
      </c>
      <c r="BY747" s="137" t="str">
        <f t="shared" si="451"/>
        <v>ДП ЛАЙН.5.Трипл. мат</v>
      </c>
      <c r="CA747" s="145" t="s">
        <v>3056</v>
      </c>
      <c r="CB747" s="150" t="s">
        <v>5406</v>
      </c>
      <c r="CC747" s="137" t="str">
        <f t="shared" si="462"/>
        <v>ДП ЛАДА-НОВА.фальц..робоча..Stand ст Лів +3завіс</v>
      </c>
      <c r="DD747" s="249" t="s">
        <v>7312</v>
      </c>
      <c r="DE747" s="165">
        <v>7320</v>
      </c>
      <c r="DF747" s="525">
        <f t="shared" si="454"/>
        <v>7320</v>
      </c>
      <c r="DG747" s="520"/>
      <c r="DH747" s="521">
        <f t="shared" si="465"/>
        <v>7320</v>
      </c>
      <c r="DP747" s="730" t="s">
        <v>7532</v>
      </c>
      <c r="DQ747" s="104">
        <v>0</v>
      </c>
      <c r="DR747" s="402">
        <f>ROUND(((DQ747-(DQ747/6))/$DD$3)*$DE$3,2)</f>
        <v>0</v>
      </c>
      <c r="DS747" s="511"/>
      <c r="DT747" s="508">
        <f>IF(DS747="",DR747,
IF(AND($DQ$10&gt;=VLOOKUP(DS747,$DP$5:$DT$9,2,0),$DQ$10&lt;=VLOOKUP(DS747,$DP$5:$DT$9,3,0)),
(DR747*(1-VLOOKUP(DS747,$DP$5:$DT$9,4,0))),
DR747))</f>
        <v>0</v>
      </c>
      <c r="DV747" s="732" t="s">
        <v>5987</v>
      </c>
      <c r="DW747" s="165">
        <v>1000</v>
      </c>
      <c r="DX747" s="519">
        <f t="shared" si="442"/>
        <v>1000</v>
      </c>
      <c r="DY747" s="520"/>
      <c r="DZ747" s="521">
        <f t="shared" si="453"/>
        <v>1000</v>
      </c>
      <c r="EH747" s="733" t="s">
        <v>7431</v>
      </c>
      <c r="EI747" s="163">
        <v>400</v>
      </c>
      <c r="EJ747" s="528">
        <f>ROUND(((EI747-(EI747/6))/$DD$3)*$DE$3,2)</f>
        <v>400</v>
      </c>
      <c r="EK747" s="523"/>
      <c r="EL747" s="524">
        <f>IF(EK747="",EJ747,
IF(AND($EI$10&gt;=VLOOKUP(EK747,$EH$5:$EL$9,2,0),$EI$10&lt;=VLOOKUP(EK747,$EH$5:$EL$9,3,0)),
(EJ747*(1-VLOOKUP(EK747,$EH$5:$EL$9,4,0))),
EJ747))</f>
        <v>400</v>
      </c>
    </row>
    <row r="748" spans="51:142" x14ac:dyDescent="0.2">
      <c r="AY748" s="54" t="s">
        <v>574</v>
      </c>
      <c r="AZ748" s="55" t="s">
        <v>3843</v>
      </c>
      <c r="BA748" s="69" t="str">
        <f>CONCATENATE(AY748,".",AZ748)</f>
        <v>ДП ГЛАСФОРД.2.Скло</v>
      </c>
      <c r="BW748" s="107" t="s">
        <v>571</v>
      </c>
      <c r="BX748" s="247" t="s">
        <v>432</v>
      </c>
      <c r="BY748" s="138" t="str">
        <f t="shared" si="451"/>
        <v>ДП ЛАЙН.5.Трипл. чер</v>
      </c>
      <c r="CA748" s="145" t="s">
        <v>3056</v>
      </c>
      <c r="CB748" s="150" t="s">
        <v>5407</v>
      </c>
      <c r="CC748" s="137" t="str">
        <f t="shared" si="462"/>
        <v>ДП ЛАДА-НОВА.фальц..робоча..Stand ст Пр +3завіс</v>
      </c>
      <c r="DD748" s="249" t="s">
        <v>7313</v>
      </c>
      <c r="DE748" s="165">
        <v>7320</v>
      </c>
      <c r="DF748" s="525">
        <f t="shared" si="454"/>
        <v>7320</v>
      </c>
      <c r="DG748" s="520"/>
      <c r="DH748" s="521">
        <f t="shared" si="465"/>
        <v>7320</v>
      </c>
      <c r="DP748" s="164" t="s">
        <v>7533</v>
      </c>
      <c r="DQ748" s="165">
        <v>0</v>
      </c>
      <c r="DR748" s="519">
        <f t="shared" si="463"/>
        <v>0</v>
      </c>
      <c r="DS748" s="520"/>
      <c r="DT748" s="521">
        <f t="shared" si="464"/>
        <v>0</v>
      </c>
      <c r="DV748" s="732" t="s">
        <v>5988</v>
      </c>
      <c r="DW748" s="165">
        <v>1000</v>
      </c>
      <c r="DX748" s="519">
        <f t="shared" si="442"/>
        <v>1000</v>
      </c>
      <c r="DY748" s="520"/>
      <c r="DZ748" s="521">
        <f t="shared" si="453"/>
        <v>1000</v>
      </c>
      <c r="EH748" s="732" t="s">
        <v>3548</v>
      </c>
      <c r="EI748" s="165">
        <v>0</v>
      </c>
      <c r="EJ748" s="519">
        <f t="shared" si="459"/>
        <v>0</v>
      </c>
      <c r="EK748" s="520"/>
      <c r="EL748" s="521">
        <f t="shared" si="460"/>
        <v>0</v>
      </c>
    </row>
    <row r="749" spans="51:142" x14ac:dyDescent="0.2">
      <c r="AY749" s="54" t="s">
        <v>575</v>
      </c>
      <c r="AZ749" s="55" t="s">
        <v>3843</v>
      </c>
      <c r="BA749" s="69" t="str">
        <f>CONCATENATE(AY749,".",AZ749)</f>
        <v>ДП ГЛАСФОРД.3.Скло</v>
      </c>
      <c r="BW749" s="161" t="s">
        <v>572</v>
      </c>
      <c r="BX749" s="780" t="s">
        <v>3980</v>
      </c>
      <c r="BY749" s="134" t="str">
        <f t="shared" si="451"/>
        <v>ДП ЛАЙН.6.Малюнок</v>
      </c>
      <c r="CA749" s="145" t="s">
        <v>3056</v>
      </c>
      <c r="CC749" s="137"/>
      <c r="DD749" s="249" t="s">
        <v>7314</v>
      </c>
      <c r="DE749" s="165">
        <v>7320</v>
      </c>
      <c r="DF749" s="525">
        <f t="shared" si="454"/>
        <v>7320</v>
      </c>
      <c r="DG749" s="520"/>
      <c r="DH749" s="521">
        <f t="shared" si="465"/>
        <v>7320</v>
      </c>
      <c r="DP749" s="732" t="s">
        <v>7534</v>
      </c>
      <c r="DQ749" s="165">
        <v>550</v>
      </c>
      <c r="DR749" s="519">
        <f t="shared" si="463"/>
        <v>550</v>
      </c>
      <c r="DS749" s="520"/>
      <c r="DT749" s="521">
        <f t="shared" si="464"/>
        <v>550</v>
      </c>
      <c r="DV749" s="733" t="s">
        <v>5989</v>
      </c>
      <c r="DW749" s="165">
        <v>1000</v>
      </c>
      <c r="DX749" s="519">
        <f t="shared" si="442"/>
        <v>1000</v>
      </c>
      <c r="DY749" s="523"/>
      <c r="DZ749" s="524">
        <f t="shared" si="453"/>
        <v>1000</v>
      </c>
      <c r="EH749" s="733" t="s">
        <v>3549</v>
      </c>
      <c r="EI749" s="163">
        <v>420</v>
      </c>
      <c r="EJ749" s="528">
        <f t="shared" si="459"/>
        <v>420</v>
      </c>
      <c r="EK749" s="523"/>
      <c r="EL749" s="524">
        <f t="shared" si="460"/>
        <v>420</v>
      </c>
    </row>
    <row r="750" spans="51:142" x14ac:dyDescent="0.2">
      <c r="AY750" s="54" t="s">
        <v>576</v>
      </c>
      <c r="AZ750" s="55" t="s">
        <v>3843</v>
      </c>
      <c r="BA750" s="69" t="str">
        <f>CONCATENATE(AY750,".",AZ750)</f>
        <v>ДП ГЛАСФОРД.4.Скло</v>
      </c>
      <c r="BW750" s="164" t="s">
        <v>572</v>
      </c>
      <c r="BX750" s="764" t="s">
        <v>3617</v>
      </c>
      <c r="BY750" s="137" t="str">
        <f t="shared" si="451"/>
        <v>ДП ЛАЙН.6.Графіт</v>
      </c>
      <c r="CA750" s="145" t="s">
        <v>3056</v>
      </c>
      <c r="CB750" s="136" t="s">
        <v>6271</v>
      </c>
      <c r="CC750" s="137" t="str">
        <f>CONCATENATE(CA750,".",CB750)</f>
        <v>ДП ЛАДА-НОВА.фальц..робоча..Soft цл (чор.) +3завіс</v>
      </c>
      <c r="DD750" s="249" t="s">
        <v>7315</v>
      </c>
      <c r="DE750" s="165">
        <v>7320</v>
      </c>
      <c r="DF750" s="525">
        <f t="shared" si="454"/>
        <v>7320</v>
      </c>
      <c r="DG750" s="520"/>
      <c r="DH750" s="521">
        <f t="shared" si="465"/>
        <v>7320</v>
      </c>
      <c r="DP750" s="107" t="s">
        <v>7535</v>
      </c>
      <c r="DQ750" s="163">
        <v>550</v>
      </c>
      <c r="DR750" s="528">
        <f t="shared" si="463"/>
        <v>550</v>
      </c>
      <c r="DS750" s="523"/>
      <c r="DT750" s="524">
        <f t="shared" si="464"/>
        <v>550</v>
      </c>
      <c r="DV750" s="164" t="s">
        <v>5990</v>
      </c>
      <c r="DW750" s="165">
        <v>1000</v>
      </c>
      <c r="DX750" s="519">
        <f t="shared" si="442"/>
        <v>1000</v>
      </c>
      <c r="DY750" s="520"/>
      <c r="DZ750" s="521">
        <f t="shared" si="453"/>
        <v>1000</v>
      </c>
      <c r="EH750" s="732" t="s">
        <v>4864</v>
      </c>
      <c r="EI750" s="165">
        <v>0</v>
      </c>
      <c r="EJ750" s="519">
        <f>ROUND(((EI750-(EI750/6))/$DD$3)*$DE$3,2)</f>
        <v>0</v>
      </c>
      <c r="EK750" s="520"/>
      <c r="EL750" s="521">
        <f>IF(EK750="",EJ750,
IF(AND($EI$10&gt;=VLOOKUP(EK750,$EH$5:$EL$9,2,0),$EI$10&lt;=VLOOKUP(EK750,$EH$5:$EL$9,3,0)),
(EJ750*(1-VLOOKUP(EK750,$EH$5:$EL$9,4,0))),
EJ750))</f>
        <v>0</v>
      </c>
    </row>
    <row r="751" spans="51:142" x14ac:dyDescent="0.2">
      <c r="AY751" s="54" t="s">
        <v>577</v>
      </c>
      <c r="AZ751" s="55" t="s">
        <v>3843</v>
      </c>
      <c r="BA751" s="69" t="str">
        <f>CONCATENATE(AY751,".",AZ751)</f>
        <v>ДП ГЛАСФОРД.5.Скло</v>
      </c>
      <c r="BW751" s="164" t="s">
        <v>572</v>
      </c>
      <c r="BX751" s="246" t="s">
        <v>790</v>
      </c>
      <c r="BY751" s="137" t="str">
        <f t="shared" si="451"/>
        <v>ДП ЛАЙН.6.Бронза</v>
      </c>
      <c r="CA751" s="145" t="s">
        <v>3056</v>
      </c>
      <c r="CB751" s="136" t="s">
        <v>6206</v>
      </c>
      <c r="CC751" s="137" t="str">
        <f>CONCATENATE(CA751,".",CB751)</f>
        <v>ДП ЛАДА-НОВА.фальц..робоча..Soft ст (чор.) +3завіс</v>
      </c>
      <c r="DD751" s="249" t="s">
        <v>7316</v>
      </c>
      <c r="DE751" s="165">
        <v>7320</v>
      </c>
      <c r="DF751" s="525">
        <f t="shared" si="454"/>
        <v>7320</v>
      </c>
      <c r="DG751" s="520"/>
      <c r="DH751" s="521">
        <f t="shared" si="465"/>
        <v>7320</v>
      </c>
      <c r="DP751" s="730" t="s">
        <v>7536</v>
      </c>
      <c r="DQ751" s="104">
        <v>0</v>
      </c>
      <c r="DR751" s="402">
        <f t="shared" si="463"/>
        <v>0</v>
      </c>
      <c r="DS751" s="511"/>
      <c r="DT751" s="508">
        <f t="shared" si="464"/>
        <v>0</v>
      </c>
      <c r="DV751" s="107" t="s">
        <v>2543</v>
      </c>
      <c r="DW751" s="163">
        <v>0</v>
      </c>
      <c r="DX751" s="519">
        <f t="shared" si="442"/>
        <v>0</v>
      </c>
      <c r="DY751" s="523"/>
      <c r="DZ751" s="524">
        <f t="shared" si="453"/>
        <v>0</v>
      </c>
      <c r="EH751" s="733" t="s">
        <v>4865</v>
      </c>
      <c r="EI751" s="163">
        <v>440</v>
      </c>
      <c r="EJ751" s="528">
        <f>ROUND(((EI751-(EI751/6))/$DD$3)*$DE$3,2)</f>
        <v>440</v>
      </c>
      <c r="EK751" s="523"/>
      <c r="EL751" s="524">
        <f>IF(EK751="",EJ751,
IF(AND($EI$10&gt;=VLOOKUP(EK751,$EH$5:$EL$9,2,0),$EI$10&lt;=VLOOKUP(EK751,$EH$5:$EL$9,3,0)),
(EJ751*(1-VLOOKUP(EK751,$EH$5:$EL$9,4,0))),
EJ751))</f>
        <v>440</v>
      </c>
    </row>
    <row r="752" spans="51:142" x14ac:dyDescent="0.2">
      <c r="AY752" s="431"/>
      <c r="AZ752" s="221"/>
      <c r="BA752" s="222"/>
      <c r="BW752" s="164" t="s">
        <v>572</v>
      </c>
      <c r="BX752" s="246" t="s">
        <v>433</v>
      </c>
      <c r="BY752" s="137" t="str">
        <f t="shared" si="451"/>
        <v>ДП ЛАЙН.6.Трипл. мат</v>
      </c>
      <c r="CA752" s="145" t="s">
        <v>3056</v>
      </c>
      <c r="CB752" s="136" t="s">
        <v>4064</v>
      </c>
      <c r="CC752" s="137" t="str">
        <f>CONCATENATE(CA752,".",CB752)</f>
        <v>ДП ЛАДА-НОВА.фальц..робоча..Soft цл +3завіс</v>
      </c>
      <c r="DD752" s="248" t="s">
        <v>7317</v>
      </c>
      <c r="DE752" s="163">
        <v>7320</v>
      </c>
      <c r="DF752" s="525">
        <f t="shared" si="454"/>
        <v>7320</v>
      </c>
      <c r="DG752" s="523"/>
      <c r="DH752" s="524">
        <f t="shared" si="465"/>
        <v>7320</v>
      </c>
      <c r="DP752" s="164" t="s">
        <v>7537</v>
      </c>
      <c r="DQ752" s="165">
        <v>0</v>
      </c>
      <c r="DR752" s="519">
        <f t="shared" si="463"/>
        <v>0</v>
      </c>
      <c r="DS752" s="520"/>
      <c r="DT752" s="521">
        <f t="shared" si="464"/>
        <v>0</v>
      </c>
      <c r="DV752" s="107" t="s">
        <v>2544</v>
      </c>
      <c r="DW752" s="163">
        <v>560</v>
      </c>
      <c r="DX752" s="519">
        <f t="shared" si="442"/>
        <v>560</v>
      </c>
      <c r="DY752" s="523"/>
      <c r="DZ752" s="524">
        <f t="shared" si="453"/>
        <v>560</v>
      </c>
      <c r="EH752" s="732" t="s">
        <v>3550</v>
      </c>
      <c r="EI752" s="165">
        <v>0</v>
      </c>
      <c r="EJ752" s="519">
        <f t="shared" si="459"/>
        <v>0</v>
      </c>
      <c r="EK752" s="520"/>
      <c r="EL752" s="521">
        <f t="shared" si="460"/>
        <v>0</v>
      </c>
    </row>
    <row r="753" spans="51:142" x14ac:dyDescent="0.2">
      <c r="AY753" s="56" t="s">
        <v>2792</v>
      </c>
      <c r="AZ753" s="55" t="s">
        <v>1601</v>
      </c>
      <c r="BA753" s="69" t="str">
        <f>CONCATENATE(AY753,".",AZ753)</f>
        <v>ДП Добір.А.фальц..</v>
      </c>
      <c r="BW753" s="107" t="s">
        <v>572</v>
      </c>
      <c r="BX753" s="247" t="s">
        <v>432</v>
      </c>
      <c r="BY753" s="138" t="str">
        <f t="shared" si="451"/>
        <v>ДП ЛАЙН.6.Трипл. чер</v>
      </c>
      <c r="CA753" s="145" t="s">
        <v>3056</v>
      </c>
      <c r="CB753" s="136" t="s">
        <v>4067</v>
      </c>
      <c r="CC753" s="137" t="str">
        <f>CONCATENATE(CA753,".",CB753)</f>
        <v>ДП ЛАДА-НОВА.фальц..робоча..Soft ст +3завіс</v>
      </c>
      <c r="DD753" s="249" t="s">
        <v>2580</v>
      </c>
      <c r="DE753" s="165">
        <v>7870</v>
      </c>
      <c r="DF753" s="525">
        <f t="shared" si="454"/>
        <v>7870</v>
      </c>
      <c r="DG753" s="520"/>
      <c r="DH753" s="521">
        <f t="shared" si="465"/>
        <v>7870</v>
      </c>
      <c r="DP753" s="732" t="s">
        <v>7538</v>
      </c>
      <c r="DQ753" s="165">
        <v>550</v>
      </c>
      <c r="DR753" s="519">
        <f t="shared" si="463"/>
        <v>550</v>
      </c>
      <c r="DS753" s="520"/>
      <c r="DT753" s="521">
        <f t="shared" si="464"/>
        <v>550</v>
      </c>
      <c r="DV753" s="107"/>
      <c r="DW753" s="163"/>
      <c r="DX753" s="519">
        <f t="shared" si="442"/>
        <v>0</v>
      </c>
      <c r="DY753" s="523"/>
      <c r="DZ753" s="524"/>
      <c r="EH753" s="733" t="s">
        <v>3551</v>
      </c>
      <c r="EI753" s="163">
        <v>440</v>
      </c>
      <c r="EJ753" s="528">
        <f t="shared" si="459"/>
        <v>440</v>
      </c>
      <c r="EK753" s="523"/>
      <c r="EL753" s="524">
        <f t="shared" si="460"/>
        <v>440</v>
      </c>
    </row>
    <row r="754" spans="51:142" x14ac:dyDescent="0.2">
      <c r="AY754" s="56" t="s">
        <v>2794</v>
      </c>
      <c r="AZ754" s="55" t="s">
        <v>1601</v>
      </c>
      <c r="BA754" s="69" t="str">
        <f>CONCATENATE(AY754,".",AZ754)</f>
        <v>ДП Добір.Б.фальц..</v>
      </c>
      <c r="BW754" s="161" t="s">
        <v>623</v>
      </c>
      <c r="BX754" s="780" t="s">
        <v>3980</v>
      </c>
      <c r="BY754" s="134" t="str">
        <f t="shared" si="451"/>
        <v>ДП ЛАЙН.7.Малюнок</v>
      </c>
      <c r="CA754" s="145" t="s">
        <v>3056</v>
      </c>
      <c r="CC754" s="21"/>
      <c r="DD754" s="249" t="s">
        <v>2581</v>
      </c>
      <c r="DE754" s="165">
        <v>7870</v>
      </c>
      <c r="DF754" s="525">
        <f t="shared" si="454"/>
        <v>7870</v>
      </c>
      <c r="DG754" s="520"/>
      <c r="DH754" s="521">
        <f t="shared" si="465"/>
        <v>7870</v>
      </c>
      <c r="DP754" s="107" t="s">
        <v>7539</v>
      </c>
      <c r="DQ754" s="163">
        <v>550</v>
      </c>
      <c r="DR754" s="528">
        <f t="shared" si="463"/>
        <v>550</v>
      </c>
      <c r="DS754" s="523"/>
      <c r="DT754" s="524">
        <f t="shared" si="464"/>
        <v>550</v>
      </c>
      <c r="DV754" s="107"/>
      <c r="DW754" s="163"/>
      <c r="DX754" s="519">
        <f t="shared" si="442"/>
        <v>0</v>
      </c>
      <c r="DY754" s="523"/>
      <c r="DZ754" s="524"/>
      <c r="EH754" s="535"/>
      <c r="EI754" s="536"/>
      <c r="EJ754" s="647"/>
      <c r="EK754" s="648"/>
      <c r="EL754" s="649"/>
    </row>
    <row r="755" spans="51:142" x14ac:dyDescent="0.2">
      <c r="AY755" s="226"/>
      <c r="AZ755" s="221"/>
      <c r="BA755" s="222"/>
      <c r="BW755" s="164" t="s">
        <v>623</v>
      </c>
      <c r="BX755" s="764" t="s">
        <v>3617</v>
      </c>
      <c r="BY755" s="137" t="str">
        <f t="shared" si="451"/>
        <v>ДП ЛАЙН.7.Графіт</v>
      </c>
      <c r="CA755" s="145" t="s">
        <v>3056</v>
      </c>
      <c r="CB755" s="136" t="s">
        <v>4076</v>
      </c>
      <c r="CC755" s="137" t="str">
        <f>CONCATENATE(CA755,".",CB755)</f>
        <v>ДП ЛАДА-НОВА.фальц..робоча..Magnet цл +3завіс</v>
      </c>
      <c r="DD755" s="249" t="s">
        <v>2582</v>
      </c>
      <c r="DE755" s="165">
        <v>7870</v>
      </c>
      <c r="DF755" s="525">
        <f t="shared" si="454"/>
        <v>7870</v>
      </c>
      <c r="DG755" s="520"/>
      <c r="DH755" s="521">
        <f t="shared" si="465"/>
        <v>7870</v>
      </c>
      <c r="DP755" s="730" t="s">
        <v>7540</v>
      </c>
      <c r="DQ755" s="104">
        <v>0</v>
      </c>
      <c r="DR755" s="402">
        <f>ROUND(((DQ755-(DQ755/6))/$DD$3)*$DE$3,2)</f>
        <v>0</v>
      </c>
      <c r="DS755" s="511"/>
      <c r="DT755" s="508">
        <f>IF(DS755="",DR755,
IF(AND($DQ$10&gt;=VLOOKUP(DS755,$DP$5:$DT$9,2,0),$DQ$10&lt;=VLOOKUP(DS755,$DP$5:$DT$9,3,0)),
(DR755*(1-VLOOKUP(DS755,$DP$5:$DT$9,4,0))),
DR755))</f>
        <v>0</v>
      </c>
      <c r="DV755" s="644"/>
      <c r="DW755" s="645"/>
      <c r="DX755" s="519">
        <f t="shared" si="442"/>
        <v>0</v>
      </c>
      <c r="DY755" s="652"/>
      <c r="DZ755" s="653"/>
      <c r="EH755" s="732" t="s">
        <v>4656</v>
      </c>
      <c r="EI755" s="165">
        <v>0</v>
      </c>
      <c r="EJ755" s="519">
        <f t="shared" ref="EJ755:EJ771" si="466">ROUND(((EI755-(EI755/6))/$DD$3)*$DE$3,2)</f>
        <v>0</v>
      </c>
      <c r="EK755" s="520"/>
      <c r="EL755" s="521">
        <f t="shared" ref="EL755:EL771" si="467">IF(EK755="",EJ755,
IF(AND($EI$10&gt;=VLOOKUP(EK755,$EH$5:$EL$9,2,0),$EI$10&lt;=VLOOKUP(EK755,$EH$5:$EL$9,3,0)),
(EJ755*(1-VLOOKUP(EK755,$EH$5:$EL$9,4,0))),
EJ755))</f>
        <v>0</v>
      </c>
    </row>
    <row r="756" spans="51:142" x14ac:dyDescent="0.2">
      <c r="AY756" s="744" t="s">
        <v>2795</v>
      </c>
      <c r="AZ756" s="55" t="s">
        <v>1601</v>
      </c>
      <c r="BA756" s="69" t="str">
        <f t="shared" ref="BA756:BA766" si="468">CONCATENATE(AY756,".",AZ756)</f>
        <v>ДП Добір-ЛАДА.Л1/0.фальц..</v>
      </c>
      <c r="BW756" s="164" t="s">
        <v>623</v>
      </c>
      <c r="BX756" s="246" t="s">
        <v>790</v>
      </c>
      <c r="BY756" s="137" t="str">
        <f t="shared" si="451"/>
        <v>ДП ЛАЙН.7.Бронза</v>
      </c>
      <c r="CA756" s="146" t="s">
        <v>3056</v>
      </c>
      <c r="CB756" s="61" t="s">
        <v>4079</v>
      </c>
      <c r="CC756" s="138" t="str">
        <f>CONCATENATE(CA756,".",CB756)</f>
        <v>ДП ЛАДА-НОВА.фальц..робоча..Magnet ст +3завіс</v>
      </c>
      <c r="DD756" s="249" t="s">
        <v>2583</v>
      </c>
      <c r="DE756" s="165">
        <v>7870</v>
      </c>
      <c r="DF756" s="525">
        <f t="shared" si="454"/>
        <v>7870</v>
      </c>
      <c r="DG756" s="520"/>
      <c r="DH756" s="521">
        <f t="shared" si="465"/>
        <v>7870</v>
      </c>
      <c r="DP756" s="164" t="s">
        <v>7541</v>
      </c>
      <c r="DQ756" s="165">
        <v>0</v>
      </c>
      <c r="DR756" s="519">
        <f>ROUND(((DQ756-(DQ756/6))/$DD$3)*$DE$3,2)</f>
        <v>0</v>
      </c>
      <c r="DS756" s="520"/>
      <c r="DT756" s="521">
        <f>IF(DS756="",DR756,
IF(AND($DQ$10&gt;=VLOOKUP(DS756,$DP$5:$DT$9,2,0),$DQ$10&lt;=VLOOKUP(DS756,$DP$5:$DT$9,3,0)),
(DR756*(1-VLOOKUP(DS756,$DP$5:$DT$9,4,0))),
DR756))</f>
        <v>0</v>
      </c>
      <c r="DV756" s="730" t="s">
        <v>3931</v>
      </c>
      <c r="DW756" s="104">
        <v>0</v>
      </c>
      <c r="DX756" s="519">
        <f t="shared" si="442"/>
        <v>0</v>
      </c>
      <c r="DY756" s="511"/>
      <c r="DZ756" s="508">
        <f t="shared" ref="DZ756:DZ762" si="469">IF(DY756="",DX756,
IF(AND($DW$10&gt;=VLOOKUP(DY756,$DV$5:$DZ$9,2,0),$DW$10&lt;=VLOOKUP(DY756,$DV$5:$DZ$9,3,0)),
(DX756*(1-VLOOKUP(DY756,$DV$5:$DZ$9,4,0))),
DX756))</f>
        <v>0</v>
      </c>
      <c r="EH756" s="733" t="s">
        <v>4657</v>
      </c>
      <c r="EI756" s="163">
        <v>540</v>
      </c>
      <c r="EJ756" s="528">
        <f t="shared" si="466"/>
        <v>540</v>
      </c>
      <c r="EK756" s="523"/>
      <c r="EL756" s="524">
        <f t="shared" si="467"/>
        <v>540</v>
      </c>
    </row>
    <row r="757" spans="51:142" x14ac:dyDescent="0.2">
      <c r="AY757" s="744" t="s">
        <v>2798</v>
      </c>
      <c r="AZ757" s="55" t="s">
        <v>1601</v>
      </c>
      <c r="BA757" s="69" t="str">
        <f t="shared" si="468"/>
        <v>ДП Добір-ЛАДА.Л1/1.фальц..</v>
      </c>
      <c r="BW757" s="164" t="s">
        <v>623</v>
      </c>
      <c r="BX757" s="246" t="s">
        <v>433</v>
      </c>
      <c r="BY757" s="137" t="str">
        <f t="shared" si="451"/>
        <v>ДП ЛАЙН.7.Трипл. мат</v>
      </c>
      <c r="CA757" s="145" t="s">
        <v>3056</v>
      </c>
      <c r="CB757" s="762" t="s">
        <v>5833</v>
      </c>
      <c r="CC757" s="137" t="str">
        <f>CONCATENATE(CA757,".",CB757)</f>
        <v>ДП ЛАДА-НОВА.фальц..робоча..Magnet цл (чор.) +3завіс</v>
      </c>
      <c r="DD757" s="249" t="s">
        <v>2584</v>
      </c>
      <c r="DE757" s="165">
        <v>7870</v>
      </c>
      <c r="DF757" s="525">
        <f t="shared" si="454"/>
        <v>7870</v>
      </c>
      <c r="DG757" s="520"/>
      <c r="DH757" s="521">
        <f t="shared" si="465"/>
        <v>7870</v>
      </c>
      <c r="DP757" s="732" t="s">
        <v>7542</v>
      </c>
      <c r="DQ757" s="165">
        <v>550</v>
      </c>
      <c r="DR757" s="519">
        <f>ROUND(((DQ757-(DQ757/6))/$DD$3)*$DE$3,2)</f>
        <v>550</v>
      </c>
      <c r="DS757" s="520"/>
      <c r="DT757" s="521">
        <f>IF(DS757="",DR757,
IF(AND($DQ$10&gt;=VLOOKUP(DS757,$DP$5:$DT$9,2,0),$DQ$10&lt;=VLOOKUP(DS757,$DP$5:$DT$9,3,0)),
(DR757*(1-VLOOKUP(DS757,$DP$5:$DT$9,4,0))),
DR757))</f>
        <v>550</v>
      </c>
      <c r="DV757" s="731" t="s">
        <v>5522</v>
      </c>
      <c r="DW757" s="162">
        <v>0</v>
      </c>
      <c r="DX757" s="519">
        <f t="shared" si="442"/>
        <v>0</v>
      </c>
      <c r="DY757" s="526"/>
      <c r="DZ757" s="527">
        <f t="shared" si="469"/>
        <v>0</v>
      </c>
      <c r="EH757" s="732" t="s">
        <v>3552</v>
      </c>
      <c r="EI757" s="165">
        <v>0</v>
      </c>
      <c r="EJ757" s="519">
        <f t="shared" si="466"/>
        <v>0</v>
      </c>
      <c r="EK757" s="520"/>
      <c r="EL757" s="521">
        <f t="shared" si="467"/>
        <v>0</v>
      </c>
    </row>
    <row r="758" spans="51:142" x14ac:dyDescent="0.2">
      <c r="AY758" s="744" t="s">
        <v>2799</v>
      </c>
      <c r="AZ758" s="55" t="s">
        <v>1601</v>
      </c>
      <c r="BA758" s="69" t="str">
        <f t="shared" si="468"/>
        <v>ДП Добір-ЛАДА.Л3/0.фальц..</v>
      </c>
      <c r="BW758" s="107" t="s">
        <v>623</v>
      </c>
      <c r="BX758" s="247" t="s">
        <v>432</v>
      </c>
      <c r="BY758" s="138" t="str">
        <f t="shared" si="451"/>
        <v>ДП ЛАЙН.7.Трипл. чер</v>
      </c>
      <c r="CA758" s="146" t="s">
        <v>3056</v>
      </c>
      <c r="CB758" s="762" t="s">
        <v>5834</v>
      </c>
      <c r="CC758" s="138" t="str">
        <f>CONCATENATE(CA758,".",CB758)</f>
        <v>ДП ЛАДА-НОВА.фальц..робоча..Magnet ст (чор.) +3завіс</v>
      </c>
      <c r="DD758" s="249" t="s">
        <v>2585</v>
      </c>
      <c r="DE758" s="165">
        <v>7870</v>
      </c>
      <c r="DF758" s="525">
        <f t="shared" si="454"/>
        <v>7870</v>
      </c>
      <c r="DG758" s="520"/>
      <c r="DH758" s="521">
        <f t="shared" si="465"/>
        <v>7870</v>
      </c>
      <c r="DP758" s="107" t="s">
        <v>7543</v>
      </c>
      <c r="DQ758" s="163">
        <v>550</v>
      </c>
      <c r="DR758" s="528">
        <f>ROUND(((DQ758-(DQ758/6))/$DD$3)*$DE$3,2)</f>
        <v>550</v>
      </c>
      <c r="DS758" s="523"/>
      <c r="DT758" s="524">
        <f>IF(DS758="",DR758,
IF(AND($DQ$10&gt;=VLOOKUP(DS758,$DP$5:$DT$9,2,0),$DQ$10&lt;=VLOOKUP(DS758,$DP$5:$DT$9,3,0)),
(DR758*(1-VLOOKUP(DS758,$DP$5:$DT$9,4,0))),
DR758))</f>
        <v>550</v>
      </c>
      <c r="DV758" s="731" t="s">
        <v>5523</v>
      </c>
      <c r="DW758" s="165">
        <v>0</v>
      </c>
      <c r="DX758" s="519">
        <f t="shared" si="442"/>
        <v>0</v>
      </c>
      <c r="DY758" s="520"/>
      <c r="DZ758" s="521">
        <f t="shared" si="469"/>
        <v>0</v>
      </c>
      <c r="EH758" s="733" t="s">
        <v>3553</v>
      </c>
      <c r="EI758" s="163">
        <v>540</v>
      </c>
      <c r="EJ758" s="528">
        <f t="shared" si="466"/>
        <v>540</v>
      </c>
      <c r="EK758" s="523"/>
      <c r="EL758" s="524">
        <f t="shared" si="467"/>
        <v>540</v>
      </c>
    </row>
    <row r="759" spans="51:142" x14ac:dyDescent="0.2">
      <c r="AY759" s="744" t="s">
        <v>2800</v>
      </c>
      <c r="AZ759" s="55" t="s">
        <v>1601</v>
      </c>
      <c r="BA759" s="69" t="str">
        <f t="shared" si="468"/>
        <v>ДП Добір-ЛАДА.Л3/1.фальц..</v>
      </c>
      <c r="BW759" s="431"/>
      <c r="BX759" s="431"/>
      <c r="BY759" s="431"/>
      <c r="CA759" s="144" t="s">
        <v>3057</v>
      </c>
      <c r="CB759" s="133" t="s">
        <v>3871</v>
      </c>
      <c r="CC759" s="134" t="str">
        <f>CONCATENATE(CA759,".",CB759)</f>
        <v>ДП ЛАДА-НОВА.фальц..неробоча..(ні)</v>
      </c>
      <c r="DD759" s="249" t="s">
        <v>2586</v>
      </c>
      <c r="DE759" s="165">
        <v>7870</v>
      </c>
      <c r="DF759" s="525">
        <f t="shared" si="454"/>
        <v>7870</v>
      </c>
      <c r="DG759" s="520"/>
      <c r="DH759" s="521">
        <f t="shared" si="465"/>
        <v>7870</v>
      </c>
      <c r="DP759" s="840"/>
      <c r="DQ759" s="841"/>
      <c r="DR759" s="842"/>
      <c r="DS759" s="843"/>
      <c r="DT759" s="844"/>
      <c r="DV759" s="732" t="s">
        <v>5524</v>
      </c>
      <c r="DW759" s="165">
        <v>0</v>
      </c>
      <c r="DX759" s="519">
        <f t="shared" si="442"/>
        <v>0</v>
      </c>
      <c r="DY759" s="520"/>
      <c r="DZ759" s="521">
        <f t="shared" si="469"/>
        <v>0</v>
      </c>
      <c r="EH759" s="732" t="s">
        <v>3554</v>
      </c>
      <c r="EI759" s="165">
        <v>0</v>
      </c>
      <c r="EJ759" s="519">
        <f>ROUND(((EI759-(EI759/6))/$DD$3)*$DE$3,2)</f>
        <v>0</v>
      </c>
      <c r="EK759" s="520"/>
      <c r="EL759" s="521">
        <f>IF(EK759="",EJ759,
IF(AND($EI$10&gt;=VLOOKUP(EK759,$EH$5:$EL$9,2,0),$EI$10&lt;=VLOOKUP(EK759,$EH$5:$EL$9,3,0)),
(EJ759*(1-VLOOKUP(EK759,$EH$5:$EL$9,4,0))),
EJ759))</f>
        <v>0</v>
      </c>
    </row>
    <row r="760" spans="51:142" x14ac:dyDescent="0.2">
      <c r="AY760" s="744" t="s">
        <v>2801</v>
      </c>
      <c r="AZ760" s="55" t="s">
        <v>1601</v>
      </c>
      <c r="BA760" s="69" t="str">
        <f t="shared" si="468"/>
        <v>ДП Добір-ЛАДА.Л3/2.фальц..</v>
      </c>
      <c r="BW760" s="732" t="s">
        <v>2737</v>
      </c>
      <c r="BX760" s="246" t="s">
        <v>430</v>
      </c>
      <c r="BY760" s="137" t="str">
        <f t="shared" ref="BY760:BY794" si="470">CONCATENATE(BW760,".",BX760)</f>
        <v>ДП Елегант.1.Сатин</v>
      </c>
      <c r="CA760" s="145" t="s">
        <v>3057</v>
      </c>
      <c r="CC760" s="21"/>
      <c r="DD760" s="249" t="s">
        <v>2587</v>
      </c>
      <c r="DE760" s="165">
        <v>7870</v>
      </c>
      <c r="DF760" s="525">
        <f t="shared" si="454"/>
        <v>7870</v>
      </c>
      <c r="DG760" s="520"/>
      <c r="DH760" s="521">
        <f t="shared" si="465"/>
        <v>7870</v>
      </c>
      <c r="DP760" s="731" t="s">
        <v>2719</v>
      </c>
      <c r="DQ760" s="162">
        <v>0</v>
      </c>
      <c r="DR760" s="525">
        <f>ROUND(((DQ760-(DQ760/6))/$DD$3)*$DE$3,2)</f>
        <v>0</v>
      </c>
      <c r="DS760" s="526"/>
      <c r="DT760" s="527">
        <f t="shared" ref="DT760:DT774" si="471">IF(DS760="",DR760,
IF(AND($DQ$10&gt;=VLOOKUP(DS760,$DP$5:$DT$9,2,0),$DQ$10&lt;=VLOOKUP(DS760,$DP$5:$DT$9,3,0)),
(DR760*(1-VLOOKUP(DS760,$DP$5:$DT$9,4,0))),
DR760))</f>
        <v>0</v>
      </c>
      <c r="DV760" s="732" t="s">
        <v>5525</v>
      </c>
      <c r="DW760" s="165">
        <v>0</v>
      </c>
      <c r="DX760" s="519">
        <f t="shared" si="442"/>
        <v>0</v>
      </c>
      <c r="DY760" s="520"/>
      <c r="DZ760" s="521">
        <f t="shared" si="469"/>
        <v>0</v>
      </c>
      <c r="EH760" s="733" t="s">
        <v>3555</v>
      </c>
      <c r="EI760" s="163">
        <v>540</v>
      </c>
      <c r="EJ760" s="528">
        <f>ROUND(((EI760-(EI760/6))/$DD$3)*$DE$3,2)</f>
        <v>540</v>
      </c>
      <c r="EK760" s="523"/>
      <c r="EL760" s="524">
        <f>IF(EK760="",EJ760,
IF(AND($EI$10&gt;=VLOOKUP(EK760,$EH$5:$EL$9,2,0),$EI$10&lt;=VLOOKUP(EK760,$EH$5:$EL$9,3,0)),
(EJ760*(1-VLOOKUP(EK760,$EH$5:$EL$9,4,0))),
EJ760))</f>
        <v>540</v>
      </c>
    </row>
    <row r="761" spans="51:142" x14ac:dyDescent="0.2">
      <c r="AY761" s="744" t="s">
        <v>2802</v>
      </c>
      <c r="AZ761" s="55" t="s">
        <v>1601</v>
      </c>
      <c r="BA761" s="69" t="str">
        <f t="shared" si="468"/>
        <v>ДП Добір-ЛАДА.Л4/0.фальц..</v>
      </c>
      <c r="BW761" s="732" t="s">
        <v>2737</v>
      </c>
      <c r="BX761" s="764" t="s">
        <v>3617</v>
      </c>
      <c r="BY761" s="137" t="str">
        <f t="shared" si="470"/>
        <v>ДП Елегант.1.Графіт</v>
      </c>
      <c r="CA761" s="145" t="s">
        <v>3057</v>
      </c>
      <c r="CB761" s="150" t="s">
        <v>4085</v>
      </c>
      <c r="CC761" s="137" t="str">
        <f t="shared" ref="CC761:CC766" si="472">CONCATENATE(CA761,".",CB761)</f>
        <v>ДП ЛАДА-НОВА.фальц..неробоча..Пл Stand +3завіс</v>
      </c>
      <c r="DD761" s="248" t="s">
        <v>2588</v>
      </c>
      <c r="DE761" s="163">
        <v>7870</v>
      </c>
      <c r="DF761" s="525">
        <f t="shared" si="454"/>
        <v>7870</v>
      </c>
      <c r="DG761" s="523"/>
      <c r="DH761" s="524">
        <f t="shared" si="465"/>
        <v>7870</v>
      </c>
      <c r="DP761" s="732" t="s">
        <v>3794</v>
      </c>
      <c r="DQ761" s="165">
        <v>730</v>
      </c>
      <c r="DR761" s="519">
        <f>ROUND(((DQ761-(DQ761/6))/$DD$3)*$DE$3,2)</f>
        <v>730</v>
      </c>
      <c r="DS761" s="520"/>
      <c r="DT761" s="521">
        <f t="shared" si="471"/>
        <v>730</v>
      </c>
      <c r="DV761" s="732" t="s">
        <v>5526</v>
      </c>
      <c r="DW761" s="165">
        <v>0</v>
      </c>
      <c r="DX761" s="519">
        <f t="shared" si="442"/>
        <v>0</v>
      </c>
      <c r="DY761" s="520"/>
      <c r="DZ761" s="521">
        <f t="shared" si="469"/>
        <v>0</v>
      </c>
      <c r="EH761" s="732" t="s">
        <v>3556</v>
      </c>
      <c r="EI761" s="165">
        <v>0</v>
      </c>
      <c r="EJ761" s="519">
        <f>ROUND(((EI761-(EI761/6))/$DD$3)*$DE$3,2)</f>
        <v>0</v>
      </c>
      <c r="EK761" s="520"/>
      <c r="EL761" s="521">
        <f>IF(EK761="",EJ761,
IF(AND($EI$10&gt;=VLOOKUP(EK761,$EH$5:$EL$9,2,0),$EI$10&lt;=VLOOKUP(EK761,$EH$5:$EL$9,3,0)),
(EJ761*(1-VLOOKUP(EK761,$EH$5:$EL$9,4,0))),
EJ761))</f>
        <v>0</v>
      </c>
    </row>
    <row r="762" spans="51:142" x14ac:dyDescent="0.2">
      <c r="AY762" s="744" t="s">
        <v>2803</v>
      </c>
      <c r="AZ762" s="55" t="s">
        <v>1601</v>
      </c>
      <c r="BA762" s="69" t="str">
        <f t="shared" si="468"/>
        <v>ДП Добір-ЛАДА.Л4/1.фальц..</v>
      </c>
      <c r="BW762" s="732" t="s">
        <v>2737</v>
      </c>
      <c r="BX762" s="246" t="s">
        <v>790</v>
      </c>
      <c r="BY762" s="137" t="str">
        <f t="shared" si="470"/>
        <v>ДП Елегант.1.Бронза</v>
      </c>
      <c r="CA762" s="145" t="s">
        <v>3057</v>
      </c>
      <c r="CB762" s="150" t="s">
        <v>6268</v>
      </c>
      <c r="CC762" s="137" t="str">
        <f t="shared" si="472"/>
        <v>ДП ЛАДА-НОВА.фальц..неробоча..Пл Soft (чор.)+3завіс</v>
      </c>
      <c r="DD762" s="734" t="s">
        <v>4902</v>
      </c>
      <c r="DE762" s="165">
        <v>8280</v>
      </c>
      <c r="DF762" s="525">
        <f t="shared" si="454"/>
        <v>8280</v>
      </c>
      <c r="DG762" s="520"/>
      <c r="DH762" s="521">
        <f t="shared" si="465"/>
        <v>8280</v>
      </c>
      <c r="DP762" s="732" t="s">
        <v>2720</v>
      </c>
      <c r="DQ762" s="165">
        <v>730</v>
      </c>
      <c r="DR762" s="519">
        <f t="shared" ref="DR762:DR774" si="473">ROUND(((DQ762-(DQ762/6))/$DD$3)*$DE$3,2)</f>
        <v>730</v>
      </c>
      <c r="DS762" s="520"/>
      <c r="DT762" s="521">
        <f t="shared" si="471"/>
        <v>730</v>
      </c>
      <c r="DV762" s="732" t="s">
        <v>5527</v>
      </c>
      <c r="DW762" s="165">
        <v>0</v>
      </c>
      <c r="DX762" s="519">
        <f t="shared" si="442"/>
        <v>0</v>
      </c>
      <c r="DY762" s="520"/>
      <c r="DZ762" s="521">
        <f t="shared" si="469"/>
        <v>0</v>
      </c>
      <c r="EH762" s="733" t="s">
        <v>3557</v>
      </c>
      <c r="EI762" s="163">
        <v>640</v>
      </c>
      <c r="EJ762" s="528">
        <f>ROUND(((EI762-(EI762/6))/$DD$3)*$DE$3,2)</f>
        <v>640</v>
      </c>
      <c r="EK762" s="523"/>
      <c r="EL762" s="524">
        <f>IF(EK762="",EJ762,
IF(AND($EI$10&gt;=VLOOKUP(EK762,$EH$5:$EL$9,2,0),$EI$10&lt;=VLOOKUP(EK762,$EH$5:$EL$9,3,0)),
(EJ762*(1-VLOOKUP(EK762,$EH$5:$EL$9,4,0))),
EJ762))</f>
        <v>640</v>
      </c>
    </row>
    <row r="763" spans="51:142" x14ac:dyDescent="0.2">
      <c r="AY763" s="744" t="s">
        <v>2804</v>
      </c>
      <c r="AZ763" s="55" t="s">
        <v>1601</v>
      </c>
      <c r="BA763" s="69" t="str">
        <f t="shared" si="468"/>
        <v>ДП Добір-ЛАДА.Л5/0.фальц..</v>
      </c>
      <c r="BW763" s="732" t="s">
        <v>2737</v>
      </c>
      <c r="BX763" s="246" t="s">
        <v>433</v>
      </c>
      <c r="BY763" s="137" t="str">
        <f t="shared" si="470"/>
        <v>ДП Елегант.1.Трипл. мат</v>
      </c>
      <c r="CA763" s="145" t="s">
        <v>3057</v>
      </c>
      <c r="CB763" s="150" t="s">
        <v>4093</v>
      </c>
      <c r="CC763" s="137" t="str">
        <f t="shared" si="472"/>
        <v>ДП ЛАДА-НОВА.фальц..неробоча..Пл Soft +3завіс</v>
      </c>
      <c r="DD763" s="734" t="s">
        <v>4903</v>
      </c>
      <c r="DE763" s="165">
        <v>8280</v>
      </c>
      <c r="DF763" s="525">
        <f t="shared" si="454"/>
        <v>8280</v>
      </c>
      <c r="DG763" s="520"/>
      <c r="DH763" s="521">
        <f t="shared" ref="DH763:DH770" si="474">IF(DG763="",DF763,
IF(AND($DE$10&gt;=VLOOKUP(DG763,$DD$5:$DH$9,2,0),$DE$10&lt;=VLOOKUP(DG763,$DD$5:$DH$9,3,0)),
(DF763*(1-VLOOKUP(DG763,$DD$5:$DH$9,4,0))),
DF763))</f>
        <v>8280</v>
      </c>
      <c r="DP763" s="732" t="s">
        <v>2721</v>
      </c>
      <c r="DQ763" s="165">
        <v>1120</v>
      </c>
      <c r="DR763" s="519">
        <f t="shared" si="473"/>
        <v>1120</v>
      </c>
      <c r="DS763" s="520"/>
      <c r="DT763" s="521">
        <f t="shared" si="471"/>
        <v>1120</v>
      </c>
      <c r="DV763" s="732" t="s">
        <v>6367</v>
      </c>
      <c r="DW763" s="165">
        <v>680</v>
      </c>
      <c r="DX763" s="519">
        <f t="shared" si="442"/>
        <v>680</v>
      </c>
      <c r="DY763" s="520"/>
      <c r="DZ763" s="521">
        <f t="shared" ref="DZ763:DZ789" si="475">IF(DY763="",DX763,
IF(AND($DW$10&gt;=VLOOKUP(DY763,$DV$5:$DZ$9,2,0),$DW$10&lt;=VLOOKUP(DY763,$DV$5:$DZ$9,3,0)),
(DX763*(1-VLOOKUP(DY763,$DV$5:$DZ$9,4,0))),
DX763))</f>
        <v>680</v>
      </c>
      <c r="EH763" s="732" t="s">
        <v>3558</v>
      </c>
      <c r="EI763" s="165">
        <v>0</v>
      </c>
      <c r="EJ763" s="519">
        <f t="shared" si="466"/>
        <v>0</v>
      </c>
      <c r="EK763" s="520"/>
      <c r="EL763" s="521">
        <f t="shared" si="467"/>
        <v>0</v>
      </c>
    </row>
    <row r="764" spans="51:142" x14ac:dyDescent="0.2">
      <c r="AY764" s="744" t="s">
        <v>2805</v>
      </c>
      <c r="AZ764" s="55" t="s">
        <v>1601</v>
      </c>
      <c r="BA764" s="69" t="str">
        <f t="shared" si="468"/>
        <v>ДП Добір-ЛАДА.Л5/1.фальц..</v>
      </c>
      <c r="BW764" s="733" t="s">
        <v>2737</v>
      </c>
      <c r="BX764" s="247" t="s">
        <v>432</v>
      </c>
      <c r="BY764" s="138" t="str">
        <f t="shared" si="470"/>
        <v>ДП Елегант.1.Трипл. чер</v>
      </c>
      <c r="CA764" s="146" t="s">
        <v>3057</v>
      </c>
      <c r="CB764" s="151" t="s">
        <v>4096</v>
      </c>
      <c r="CC764" s="138" t="str">
        <f t="shared" si="472"/>
        <v>ДП ЛАДА-НОВА.фальц..неробоча..Пл Magnet +3завіс</v>
      </c>
      <c r="DD764" s="734" t="s">
        <v>4904</v>
      </c>
      <c r="DE764" s="165">
        <v>8280</v>
      </c>
      <c r="DF764" s="525">
        <f t="shared" si="454"/>
        <v>8280</v>
      </c>
      <c r="DG764" s="520"/>
      <c r="DH764" s="521">
        <f t="shared" si="474"/>
        <v>8280</v>
      </c>
      <c r="DP764" s="733" t="s">
        <v>2722</v>
      </c>
      <c r="DQ764" s="163">
        <v>1120</v>
      </c>
      <c r="DR764" s="522">
        <f t="shared" si="473"/>
        <v>1120</v>
      </c>
      <c r="DS764" s="523"/>
      <c r="DT764" s="524">
        <f t="shared" si="471"/>
        <v>1120</v>
      </c>
      <c r="DV764" s="732" t="s">
        <v>6232</v>
      </c>
      <c r="DW764" s="165">
        <v>680</v>
      </c>
      <c r="DX764" s="519">
        <f t="shared" si="442"/>
        <v>680</v>
      </c>
      <c r="DY764" s="520"/>
      <c r="DZ764" s="521">
        <f t="shared" si="475"/>
        <v>680</v>
      </c>
      <c r="EH764" s="733" t="s">
        <v>3559</v>
      </c>
      <c r="EI764" s="163">
        <v>660</v>
      </c>
      <c r="EJ764" s="528">
        <f t="shared" si="466"/>
        <v>660</v>
      </c>
      <c r="EK764" s="523"/>
      <c r="EL764" s="524">
        <f t="shared" si="467"/>
        <v>660</v>
      </c>
    </row>
    <row r="765" spans="51:142" x14ac:dyDescent="0.2">
      <c r="AY765" s="744" t="s">
        <v>2806</v>
      </c>
      <c r="AZ765" s="55" t="s">
        <v>1601</v>
      </c>
      <c r="BA765" s="69" t="str">
        <f t="shared" si="468"/>
        <v>ДП Добір-ЛАДА.Л6/0.фальц..</v>
      </c>
      <c r="BW765" s="731" t="s">
        <v>2738</v>
      </c>
      <c r="BX765" s="780" t="s">
        <v>3980</v>
      </c>
      <c r="BY765" s="134" t="str">
        <f t="shared" si="470"/>
        <v>ДП Елегант.2.Малюнок</v>
      </c>
      <c r="CA765" s="146" t="s">
        <v>3057</v>
      </c>
      <c r="CB765" s="151" t="s">
        <v>5792</v>
      </c>
      <c r="CC765" s="138" t="str">
        <f t="shared" si="472"/>
        <v>ДП ЛАДА-НОВА.фальц..неробоча..Пл Magnet (чор.) +3завіс</v>
      </c>
      <c r="DD765" s="734" t="s">
        <v>4905</v>
      </c>
      <c r="DE765" s="165">
        <v>8280</v>
      </c>
      <c r="DF765" s="525">
        <f t="shared" si="454"/>
        <v>8280</v>
      </c>
      <c r="DG765" s="520"/>
      <c r="DH765" s="521">
        <f t="shared" si="474"/>
        <v>8280</v>
      </c>
      <c r="DP765" s="731" t="s">
        <v>2723</v>
      </c>
      <c r="DQ765" s="162">
        <v>0</v>
      </c>
      <c r="DR765" s="525">
        <f t="shared" si="473"/>
        <v>0</v>
      </c>
      <c r="DS765" s="526"/>
      <c r="DT765" s="527">
        <f t="shared" si="471"/>
        <v>0</v>
      </c>
      <c r="DV765" s="732" t="s">
        <v>4364</v>
      </c>
      <c r="DW765" s="165">
        <v>550</v>
      </c>
      <c r="DX765" s="519">
        <f t="shared" si="442"/>
        <v>550</v>
      </c>
      <c r="DY765" s="520"/>
      <c r="DZ765" s="521">
        <f t="shared" si="475"/>
        <v>550</v>
      </c>
      <c r="EH765" s="732" t="s">
        <v>7432</v>
      </c>
      <c r="EI765" s="165">
        <v>0</v>
      </c>
      <c r="EJ765" s="519">
        <f>ROUND(((EI765-(EI765/6))/$DD$3)*$DE$3,2)</f>
        <v>0</v>
      </c>
      <c r="EK765" s="520"/>
      <c r="EL765" s="521">
        <f>IF(EK765="",EJ765,
IF(AND($EI$10&gt;=VLOOKUP(EK765,$EH$5:$EL$9,2,0),$EI$10&lt;=VLOOKUP(EK765,$EH$5:$EL$9,3,0)),
(EJ765*(1-VLOOKUP(EK765,$EH$5:$EL$9,4,0))),
EJ765))</f>
        <v>0</v>
      </c>
    </row>
    <row r="766" spans="51:142" x14ac:dyDescent="0.2">
      <c r="AY766" s="744" t="s">
        <v>2807</v>
      </c>
      <c r="AZ766" s="55" t="s">
        <v>1601</v>
      </c>
      <c r="BA766" s="69" t="str">
        <f t="shared" si="468"/>
        <v>ДП Добір-ЛАДА.Л6/1.фальц..</v>
      </c>
      <c r="BW766" s="732" t="s">
        <v>2738</v>
      </c>
      <c r="BX766" s="764" t="s">
        <v>3617</v>
      </c>
      <c r="BY766" s="137" t="str">
        <f t="shared" si="470"/>
        <v>ДП Елегант.2.Графіт</v>
      </c>
      <c r="CA766" s="145" t="s">
        <v>3058</v>
      </c>
      <c r="CB766" s="136" t="s">
        <v>3871</v>
      </c>
      <c r="CC766" s="238" t="str">
        <f t="shared" si="472"/>
        <v>ДП ЛАДА-НОВА.б/з фальц..робоча..(ні)</v>
      </c>
      <c r="DD766" s="734" t="s">
        <v>4906</v>
      </c>
      <c r="DE766" s="165">
        <v>8280</v>
      </c>
      <c r="DF766" s="525">
        <f t="shared" si="454"/>
        <v>8280</v>
      </c>
      <c r="DG766" s="520"/>
      <c r="DH766" s="521">
        <f t="shared" si="474"/>
        <v>8280</v>
      </c>
      <c r="DP766" s="732" t="s">
        <v>3795</v>
      </c>
      <c r="DQ766" s="165">
        <v>960</v>
      </c>
      <c r="DR766" s="519">
        <f t="shared" si="473"/>
        <v>960</v>
      </c>
      <c r="DS766" s="520"/>
      <c r="DT766" s="521">
        <f t="shared" si="471"/>
        <v>960</v>
      </c>
      <c r="DV766" s="733" t="s">
        <v>4365</v>
      </c>
      <c r="DW766" s="163">
        <v>550</v>
      </c>
      <c r="DX766" s="519">
        <f t="shared" ref="DX766:DX829" si="476">ROUND(((DW766-(DW766/6))/$DD$3)*$DE$3,2)</f>
        <v>550</v>
      </c>
      <c r="DY766" s="523"/>
      <c r="DZ766" s="524">
        <f t="shared" si="475"/>
        <v>550</v>
      </c>
      <c r="EH766" s="733" t="s">
        <v>7433</v>
      </c>
      <c r="EI766" s="163">
        <v>660</v>
      </c>
      <c r="EJ766" s="528">
        <f>ROUND(((EI766-(EI766/6))/$DD$3)*$DE$3,2)</f>
        <v>660</v>
      </c>
      <c r="EK766" s="523"/>
      <c r="EL766" s="524">
        <f>IF(EK766="",EJ766,
IF(AND($EI$10&gt;=VLOOKUP(EK766,$EH$5:$EL$9,2,0),$EI$10&lt;=VLOOKUP(EK766,$EH$5:$EL$9,3,0)),
(EJ766*(1-VLOOKUP(EK766,$EH$5:$EL$9,4,0))),
EJ766))</f>
        <v>660</v>
      </c>
    </row>
    <row r="767" spans="51:142" x14ac:dyDescent="0.2">
      <c r="AY767" s="226"/>
      <c r="AZ767" s="221"/>
      <c r="BA767" s="222"/>
      <c r="BW767" s="732" t="s">
        <v>2738</v>
      </c>
      <c r="BX767" s="246" t="s">
        <v>790</v>
      </c>
      <c r="BY767" s="137" t="str">
        <f t="shared" si="470"/>
        <v>ДП Елегант.2.Бронза</v>
      </c>
      <c r="CA767" s="145" t="s">
        <v>3058</v>
      </c>
      <c r="CB767" s="96"/>
      <c r="CC767" s="96"/>
      <c r="DD767" s="734" t="s">
        <v>4907</v>
      </c>
      <c r="DE767" s="165">
        <v>8280</v>
      </c>
      <c r="DF767" s="525">
        <f t="shared" si="454"/>
        <v>8280</v>
      </c>
      <c r="DG767" s="520"/>
      <c r="DH767" s="521">
        <f t="shared" si="474"/>
        <v>8280</v>
      </c>
      <c r="DP767" s="732" t="s">
        <v>2724</v>
      </c>
      <c r="DQ767" s="165">
        <v>960</v>
      </c>
      <c r="DR767" s="519">
        <f t="shared" si="473"/>
        <v>960</v>
      </c>
      <c r="DS767" s="520"/>
      <c r="DT767" s="521">
        <f t="shared" si="471"/>
        <v>960</v>
      </c>
      <c r="DV767" s="732" t="s">
        <v>4366</v>
      </c>
      <c r="DW767" s="165">
        <v>800</v>
      </c>
      <c r="DX767" s="519">
        <f t="shared" si="476"/>
        <v>800</v>
      </c>
      <c r="DY767" s="520"/>
      <c r="DZ767" s="521">
        <f t="shared" si="475"/>
        <v>800</v>
      </c>
      <c r="EH767" s="732" t="s">
        <v>3560</v>
      </c>
      <c r="EI767" s="165">
        <v>0</v>
      </c>
      <c r="EJ767" s="519">
        <f t="shared" si="466"/>
        <v>0</v>
      </c>
      <c r="EK767" s="520"/>
      <c r="EL767" s="521">
        <f t="shared" si="467"/>
        <v>0</v>
      </c>
    </row>
    <row r="768" spans="51:142" x14ac:dyDescent="0.2">
      <c r="AY768" s="233"/>
      <c r="AZ768" s="136"/>
      <c r="BA768" s="137"/>
      <c r="BW768" s="732" t="s">
        <v>2738</v>
      </c>
      <c r="BX768" s="246" t="s">
        <v>433</v>
      </c>
      <c r="BY768" s="137" t="str">
        <f t="shared" si="470"/>
        <v>ДП Елегант.2.Трипл. мат</v>
      </c>
      <c r="CA768" s="145" t="s">
        <v>3058</v>
      </c>
      <c r="CB768" s="475" t="s">
        <v>4097</v>
      </c>
      <c r="CC768" s="238" t="str">
        <f t="shared" ref="CC768:CC776" si="477">CONCATENATE(CA768,".",CB768)</f>
        <v>ДП ЛАДА-НОВА.б/з фальц..робоча..Magnet цл б/з завіс.</v>
      </c>
      <c r="DD768" s="734" t="s">
        <v>4908</v>
      </c>
      <c r="DE768" s="165">
        <v>8280</v>
      </c>
      <c r="DF768" s="525">
        <f t="shared" si="454"/>
        <v>8280</v>
      </c>
      <c r="DG768" s="520"/>
      <c r="DH768" s="521">
        <f t="shared" si="474"/>
        <v>8280</v>
      </c>
      <c r="DP768" s="732" t="s">
        <v>2725</v>
      </c>
      <c r="DQ768" s="165">
        <v>1350</v>
      </c>
      <c r="DR768" s="519">
        <f t="shared" si="473"/>
        <v>1350</v>
      </c>
      <c r="DS768" s="520"/>
      <c r="DT768" s="521">
        <f t="shared" si="471"/>
        <v>1350</v>
      </c>
      <c r="DV768" s="733" t="s">
        <v>4367</v>
      </c>
      <c r="DW768" s="163">
        <v>800</v>
      </c>
      <c r="DX768" s="519">
        <f t="shared" si="476"/>
        <v>800</v>
      </c>
      <c r="DY768" s="523"/>
      <c r="DZ768" s="524">
        <f t="shared" si="475"/>
        <v>800</v>
      </c>
      <c r="EH768" s="733" t="s">
        <v>3561</v>
      </c>
      <c r="EI768" s="163">
        <v>730</v>
      </c>
      <c r="EJ768" s="528">
        <f t="shared" si="466"/>
        <v>730</v>
      </c>
      <c r="EK768" s="523"/>
      <c r="EL768" s="524">
        <f t="shared" si="467"/>
        <v>730</v>
      </c>
    </row>
    <row r="769" spans="51:142" x14ac:dyDescent="0.2">
      <c r="AY769" s="554"/>
      <c r="AZ769" s="555"/>
      <c r="BA769" s="556"/>
      <c r="BW769" s="733" t="s">
        <v>2738</v>
      </c>
      <c r="BX769" s="247" t="s">
        <v>432</v>
      </c>
      <c r="BY769" s="138" t="str">
        <f t="shared" si="470"/>
        <v>ДП Елегант.2.Трипл. чер</v>
      </c>
      <c r="CA769" s="145" t="s">
        <v>3058</v>
      </c>
      <c r="CB769" s="475" t="s">
        <v>4099</v>
      </c>
      <c r="CC769" s="238" t="str">
        <f t="shared" si="477"/>
        <v>ДП ЛАДА-НОВА.б/з фальц..робоча..Magnet ст б/з завіс.</v>
      </c>
      <c r="DD769" s="734" t="s">
        <v>4909</v>
      </c>
      <c r="DE769" s="165">
        <v>8280</v>
      </c>
      <c r="DF769" s="525">
        <f t="shared" si="454"/>
        <v>8280</v>
      </c>
      <c r="DG769" s="520"/>
      <c r="DH769" s="521">
        <f t="shared" si="474"/>
        <v>8280</v>
      </c>
      <c r="DP769" s="733" t="s">
        <v>2726</v>
      </c>
      <c r="DQ769" s="163">
        <v>1350</v>
      </c>
      <c r="DR769" s="522">
        <f t="shared" si="473"/>
        <v>1350</v>
      </c>
      <c r="DS769" s="523"/>
      <c r="DT769" s="524">
        <f t="shared" si="471"/>
        <v>1350</v>
      </c>
      <c r="DV769" s="731" t="s">
        <v>5991</v>
      </c>
      <c r="DW769" s="162">
        <v>1000</v>
      </c>
      <c r="DX769" s="519">
        <f t="shared" si="476"/>
        <v>1000</v>
      </c>
      <c r="DY769" s="526"/>
      <c r="DZ769" s="527">
        <f t="shared" si="475"/>
        <v>1000</v>
      </c>
      <c r="EH769" s="732" t="s">
        <v>4874</v>
      </c>
      <c r="EI769" s="165">
        <v>0</v>
      </c>
      <c r="EJ769" s="519">
        <f>ROUND(((EI769-(EI769/6))/$DD$3)*$DE$3,2)</f>
        <v>0</v>
      </c>
      <c r="EK769" s="520"/>
      <c r="EL769" s="521">
        <f>IF(EK769="",EJ769,
IF(AND($EI$10&gt;=VLOOKUP(EK769,$EH$5:$EL$9,2,0),$EI$10&lt;=VLOOKUP(EK769,$EH$5:$EL$9,3,0)),
(EJ769*(1-VLOOKUP(EK769,$EH$5:$EL$9,4,0))),
EJ769))</f>
        <v>0</v>
      </c>
    </row>
    <row r="770" spans="51:142" x14ac:dyDescent="0.2">
      <c r="AY770" s="54"/>
      <c r="AZ770" s="55"/>
      <c r="BA770" s="69"/>
      <c r="BW770" s="731" t="s">
        <v>2739</v>
      </c>
      <c r="BX770" s="780" t="s">
        <v>3980</v>
      </c>
      <c r="BY770" s="134" t="str">
        <f t="shared" si="470"/>
        <v>ДП Елегант.3.Малюнок</v>
      </c>
      <c r="CA770" s="145" t="s">
        <v>3058</v>
      </c>
      <c r="CB770" s="475" t="s">
        <v>4097</v>
      </c>
      <c r="CC770" s="238" t="str">
        <f t="shared" si="477"/>
        <v>ДП ЛАДА-НОВА.б/з фальц..робоча..Magnet цл б/з завіс.</v>
      </c>
      <c r="DD770" s="735" t="s">
        <v>4910</v>
      </c>
      <c r="DE770" s="163">
        <v>8280</v>
      </c>
      <c r="DF770" s="525">
        <f t="shared" si="454"/>
        <v>8280</v>
      </c>
      <c r="DG770" s="520"/>
      <c r="DH770" s="524">
        <f t="shared" si="474"/>
        <v>8280</v>
      </c>
      <c r="DP770" s="731" t="s">
        <v>2727</v>
      </c>
      <c r="DQ770" s="162">
        <v>0</v>
      </c>
      <c r="DR770" s="525">
        <f t="shared" si="473"/>
        <v>0</v>
      </c>
      <c r="DS770" s="526"/>
      <c r="DT770" s="527">
        <f t="shared" si="471"/>
        <v>0</v>
      </c>
      <c r="DV770" s="732" t="s">
        <v>5992</v>
      </c>
      <c r="DW770" s="165">
        <v>1000</v>
      </c>
      <c r="DX770" s="519">
        <f t="shared" si="476"/>
        <v>1000</v>
      </c>
      <c r="DY770" s="520"/>
      <c r="DZ770" s="521">
        <f t="shared" si="475"/>
        <v>1000</v>
      </c>
      <c r="EH770" s="733" t="s">
        <v>4876</v>
      </c>
      <c r="EI770" s="163">
        <v>770</v>
      </c>
      <c r="EJ770" s="528">
        <f>ROUND(((EI770-(EI770/6))/$DD$3)*$DE$3,2)</f>
        <v>770</v>
      </c>
      <c r="EK770" s="523"/>
      <c r="EL770" s="524">
        <v>750</v>
      </c>
    </row>
    <row r="771" spans="51:142" x14ac:dyDescent="0.2">
      <c r="AY771" s="226"/>
      <c r="AZ771" s="221"/>
      <c r="BA771" s="222"/>
      <c r="BW771" s="732" t="s">
        <v>2739</v>
      </c>
      <c r="BX771" s="764" t="s">
        <v>3617</v>
      </c>
      <c r="BY771" s="137" t="str">
        <f t="shared" si="470"/>
        <v>ДП Елегант.3.Графіт</v>
      </c>
      <c r="CA771" s="145" t="s">
        <v>3058</v>
      </c>
      <c r="CB771" s="475" t="s">
        <v>5838</v>
      </c>
      <c r="CC771" s="238" t="str">
        <f t="shared" si="477"/>
        <v>ДП ЛАДА-НОВА.б/з фальц..робоча..Magnet цл (чор.) б/з завіс.</v>
      </c>
      <c r="DD771" s="638"/>
      <c r="DE771" s="639"/>
      <c r="DF771" s="640"/>
      <c r="DG771" s="641"/>
      <c r="DH771" s="642"/>
      <c r="DP771" s="732" t="s">
        <v>3796</v>
      </c>
      <c r="DQ771" s="165">
        <v>1100</v>
      </c>
      <c r="DR771" s="519">
        <f t="shared" si="473"/>
        <v>1100</v>
      </c>
      <c r="DS771" s="520"/>
      <c r="DT771" s="521">
        <f t="shared" si="471"/>
        <v>1100</v>
      </c>
      <c r="DV771" s="733" t="s">
        <v>4368</v>
      </c>
      <c r="DW771" s="163">
        <v>0</v>
      </c>
      <c r="DX771" s="519">
        <f t="shared" si="476"/>
        <v>0</v>
      </c>
      <c r="DY771" s="523"/>
      <c r="DZ771" s="524">
        <f t="shared" si="475"/>
        <v>0</v>
      </c>
      <c r="EH771" s="732" t="s">
        <v>3562</v>
      </c>
      <c r="EI771" s="165">
        <v>0</v>
      </c>
      <c r="EJ771" s="519">
        <f t="shared" si="466"/>
        <v>0</v>
      </c>
      <c r="EK771" s="520"/>
      <c r="EL771" s="521">
        <f t="shared" si="467"/>
        <v>0</v>
      </c>
    </row>
    <row r="772" spans="51:142" x14ac:dyDescent="0.2">
      <c r="AY772" s="57" t="s">
        <v>860</v>
      </c>
      <c r="AZ772" s="55" t="s">
        <v>88</v>
      </c>
      <c r="BA772" s="69" t="str">
        <f>CONCATENATE(AY772,".",AZ772)</f>
        <v>КД Standard-MDF.1.стандарт</v>
      </c>
      <c r="BW772" s="732" t="s">
        <v>2739</v>
      </c>
      <c r="BX772" s="246" t="s">
        <v>790</v>
      </c>
      <c r="BY772" s="137" t="str">
        <f t="shared" si="470"/>
        <v>ДП Елегант.3.Бронза</v>
      </c>
      <c r="CA772" s="145" t="s">
        <v>3058</v>
      </c>
      <c r="CB772" s="475" t="s">
        <v>5835</v>
      </c>
      <c r="CC772" s="238" t="str">
        <f t="shared" si="477"/>
        <v>ДП ЛАДА-НОВА.б/з фальц..робоча..Magnet ст (чор.) б/з завіс.</v>
      </c>
      <c r="DD772" s="738" t="s">
        <v>2686</v>
      </c>
      <c r="DE772" s="162">
        <v>6790.0000000000009</v>
      </c>
      <c r="DF772" s="525">
        <f t="shared" ref="DF772:DF816" si="478">ROUND(((DE772-(DE772/6))/$DD$3)*$DE$3,2)</f>
        <v>6790</v>
      </c>
      <c r="DG772" s="526"/>
      <c r="DH772" s="527">
        <f t="shared" ref="DH772:DH779" si="479">IF(DG772="",DF772,
IF(AND($DE$10&gt;=VLOOKUP(DG772,$DD$5:$DH$9,2,0),$DE$10&lt;=VLOOKUP(DG772,$DD$5:$DH$9,3,0)),
(DF772*(1-VLOOKUP(DG772,$DD$5:$DH$9,4,0))),
DF772))</f>
        <v>6790</v>
      </c>
      <c r="DP772" s="732" t="s">
        <v>2728</v>
      </c>
      <c r="DQ772" s="165">
        <v>1100</v>
      </c>
      <c r="DR772" s="519">
        <f t="shared" si="473"/>
        <v>1100</v>
      </c>
      <c r="DS772" s="520"/>
      <c r="DT772" s="521">
        <f t="shared" si="471"/>
        <v>1100</v>
      </c>
      <c r="DV772" s="732" t="s">
        <v>6368</v>
      </c>
      <c r="DW772" s="165">
        <v>0</v>
      </c>
      <c r="DX772" s="519">
        <f t="shared" si="476"/>
        <v>0</v>
      </c>
      <c r="DY772" s="520"/>
      <c r="DZ772" s="521">
        <f t="shared" si="475"/>
        <v>0</v>
      </c>
      <c r="EH772" s="733" t="s">
        <v>3563</v>
      </c>
      <c r="EI772" s="163">
        <v>770</v>
      </c>
      <c r="EJ772" s="528">
        <f>ROUND(((EI772-(EI772/6))/$DD$3)*$DE$3,2)</f>
        <v>770</v>
      </c>
      <c r="EK772" s="523"/>
      <c r="EL772" s="524">
        <v>750</v>
      </c>
    </row>
    <row r="773" spans="51:142" x14ac:dyDescent="0.2">
      <c r="AY773" s="226"/>
      <c r="AZ773" s="221"/>
      <c r="BA773" s="222"/>
      <c r="BW773" s="732" t="s">
        <v>2739</v>
      </c>
      <c r="BX773" s="246" t="s">
        <v>433</v>
      </c>
      <c r="BY773" s="137" t="str">
        <f t="shared" si="470"/>
        <v>ДП Елегант.3.Трипл. мат</v>
      </c>
      <c r="CA773" s="145" t="s">
        <v>3058</v>
      </c>
      <c r="CB773" s="475" t="s">
        <v>4103</v>
      </c>
      <c r="CC773" s="238" t="str">
        <f t="shared" si="477"/>
        <v>ДП ЛАДА-НОВА.б/з фальц..робоча..Magnet цл +2завіс 3D</v>
      </c>
      <c r="DD773" s="734" t="s">
        <v>2687</v>
      </c>
      <c r="DE773" s="165">
        <v>6790.0000000000009</v>
      </c>
      <c r="DF773" s="519">
        <f t="shared" si="478"/>
        <v>6790</v>
      </c>
      <c r="DG773" s="520"/>
      <c r="DH773" s="521">
        <f t="shared" si="479"/>
        <v>6790</v>
      </c>
      <c r="DP773" s="732" t="s">
        <v>2729</v>
      </c>
      <c r="DQ773" s="165">
        <v>1680</v>
      </c>
      <c r="DR773" s="519">
        <f t="shared" si="473"/>
        <v>1680</v>
      </c>
      <c r="DS773" s="520"/>
      <c r="DT773" s="521">
        <f t="shared" si="471"/>
        <v>1680</v>
      </c>
      <c r="DV773" s="732" t="s">
        <v>4369</v>
      </c>
      <c r="DW773" s="165">
        <v>0</v>
      </c>
      <c r="DX773" s="519">
        <f t="shared" si="476"/>
        <v>0</v>
      </c>
      <c r="DY773" s="520"/>
      <c r="DZ773" s="521">
        <f t="shared" si="475"/>
        <v>0</v>
      </c>
      <c r="EH773" s="535"/>
      <c r="EI773" s="536"/>
      <c r="EJ773" s="647"/>
      <c r="EK773" s="648"/>
      <c r="EL773" s="649"/>
    </row>
    <row r="774" spans="51:142" x14ac:dyDescent="0.2">
      <c r="AY774" s="57" t="s">
        <v>279</v>
      </c>
      <c r="AZ774" s="55" t="s">
        <v>88</v>
      </c>
      <c r="BA774" s="69" t="str">
        <f>CONCATENATE(AY774,".",AZ774)</f>
        <v>КД Standard.1.стандарт</v>
      </c>
      <c r="BW774" s="733" t="s">
        <v>2739</v>
      </c>
      <c r="BX774" s="247" t="s">
        <v>432</v>
      </c>
      <c r="BY774" s="138" t="str">
        <f t="shared" si="470"/>
        <v>ДП Елегант.3.Трипл. чер</v>
      </c>
      <c r="CA774" s="145" t="s">
        <v>3058</v>
      </c>
      <c r="CB774" s="475" t="s">
        <v>4107</v>
      </c>
      <c r="CC774" s="238" t="str">
        <f t="shared" si="477"/>
        <v>ДП ЛАДА-НОВА.б/з фальц..робоча..Magnet ст +2завіс 3D</v>
      </c>
      <c r="DD774" s="734" t="s">
        <v>2688</v>
      </c>
      <c r="DE774" s="165">
        <v>6790.0000000000009</v>
      </c>
      <c r="DF774" s="519">
        <f t="shared" si="478"/>
        <v>6790</v>
      </c>
      <c r="DG774" s="520"/>
      <c r="DH774" s="521">
        <f t="shared" si="479"/>
        <v>6790</v>
      </c>
      <c r="DP774" s="733" t="s">
        <v>2730</v>
      </c>
      <c r="DQ774" s="163">
        <v>1680</v>
      </c>
      <c r="DR774" s="522">
        <f t="shared" si="473"/>
        <v>1680</v>
      </c>
      <c r="DS774" s="523"/>
      <c r="DT774" s="524">
        <f t="shared" si="471"/>
        <v>1680</v>
      </c>
      <c r="DV774" s="732" t="s">
        <v>4370</v>
      </c>
      <c r="DW774" s="165">
        <v>0</v>
      </c>
      <c r="DX774" s="519">
        <f t="shared" si="476"/>
        <v>0</v>
      </c>
      <c r="DY774" s="520"/>
      <c r="DZ774" s="521">
        <f t="shared" si="475"/>
        <v>0</v>
      </c>
      <c r="EH774" s="732" t="s">
        <v>4658</v>
      </c>
      <c r="EI774" s="165">
        <v>0</v>
      </c>
      <c r="EJ774" s="519">
        <f t="shared" ref="EJ774:EJ791" si="480">ROUND(((EI774-(EI774/6))/$DD$3)*$DE$3,2)</f>
        <v>0</v>
      </c>
      <c r="EK774" s="520"/>
      <c r="EL774" s="521">
        <f t="shared" ref="EL774:EL791" si="481">IF(EK774="",EJ774,
IF(AND($EI$10&gt;=VLOOKUP(EK774,$EH$5:$EL$9,2,0),$EI$10&lt;=VLOOKUP(EK774,$EH$5:$EL$9,3,0)),
(EJ774*(1-VLOOKUP(EK774,$EH$5:$EL$9,4,0))),
EJ774))</f>
        <v>0</v>
      </c>
    </row>
    <row r="775" spans="51:142" x14ac:dyDescent="0.2">
      <c r="AY775" s="226"/>
      <c r="AZ775" s="221"/>
      <c r="BA775" s="222"/>
      <c r="BW775" s="731" t="s">
        <v>2740</v>
      </c>
      <c r="BX775" s="780" t="s">
        <v>3980</v>
      </c>
      <c r="BY775" s="134" t="str">
        <f t="shared" si="470"/>
        <v>ДП Елегант.4.Малюнок</v>
      </c>
      <c r="CA775" s="145" t="s">
        <v>3058</v>
      </c>
      <c r="CB775" s="475" t="s">
        <v>5836</v>
      </c>
      <c r="CC775" s="238" t="str">
        <f t="shared" si="477"/>
        <v>ДП ЛАДА-НОВА.б/з фальц..робоча..Magnet цл (чор.) +2завіс 3D(чор.)</v>
      </c>
      <c r="DD775" s="734" t="s">
        <v>2689</v>
      </c>
      <c r="DE775" s="165">
        <v>6790.0000000000009</v>
      </c>
      <c r="DF775" s="519">
        <f t="shared" si="478"/>
        <v>6790</v>
      </c>
      <c r="DG775" s="520"/>
      <c r="DH775" s="521">
        <f t="shared" si="479"/>
        <v>6790</v>
      </c>
      <c r="DP775" s="535"/>
      <c r="DQ775" s="536"/>
      <c r="DR775" s="647"/>
      <c r="DS775" s="648"/>
      <c r="DT775" s="649"/>
      <c r="DV775" s="732" t="s">
        <v>4371</v>
      </c>
      <c r="DW775" s="165">
        <v>800</v>
      </c>
      <c r="DX775" s="519">
        <f t="shared" si="476"/>
        <v>800</v>
      </c>
      <c r="DY775" s="520"/>
      <c r="DZ775" s="521">
        <f t="shared" si="475"/>
        <v>800</v>
      </c>
      <c r="EH775" s="733" t="s">
        <v>4659</v>
      </c>
      <c r="EI775" s="163">
        <v>660</v>
      </c>
      <c r="EJ775" s="528">
        <f t="shared" si="480"/>
        <v>660</v>
      </c>
      <c r="EK775" s="523"/>
      <c r="EL775" s="524">
        <f t="shared" si="481"/>
        <v>660</v>
      </c>
    </row>
    <row r="776" spans="51:142" x14ac:dyDescent="0.2">
      <c r="AY776" s="57" t="s">
        <v>6981</v>
      </c>
      <c r="AZ776" s="55" t="s">
        <v>643</v>
      </c>
      <c r="BA776" s="69" t="str">
        <f>CONCATENATE(AY776,".",AZ776)</f>
        <v>КД Standard-Алюм.1.стандарт.</v>
      </c>
      <c r="BW776" s="732" t="s">
        <v>2740</v>
      </c>
      <c r="BX776" s="764" t="s">
        <v>3617</v>
      </c>
      <c r="BY776" s="137" t="str">
        <f t="shared" si="470"/>
        <v>ДП Елегант.4.Графіт</v>
      </c>
      <c r="CA776" s="145" t="s">
        <v>3058</v>
      </c>
      <c r="CB776" s="475" t="s">
        <v>5837</v>
      </c>
      <c r="CC776" s="238" t="str">
        <f t="shared" si="477"/>
        <v>ДП ЛАДА-НОВА.б/з фальц..робоча..Magnet ст (чор.) +2завіс 3D(чор.)</v>
      </c>
      <c r="DD776" s="734" t="s">
        <v>2690</v>
      </c>
      <c r="DE776" s="165">
        <v>6790.0000000000009</v>
      </c>
      <c r="DF776" s="519">
        <f t="shared" si="478"/>
        <v>6790</v>
      </c>
      <c r="DG776" s="520"/>
      <c r="DH776" s="521">
        <f t="shared" si="479"/>
        <v>6790</v>
      </c>
      <c r="DP776" s="161" t="s">
        <v>269</v>
      </c>
      <c r="DQ776" s="162">
        <v>0</v>
      </c>
      <c r="DR776" s="525">
        <f t="shared" ref="DR776:DR810" si="482">ROUND(((DQ776-(DQ776/6))/$DD$3)*$DE$3,2)</f>
        <v>0</v>
      </c>
      <c r="DS776" s="526"/>
      <c r="DT776" s="527">
        <f>IF(DS776="",DR776,
IF(AND($DQ$10&gt;=VLOOKUP(DS776,$DP$5:$DT$9,2,0),$DQ$10&lt;=VLOOKUP(DS776,$DP$5:$DT$9,3,0)),
(DR776*(1-VLOOKUP(DS776,$DP$5:$DT$9,4,0))),
DR776))</f>
        <v>0</v>
      </c>
      <c r="DV776" s="732" t="s">
        <v>4372</v>
      </c>
      <c r="DW776" s="165">
        <v>800</v>
      </c>
      <c r="DX776" s="519">
        <f t="shared" si="476"/>
        <v>800</v>
      </c>
      <c r="DY776" s="520"/>
      <c r="DZ776" s="521">
        <f t="shared" si="475"/>
        <v>800</v>
      </c>
      <c r="EH776" s="732" t="s">
        <v>3564</v>
      </c>
      <c r="EI776" s="165">
        <v>0</v>
      </c>
      <c r="EJ776" s="519">
        <f t="shared" si="480"/>
        <v>0</v>
      </c>
      <c r="EK776" s="520"/>
      <c r="EL776" s="521">
        <f t="shared" si="481"/>
        <v>0</v>
      </c>
    </row>
    <row r="777" spans="51:142" x14ac:dyDescent="0.2">
      <c r="AY777" s="57" t="s">
        <v>6982</v>
      </c>
      <c r="AZ777" s="55" t="s">
        <v>643</v>
      </c>
      <c r="BA777" s="69" t="str">
        <f>CONCATENATE(AY777,".",AZ777)</f>
        <v>КД Standard-Алюм.2.стандарт.</v>
      </c>
      <c r="BW777" s="732" t="s">
        <v>2740</v>
      </c>
      <c r="BX777" s="246" t="s">
        <v>790</v>
      </c>
      <c r="BY777" s="137" t="str">
        <f t="shared" si="470"/>
        <v>ДП Елегант.4.Бронза</v>
      </c>
      <c r="CA777" s="145" t="s">
        <v>3058</v>
      </c>
      <c r="CB777" s="96"/>
      <c r="CC777" s="96"/>
      <c r="DD777" s="734" t="s">
        <v>2691</v>
      </c>
      <c r="DE777" s="165">
        <v>6790.0000000000009</v>
      </c>
      <c r="DF777" s="519">
        <f t="shared" si="478"/>
        <v>6790</v>
      </c>
      <c r="DG777" s="520"/>
      <c r="DH777" s="521">
        <f t="shared" si="479"/>
        <v>6790</v>
      </c>
      <c r="DP777" s="732" t="s">
        <v>3797</v>
      </c>
      <c r="DQ777" s="165">
        <v>780</v>
      </c>
      <c r="DR777" s="519">
        <f t="shared" si="482"/>
        <v>780</v>
      </c>
      <c r="DS777" s="520"/>
      <c r="DT777" s="521">
        <f t="shared" ref="DT777:DT810" si="483">IF(DS777="",DR777,
IF(AND($DQ$10&gt;=VLOOKUP(DS777,$DP$5:$DT$9,2,0),$DQ$10&lt;=VLOOKUP(DS777,$DP$5:$DT$9,3,0)),
(DR777*(1-VLOOKUP(DS777,$DP$5:$DT$9,4,0))),
DR777))</f>
        <v>780</v>
      </c>
      <c r="DV777" s="733" t="s">
        <v>4373</v>
      </c>
      <c r="DW777" s="165">
        <v>800</v>
      </c>
      <c r="DX777" s="519">
        <f t="shared" si="476"/>
        <v>800</v>
      </c>
      <c r="DY777" s="523"/>
      <c r="DZ777" s="524">
        <f t="shared" si="475"/>
        <v>800</v>
      </c>
      <c r="EH777" s="733" t="s">
        <v>3565</v>
      </c>
      <c r="EI777" s="163">
        <v>660</v>
      </c>
      <c r="EJ777" s="528">
        <f t="shared" si="480"/>
        <v>660</v>
      </c>
      <c r="EK777" s="523"/>
      <c r="EL777" s="524">
        <f t="shared" si="481"/>
        <v>660</v>
      </c>
    </row>
    <row r="778" spans="51:142" x14ac:dyDescent="0.2">
      <c r="AY778" s="226"/>
      <c r="AZ778" s="221"/>
      <c r="BA778" s="222"/>
      <c r="BW778" s="732" t="s">
        <v>2740</v>
      </c>
      <c r="BX778" s="246" t="s">
        <v>433</v>
      </c>
      <c r="BY778" s="137" t="str">
        <f t="shared" si="470"/>
        <v>ДП Елегант.4.Трипл. мат</v>
      </c>
      <c r="CA778" s="145" t="s">
        <v>3058</v>
      </c>
      <c r="CB778" s="475" t="s">
        <v>4109</v>
      </c>
      <c r="CC778" s="238" t="str">
        <f>CONCATENATE(CA778,".",CB778)</f>
        <v>ДП ЛАДА-НОВА.б/з фальц..робоча..Magnet цл +3завіс 3D</v>
      </c>
      <c r="DD778" s="734" t="s">
        <v>2692</v>
      </c>
      <c r="DE778" s="165">
        <v>6790.0000000000009</v>
      </c>
      <c r="DF778" s="519">
        <f t="shared" si="478"/>
        <v>6790</v>
      </c>
      <c r="DG778" s="520"/>
      <c r="DH778" s="521">
        <f t="shared" si="479"/>
        <v>6790</v>
      </c>
      <c r="DP778" s="164" t="s">
        <v>455</v>
      </c>
      <c r="DQ778" s="165">
        <v>780</v>
      </c>
      <c r="DR778" s="519">
        <f t="shared" si="482"/>
        <v>780</v>
      </c>
      <c r="DS778" s="520"/>
      <c r="DT778" s="521">
        <f t="shared" si="483"/>
        <v>780</v>
      </c>
      <c r="DV778" s="733" t="s">
        <v>4374</v>
      </c>
      <c r="DW778" s="163">
        <v>800</v>
      </c>
      <c r="DX778" s="519">
        <f t="shared" si="476"/>
        <v>800</v>
      </c>
      <c r="DY778" s="523"/>
      <c r="DZ778" s="524">
        <f t="shared" si="475"/>
        <v>800</v>
      </c>
      <c r="EH778" s="732" t="s">
        <v>3566</v>
      </c>
      <c r="EI778" s="165">
        <v>0</v>
      </c>
      <c r="EJ778" s="519">
        <f>ROUND(((EI778-(EI778/6))/$DD$3)*$DE$3,2)</f>
        <v>0</v>
      </c>
      <c r="EK778" s="520"/>
      <c r="EL778" s="521">
        <f>IF(EK778="",EJ778,
IF(AND($EI$10&gt;=VLOOKUP(EK778,$EH$5:$EL$9,2,0),$EI$10&lt;=VLOOKUP(EK778,$EH$5:$EL$9,3,0)),
(EJ778*(1-VLOOKUP(EK778,$EH$5:$EL$9,4,0))),
EJ778))</f>
        <v>0</v>
      </c>
    </row>
    <row r="779" spans="51:142" x14ac:dyDescent="0.2">
      <c r="AY779" s="57" t="s">
        <v>280</v>
      </c>
      <c r="AZ779" s="55" t="s">
        <v>88</v>
      </c>
      <c r="BA779" s="69" t="str">
        <f t="shared" ref="BA779:BA798" si="484">CONCATENATE(AY779,".",AZ779)</f>
        <v>КД Verto-FIT.A.стандарт</v>
      </c>
      <c r="BW779" s="733" t="s">
        <v>2740</v>
      </c>
      <c r="BX779" s="247" t="s">
        <v>432</v>
      </c>
      <c r="BY779" s="138" t="str">
        <f t="shared" si="470"/>
        <v>ДП Елегант.4.Трипл. чер</v>
      </c>
      <c r="CA779" s="146" t="s">
        <v>3058</v>
      </c>
      <c r="CB779" s="587" t="s">
        <v>4110</v>
      </c>
      <c r="CC779" s="239" t="str">
        <f>CONCATENATE(CA779,".",CB779)</f>
        <v>ДП ЛАДА-НОВА.б/з фальц..робоча..Magnet ст +3завіс 3D</v>
      </c>
      <c r="DD779" s="734" t="s">
        <v>2693</v>
      </c>
      <c r="DE779" s="165">
        <v>6790.0000000000009</v>
      </c>
      <c r="DF779" s="519">
        <f t="shared" si="478"/>
        <v>6790</v>
      </c>
      <c r="DG779" s="520"/>
      <c r="DH779" s="521">
        <f t="shared" si="479"/>
        <v>6790</v>
      </c>
      <c r="DP779" s="164" t="s">
        <v>270</v>
      </c>
      <c r="DQ779" s="165">
        <v>1060</v>
      </c>
      <c r="DR779" s="519">
        <f t="shared" si="482"/>
        <v>1060</v>
      </c>
      <c r="DS779" s="520"/>
      <c r="DT779" s="521">
        <f t="shared" si="483"/>
        <v>1060</v>
      </c>
      <c r="DV779" s="732" t="s">
        <v>4375</v>
      </c>
      <c r="DW779" s="165">
        <v>800</v>
      </c>
      <c r="DX779" s="519">
        <f t="shared" si="476"/>
        <v>800</v>
      </c>
      <c r="DY779" s="520"/>
      <c r="DZ779" s="521">
        <f t="shared" si="475"/>
        <v>800</v>
      </c>
      <c r="EH779" s="733" t="s">
        <v>3567</v>
      </c>
      <c r="EI779" s="163">
        <v>660</v>
      </c>
      <c r="EJ779" s="528">
        <f>ROUND(((EI779-(EI779/6))/$DD$3)*$DE$3,2)</f>
        <v>660</v>
      </c>
      <c r="EK779" s="523"/>
      <c r="EL779" s="524">
        <f>IF(EK779="",EJ779,
IF(AND($EI$10&gt;=VLOOKUP(EK779,$EH$5:$EL$9,2,0),$EI$10&lt;=VLOOKUP(EK779,$EH$5:$EL$9,3,0)),
(EJ779*(1-VLOOKUP(EK779,$EH$5:$EL$9,4,0))),
EJ779))</f>
        <v>660</v>
      </c>
    </row>
    <row r="780" spans="51:142" x14ac:dyDescent="0.2">
      <c r="AY780" s="57" t="s">
        <v>280</v>
      </c>
      <c r="AZ780" s="55" t="s">
        <v>4536</v>
      </c>
      <c r="BA780" s="69" t="str">
        <f t="shared" si="484"/>
        <v>КД Verto-FIT.A.тунель</v>
      </c>
      <c r="BW780" s="731" t="s">
        <v>2741</v>
      </c>
      <c r="BX780" s="780" t="s">
        <v>3980</v>
      </c>
      <c r="BY780" s="134" t="str">
        <f t="shared" si="470"/>
        <v>ДП Елегант.5.Малюнок</v>
      </c>
      <c r="CA780" s="145" t="s">
        <v>3058</v>
      </c>
      <c r="CB780" s="475" t="s">
        <v>5840</v>
      </c>
      <c r="CC780" s="238" t="str">
        <f>CONCATENATE(CA780,".",CB780)</f>
        <v>ДП ЛАДА-НОВА.б/з фальц..робоча..Magnet цл (чор.) +3завіс 3D(чор.)</v>
      </c>
      <c r="DD780" s="735" t="s">
        <v>2694</v>
      </c>
      <c r="DE780" s="163">
        <v>6790.0000000000009</v>
      </c>
      <c r="DF780" s="528">
        <f t="shared" si="478"/>
        <v>6790</v>
      </c>
      <c r="DG780" s="523"/>
      <c r="DH780" s="524">
        <f>IF(DG780="",DF780,
IF(AND($DE$10&gt;=VLOOKUP(DG780,$DD$5:$DH$9,2,0),$DE$10&lt;=VLOOKUP(DG780,$DD$5:$DH$9,3,0)),
(DF780*(1-VLOOKUP(DG780,$DD$5:$DH$9,4,0))),
DF780))</f>
        <v>6790</v>
      </c>
      <c r="DP780" s="107" t="s">
        <v>271</v>
      </c>
      <c r="DQ780" s="163">
        <v>1060</v>
      </c>
      <c r="DR780" s="522">
        <f t="shared" si="482"/>
        <v>1060</v>
      </c>
      <c r="DS780" s="523"/>
      <c r="DT780" s="524">
        <f t="shared" si="483"/>
        <v>1060</v>
      </c>
      <c r="DV780" s="732" t="s">
        <v>4376</v>
      </c>
      <c r="DW780" s="165">
        <v>800</v>
      </c>
      <c r="DX780" s="519">
        <f t="shared" si="476"/>
        <v>800</v>
      </c>
      <c r="DY780" s="520"/>
      <c r="DZ780" s="521">
        <f t="shared" si="475"/>
        <v>800</v>
      </c>
      <c r="EH780" s="732" t="s">
        <v>3568</v>
      </c>
      <c r="EI780" s="165">
        <v>0</v>
      </c>
      <c r="EJ780" s="519">
        <f>ROUND(((EI780-(EI780/6))/$DD$3)*$DE$3,2)</f>
        <v>0</v>
      </c>
      <c r="EK780" s="520"/>
      <c r="EL780" s="521">
        <f>IF(EK780="",EJ780,
IF(AND($EI$10&gt;=VLOOKUP(EK780,$EH$5:$EL$9,2,0),$EI$10&lt;=VLOOKUP(EK780,$EH$5:$EL$9,3,0)),
(EJ780*(1-VLOOKUP(EK780,$EH$5:$EL$9,4,0))),
EJ780))</f>
        <v>0</v>
      </c>
    </row>
    <row r="781" spans="51:142" x14ac:dyDescent="0.2">
      <c r="AY781" s="57" t="s">
        <v>281</v>
      </c>
      <c r="AZ781" s="55" t="s">
        <v>88</v>
      </c>
      <c r="BA781" s="69" t="str">
        <f t="shared" si="484"/>
        <v>КД Verto-FIT.B.стандарт</v>
      </c>
      <c r="BW781" s="732" t="s">
        <v>2741</v>
      </c>
      <c r="BX781" s="764" t="s">
        <v>3617</v>
      </c>
      <c r="BY781" s="137" t="str">
        <f t="shared" si="470"/>
        <v>ДП Елегант.5.Графіт</v>
      </c>
      <c r="CA781" s="146" t="s">
        <v>3058</v>
      </c>
      <c r="CB781" s="587" t="s">
        <v>5841</v>
      </c>
      <c r="CC781" s="239" t="str">
        <f>CONCATENATE(CA781,".",CB781)</f>
        <v>ДП ЛАДА-НОВА.б/з фальц..робоча..Magnet ст (чор.) +3завіс 3D(чор.)</v>
      </c>
      <c r="DD781" s="734" t="s">
        <v>2695</v>
      </c>
      <c r="DE781" s="165">
        <v>7660</v>
      </c>
      <c r="DF781" s="528">
        <f t="shared" si="478"/>
        <v>7660</v>
      </c>
      <c r="DG781" s="520"/>
      <c r="DH781" s="524">
        <f t="shared" ref="DH781:DH816" si="485">IF(DG781="",DF781,
IF(AND($DE$10&gt;=VLOOKUP(DG781,$DD$5:$DH$9,2,0),$DE$10&lt;=VLOOKUP(DG781,$DD$5:$DH$9,3,0)),
(DF781*(1-VLOOKUP(DG781,$DD$5:$DH$9,4,0))),
DF781))</f>
        <v>7660</v>
      </c>
      <c r="DP781" s="731" t="s">
        <v>3990</v>
      </c>
      <c r="DQ781" s="162">
        <v>0</v>
      </c>
      <c r="DR781" s="525">
        <f t="shared" si="482"/>
        <v>0</v>
      </c>
      <c r="DS781" s="526"/>
      <c r="DT781" s="527">
        <f t="shared" si="483"/>
        <v>0</v>
      </c>
      <c r="DV781" s="732" t="s">
        <v>5993</v>
      </c>
      <c r="DW781" s="165">
        <v>0</v>
      </c>
      <c r="DX781" s="519">
        <f t="shared" si="476"/>
        <v>0</v>
      </c>
      <c r="DY781" s="520"/>
      <c r="DZ781" s="521">
        <f t="shared" si="475"/>
        <v>0</v>
      </c>
      <c r="EH781" s="733" t="s">
        <v>3569</v>
      </c>
      <c r="EI781" s="163">
        <v>760</v>
      </c>
      <c r="EJ781" s="528">
        <f>ROUND(((EI781-(EI781/6))/$DD$3)*$DE$3,2)</f>
        <v>760</v>
      </c>
      <c r="EK781" s="523"/>
      <c r="EL781" s="524">
        <f>IF(EK781="",EJ781,
IF(AND($EI$10&gt;=VLOOKUP(EK781,$EH$5:$EL$9,2,0),$EI$10&lt;=VLOOKUP(EK781,$EH$5:$EL$9,3,0)),
(EJ781*(1-VLOOKUP(EK781,$EH$5:$EL$9,4,0))),
EJ781))</f>
        <v>760</v>
      </c>
    </row>
    <row r="782" spans="51:142" x14ac:dyDescent="0.2">
      <c r="AY782" s="57" t="s">
        <v>281</v>
      </c>
      <c r="AZ782" s="55" t="s">
        <v>4536</v>
      </c>
      <c r="BA782" s="69" t="str">
        <f t="shared" si="484"/>
        <v>КД Verto-FIT.B.тунель</v>
      </c>
      <c r="BW782" s="732" t="s">
        <v>2741</v>
      </c>
      <c r="BX782" s="246" t="s">
        <v>790</v>
      </c>
      <c r="BY782" s="137" t="str">
        <f t="shared" si="470"/>
        <v>ДП Елегант.5.Бронза</v>
      </c>
      <c r="CA782" s="144" t="s">
        <v>3059</v>
      </c>
      <c r="CB782" s="133" t="s">
        <v>3871</v>
      </c>
      <c r="CC782" s="134" t="str">
        <f>CONCATENATE(CA782,".",CB782)</f>
        <v>ДП ЛАДА-НОВА.купе..робоча..(ні)</v>
      </c>
      <c r="DD782" s="734" t="s">
        <v>2696</v>
      </c>
      <c r="DE782" s="165">
        <v>7660</v>
      </c>
      <c r="DF782" s="528">
        <f t="shared" si="478"/>
        <v>7660</v>
      </c>
      <c r="DG782" s="520"/>
      <c r="DH782" s="524">
        <f t="shared" si="485"/>
        <v>7660</v>
      </c>
      <c r="DP782" s="732" t="s">
        <v>3798</v>
      </c>
      <c r="DQ782" s="165">
        <v>780</v>
      </c>
      <c r="DR782" s="519">
        <f t="shared" si="482"/>
        <v>780</v>
      </c>
      <c r="DS782" s="520"/>
      <c r="DT782" s="521">
        <f t="shared" si="483"/>
        <v>780</v>
      </c>
      <c r="DV782" s="732" t="s">
        <v>5994</v>
      </c>
      <c r="DW782" s="165">
        <v>1000</v>
      </c>
      <c r="DX782" s="519">
        <f t="shared" si="476"/>
        <v>1000</v>
      </c>
      <c r="DY782" s="520"/>
      <c r="DZ782" s="521">
        <f t="shared" si="475"/>
        <v>1000</v>
      </c>
      <c r="EH782" s="732" t="s">
        <v>3570</v>
      </c>
      <c r="EI782" s="165">
        <v>0</v>
      </c>
      <c r="EJ782" s="519">
        <f t="shared" si="480"/>
        <v>0</v>
      </c>
      <c r="EK782" s="520"/>
      <c r="EL782" s="521">
        <f t="shared" si="481"/>
        <v>0</v>
      </c>
    </row>
    <row r="783" spans="51:142" x14ac:dyDescent="0.2">
      <c r="AY783" s="57" t="s">
        <v>1122</v>
      </c>
      <c r="AZ783" s="55" t="s">
        <v>88</v>
      </c>
      <c r="BA783" s="69" t="str">
        <f t="shared" si="484"/>
        <v>КД Verto-FIT.B+.стандарт</v>
      </c>
      <c r="BW783" s="732" t="s">
        <v>2741</v>
      </c>
      <c r="BX783" s="246" t="s">
        <v>433</v>
      </c>
      <c r="BY783" s="137" t="str">
        <f t="shared" si="470"/>
        <v>ДП Елегант.5.Трипл. мат</v>
      </c>
      <c r="CA783" s="145" t="s">
        <v>3059</v>
      </c>
      <c r="CC783" s="21"/>
      <c r="DD783" s="734" t="s">
        <v>2697</v>
      </c>
      <c r="DE783" s="165">
        <v>7660</v>
      </c>
      <c r="DF783" s="528">
        <f t="shared" si="478"/>
        <v>7660</v>
      </c>
      <c r="DG783" s="520"/>
      <c r="DH783" s="524">
        <f t="shared" si="485"/>
        <v>7660</v>
      </c>
      <c r="DP783" s="164" t="s">
        <v>456</v>
      </c>
      <c r="DQ783" s="165">
        <v>780</v>
      </c>
      <c r="DR783" s="519">
        <f t="shared" si="482"/>
        <v>780</v>
      </c>
      <c r="DS783" s="520"/>
      <c r="DT783" s="521">
        <f t="shared" si="483"/>
        <v>780</v>
      </c>
      <c r="DV783" s="732" t="s">
        <v>5995</v>
      </c>
      <c r="DW783" s="165">
        <v>1000</v>
      </c>
      <c r="DX783" s="519">
        <f t="shared" si="476"/>
        <v>1000</v>
      </c>
      <c r="DY783" s="520"/>
      <c r="DZ783" s="521">
        <f t="shared" si="475"/>
        <v>1000</v>
      </c>
      <c r="EH783" s="733" t="s">
        <v>3571</v>
      </c>
      <c r="EI783" s="163">
        <v>810</v>
      </c>
      <c r="EJ783" s="528">
        <f t="shared" si="480"/>
        <v>810</v>
      </c>
      <c r="EK783" s="523"/>
      <c r="EL783" s="524">
        <f t="shared" si="481"/>
        <v>810</v>
      </c>
    </row>
    <row r="784" spans="51:142" x14ac:dyDescent="0.2">
      <c r="AY784" s="57" t="s">
        <v>1122</v>
      </c>
      <c r="AZ784" s="55" t="s">
        <v>4536</v>
      </c>
      <c r="BA784" s="69" t="str">
        <f t="shared" si="484"/>
        <v>КД Verto-FIT.B+.тунель</v>
      </c>
      <c r="BW784" s="733" t="s">
        <v>2741</v>
      </c>
      <c r="BX784" s="247" t="s">
        <v>432</v>
      </c>
      <c r="BY784" s="138" t="str">
        <f t="shared" si="470"/>
        <v>ДП Елегант.5.Трипл. чер</v>
      </c>
      <c r="CA784" s="145" t="s">
        <v>3059</v>
      </c>
      <c r="CB784" s="136" t="s">
        <v>434</v>
      </c>
      <c r="CC784" s="137" t="str">
        <f>CONCATENATE(CA784,".",CB784)</f>
        <v>ДП ЛАДА-НОВА.купе..робоча..Ручка-Захват</v>
      </c>
      <c r="DD784" s="734" t="s">
        <v>2698</v>
      </c>
      <c r="DE784" s="165">
        <v>7660</v>
      </c>
      <c r="DF784" s="528">
        <f t="shared" si="478"/>
        <v>7660</v>
      </c>
      <c r="DG784" s="520"/>
      <c r="DH784" s="524">
        <f t="shared" si="485"/>
        <v>7660</v>
      </c>
      <c r="DP784" s="164" t="s">
        <v>261</v>
      </c>
      <c r="DQ784" s="165">
        <v>1060</v>
      </c>
      <c r="DR784" s="519">
        <f t="shared" si="482"/>
        <v>1060</v>
      </c>
      <c r="DS784" s="520"/>
      <c r="DT784" s="521">
        <f t="shared" si="483"/>
        <v>1060</v>
      </c>
      <c r="DV784" s="733" t="s">
        <v>5996</v>
      </c>
      <c r="DW784" s="165">
        <v>1000</v>
      </c>
      <c r="DX784" s="519">
        <f t="shared" si="476"/>
        <v>1000</v>
      </c>
      <c r="DY784" s="523"/>
      <c r="DZ784" s="524">
        <f t="shared" si="475"/>
        <v>1000</v>
      </c>
      <c r="EB784" s="821"/>
      <c r="EC784" s="765"/>
      <c r="ED784" s="822"/>
      <c r="EH784" s="732" t="s">
        <v>7434</v>
      </c>
      <c r="EI784" s="165">
        <v>0</v>
      </c>
      <c r="EJ784" s="519">
        <f>ROUND(((EI784-(EI784/6))/$DD$3)*$DE$3,2)</f>
        <v>0</v>
      </c>
      <c r="EK784" s="520"/>
      <c r="EL784" s="521">
        <f>IF(EK784="",EJ784,
IF(AND($EI$10&gt;=VLOOKUP(EK784,$EH$5:$EL$9,2,0),$EI$10&lt;=VLOOKUP(EK784,$EH$5:$EL$9,3,0)),
(EJ784*(1-VLOOKUP(EK784,$EH$5:$EL$9,4,0))),
EJ784))</f>
        <v>0</v>
      </c>
    </row>
    <row r="785" spans="51:142" x14ac:dyDescent="0.2">
      <c r="AY785" s="57" t="s">
        <v>282</v>
      </c>
      <c r="AZ785" s="55" t="s">
        <v>88</v>
      </c>
      <c r="BA785" s="69" t="str">
        <f t="shared" si="484"/>
        <v>КД Verto-FIT.C.стандарт</v>
      </c>
      <c r="BW785" s="731" t="s">
        <v>2742</v>
      </c>
      <c r="BX785" s="780" t="s">
        <v>3980</v>
      </c>
      <c r="BY785" s="134" t="str">
        <f t="shared" si="470"/>
        <v>ДП Елегант.6.Малюнок</v>
      </c>
      <c r="CA785" s="145" t="s">
        <v>3059</v>
      </c>
      <c r="CB785" s="136" t="s">
        <v>647</v>
      </c>
      <c r="CC785" s="137" t="str">
        <f>CONCATENATE(CA785,".",CB785)</f>
        <v>ДП ЛАДА-НОВА.купе..робоча..Ручка-Замок</v>
      </c>
      <c r="DD785" s="734" t="s">
        <v>2699</v>
      </c>
      <c r="DE785" s="165">
        <v>7660</v>
      </c>
      <c r="DF785" s="528">
        <f t="shared" si="478"/>
        <v>7660</v>
      </c>
      <c r="DG785" s="520"/>
      <c r="DH785" s="524">
        <f t="shared" si="485"/>
        <v>7660</v>
      </c>
      <c r="DP785" s="107" t="s">
        <v>262</v>
      </c>
      <c r="DQ785" s="163">
        <v>1060</v>
      </c>
      <c r="DR785" s="522">
        <f t="shared" si="482"/>
        <v>1060</v>
      </c>
      <c r="DS785" s="523"/>
      <c r="DT785" s="524">
        <f t="shared" si="483"/>
        <v>1060</v>
      </c>
      <c r="DV785" s="732" t="s">
        <v>5997</v>
      </c>
      <c r="DW785" s="165">
        <v>1000</v>
      </c>
      <c r="DX785" s="519">
        <f t="shared" si="476"/>
        <v>1000</v>
      </c>
      <c r="DY785" s="520"/>
      <c r="DZ785" s="521">
        <f t="shared" si="475"/>
        <v>1000</v>
      </c>
      <c r="EB785" s="823"/>
      <c r="EC785" s="824"/>
      <c r="ED785" s="825"/>
      <c r="EH785" s="733" t="s">
        <v>7435</v>
      </c>
      <c r="EI785" s="163">
        <v>810</v>
      </c>
      <c r="EJ785" s="528">
        <f>ROUND(((EI785-(EI785/6))/$DD$3)*$DE$3,2)</f>
        <v>810</v>
      </c>
      <c r="EK785" s="523"/>
      <c r="EL785" s="524">
        <f>IF(EK785="",EJ785,
IF(AND($EI$10&gt;=VLOOKUP(EK785,$EH$5:$EL$9,2,0),$EI$10&lt;=VLOOKUP(EK785,$EH$5:$EL$9,3,0)),
(EJ785*(1-VLOOKUP(EK785,$EH$5:$EL$9,4,0))),
EJ785))</f>
        <v>810</v>
      </c>
    </row>
    <row r="786" spans="51:142" x14ac:dyDescent="0.2">
      <c r="AY786" s="57" t="s">
        <v>282</v>
      </c>
      <c r="AZ786" s="55" t="s">
        <v>4536</v>
      </c>
      <c r="BA786" s="69" t="str">
        <f t="shared" si="484"/>
        <v>КД Verto-FIT.C.тунель</v>
      </c>
      <c r="BW786" s="732" t="s">
        <v>2742</v>
      </c>
      <c r="BX786" s="764" t="s">
        <v>3617</v>
      </c>
      <c r="BY786" s="137" t="str">
        <f t="shared" si="470"/>
        <v>ДП Елегант.6.Графіт</v>
      </c>
      <c r="CA786" s="145"/>
      <c r="CB786" s="136"/>
      <c r="CC786" s="137"/>
      <c r="DD786" s="734" t="s">
        <v>2700</v>
      </c>
      <c r="DE786" s="165">
        <v>7660</v>
      </c>
      <c r="DF786" s="528">
        <f t="shared" si="478"/>
        <v>7660</v>
      </c>
      <c r="DG786" s="520"/>
      <c r="DH786" s="524">
        <f t="shared" si="485"/>
        <v>7660</v>
      </c>
      <c r="DP786" s="731" t="s">
        <v>3991</v>
      </c>
      <c r="DQ786" s="162">
        <v>0</v>
      </c>
      <c r="DR786" s="525">
        <f t="shared" si="482"/>
        <v>0</v>
      </c>
      <c r="DS786" s="526"/>
      <c r="DT786" s="527">
        <f t="shared" si="483"/>
        <v>0</v>
      </c>
      <c r="DV786" s="733" t="s">
        <v>5998</v>
      </c>
      <c r="DW786" s="163">
        <v>1000</v>
      </c>
      <c r="DX786" s="519">
        <f t="shared" si="476"/>
        <v>1000</v>
      </c>
      <c r="DY786" s="523"/>
      <c r="DZ786" s="524">
        <f t="shared" si="475"/>
        <v>1000</v>
      </c>
      <c r="EB786" s="821"/>
      <c r="EC786" s="765"/>
      <c r="ED786" s="822"/>
      <c r="EH786" s="732" t="s">
        <v>3572</v>
      </c>
      <c r="EI786" s="165">
        <v>0</v>
      </c>
      <c r="EJ786" s="519">
        <f t="shared" si="480"/>
        <v>0</v>
      </c>
      <c r="EK786" s="520"/>
      <c r="EL786" s="521">
        <f t="shared" si="481"/>
        <v>0</v>
      </c>
    </row>
    <row r="787" spans="51:142" x14ac:dyDescent="0.2">
      <c r="AY787" s="57" t="s">
        <v>283</v>
      </c>
      <c r="AZ787" s="55" t="s">
        <v>88</v>
      </c>
      <c r="BA787" s="69" t="str">
        <f t="shared" si="484"/>
        <v>КД Verto-FIT.D.стандарт</v>
      </c>
      <c r="BW787" s="732" t="s">
        <v>2742</v>
      </c>
      <c r="BX787" s="246" t="s">
        <v>790</v>
      </c>
      <c r="BY787" s="137" t="str">
        <f t="shared" si="470"/>
        <v>ДП Елегант.6.Бронза</v>
      </c>
      <c r="CA787" s="145"/>
      <c r="CB787" s="136"/>
      <c r="CC787" s="137"/>
      <c r="DD787" s="734" t="s">
        <v>2701</v>
      </c>
      <c r="DE787" s="165">
        <v>7660</v>
      </c>
      <c r="DF787" s="528">
        <f t="shared" si="478"/>
        <v>7660</v>
      </c>
      <c r="DG787" s="520"/>
      <c r="DH787" s="524">
        <f t="shared" si="485"/>
        <v>7660</v>
      </c>
      <c r="DP787" s="732" t="s">
        <v>3799</v>
      </c>
      <c r="DQ787" s="165">
        <v>780</v>
      </c>
      <c r="DR787" s="519">
        <f t="shared" si="482"/>
        <v>780</v>
      </c>
      <c r="DS787" s="520"/>
      <c r="DT787" s="521">
        <f t="shared" si="483"/>
        <v>780</v>
      </c>
      <c r="DV787" s="733" t="s">
        <v>5999</v>
      </c>
      <c r="DW787" s="163">
        <v>1000</v>
      </c>
      <c r="DX787" s="519">
        <f t="shared" si="476"/>
        <v>1000</v>
      </c>
      <c r="DY787" s="523"/>
      <c r="DZ787" s="524">
        <f t="shared" si="475"/>
        <v>1000</v>
      </c>
      <c r="EB787" s="823"/>
      <c r="EC787" s="824"/>
      <c r="ED787" s="825"/>
      <c r="EH787" s="733" t="s">
        <v>3573</v>
      </c>
      <c r="EI787" s="163">
        <v>860</v>
      </c>
      <c r="EJ787" s="528">
        <f t="shared" si="480"/>
        <v>860</v>
      </c>
      <c r="EK787" s="523"/>
      <c r="EL787" s="524">
        <f t="shared" si="481"/>
        <v>860</v>
      </c>
    </row>
    <row r="788" spans="51:142" x14ac:dyDescent="0.2">
      <c r="AY788" s="57" t="s">
        <v>283</v>
      </c>
      <c r="AZ788" s="55" t="s">
        <v>4536</v>
      </c>
      <c r="BA788" s="69" t="str">
        <f t="shared" si="484"/>
        <v>КД Verto-FIT.D.тунель</v>
      </c>
      <c r="BW788" s="732" t="s">
        <v>2742</v>
      </c>
      <c r="BX788" s="246" t="s">
        <v>433</v>
      </c>
      <c r="BY788" s="137" t="str">
        <f t="shared" si="470"/>
        <v>ДП Елегант.6.Трипл. мат</v>
      </c>
      <c r="CA788" s="826"/>
      <c r="CB788" s="827"/>
      <c r="CC788" s="828"/>
      <c r="DD788" s="734" t="s">
        <v>2702</v>
      </c>
      <c r="DE788" s="165">
        <v>7660</v>
      </c>
      <c r="DF788" s="528">
        <f t="shared" si="478"/>
        <v>7660</v>
      </c>
      <c r="DG788" s="520"/>
      <c r="DH788" s="524">
        <f t="shared" si="485"/>
        <v>7660</v>
      </c>
      <c r="DP788" s="164" t="s">
        <v>457</v>
      </c>
      <c r="DQ788" s="165">
        <v>780</v>
      </c>
      <c r="DR788" s="519">
        <f t="shared" si="482"/>
        <v>780</v>
      </c>
      <c r="DS788" s="520"/>
      <c r="DT788" s="521">
        <f t="shared" si="483"/>
        <v>780</v>
      </c>
      <c r="DV788" s="733" t="s">
        <v>2665</v>
      </c>
      <c r="DW788" s="163">
        <v>0</v>
      </c>
      <c r="DX788" s="519">
        <f t="shared" si="476"/>
        <v>0</v>
      </c>
      <c r="DY788" s="523"/>
      <c r="DZ788" s="524">
        <f t="shared" si="475"/>
        <v>0</v>
      </c>
      <c r="EH788" s="732" t="s">
        <v>4877</v>
      </c>
      <c r="EI788" s="165">
        <v>0</v>
      </c>
      <c r="EJ788" s="519">
        <f>ROUND(((EI788-(EI788/6))/$DD$3)*$DE$3,2)</f>
        <v>0</v>
      </c>
      <c r="EK788" s="520"/>
      <c r="EL788" s="521">
        <f>IF(EK788="",EJ788,
IF(AND($EI$10&gt;=VLOOKUP(EK788,$EH$5:$EL$9,2,0),$EI$10&lt;=VLOOKUP(EK788,$EH$5:$EL$9,3,0)),
(EJ788*(1-VLOOKUP(EK788,$EH$5:$EL$9,4,0))),
EJ788))</f>
        <v>0</v>
      </c>
    </row>
    <row r="789" spans="51:142" x14ac:dyDescent="0.2">
      <c r="AY789" s="57" t="s">
        <v>284</v>
      </c>
      <c r="AZ789" s="55" t="s">
        <v>88</v>
      </c>
      <c r="BA789" s="69" t="str">
        <f t="shared" si="484"/>
        <v>КД Verto-FIT.E.стандарт</v>
      </c>
      <c r="BW789" s="733" t="s">
        <v>2742</v>
      </c>
      <c r="BX789" s="247" t="s">
        <v>432</v>
      </c>
      <c r="BY789" s="138" t="str">
        <f t="shared" si="470"/>
        <v>ДП Елегант.6.Трипл. чер</v>
      </c>
      <c r="CA789" s="145" t="s">
        <v>3060</v>
      </c>
      <c r="CB789" s="136" t="s">
        <v>3871</v>
      </c>
      <c r="CC789" s="137" t="str">
        <f>CONCATENATE(CA789,".",CB789)</f>
        <v>ДП Міра.фальц..робоча..(ні)</v>
      </c>
      <c r="DD789" s="735" t="s">
        <v>2703</v>
      </c>
      <c r="DE789" s="163">
        <v>7660</v>
      </c>
      <c r="DF789" s="528">
        <f t="shared" si="478"/>
        <v>7660</v>
      </c>
      <c r="DG789" s="523"/>
      <c r="DH789" s="524">
        <f t="shared" si="485"/>
        <v>7660</v>
      </c>
      <c r="DP789" s="164" t="s">
        <v>263</v>
      </c>
      <c r="DQ789" s="165">
        <v>1060</v>
      </c>
      <c r="DR789" s="519">
        <f t="shared" si="482"/>
        <v>1060</v>
      </c>
      <c r="DS789" s="520"/>
      <c r="DT789" s="521">
        <f t="shared" si="483"/>
        <v>1060</v>
      </c>
      <c r="DV789" s="733" t="s">
        <v>2666</v>
      </c>
      <c r="DW789" s="163">
        <v>560</v>
      </c>
      <c r="DX789" s="519">
        <f t="shared" si="476"/>
        <v>560</v>
      </c>
      <c r="DY789" s="523"/>
      <c r="DZ789" s="524">
        <f t="shared" si="475"/>
        <v>560</v>
      </c>
      <c r="EH789" s="733" t="s">
        <v>4878</v>
      </c>
      <c r="EI789" s="163">
        <v>940</v>
      </c>
      <c r="EJ789" s="528">
        <f>ROUND(((EI789-(EI789/6))/$DD$3)*$DE$3,2)</f>
        <v>940</v>
      </c>
      <c r="EK789" s="523"/>
      <c r="EL789" s="524">
        <f>IF(EK789="",EJ789,
IF(AND($EI$10&gt;=VLOOKUP(EK789,$EH$5:$EL$9,2,0),$EI$10&lt;=VLOOKUP(EK789,$EH$5:$EL$9,3,0)),
(EJ789*(1-VLOOKUP(EK789,$EH$5:$EL$9,4,0))),
EJ789))</f>
        <v>940</v>
      </c>
    </row>
    <row r="790" spans="51:142" x14ac:dyDescent="0.2">
      <c r="AY790" s="57" t="s">
        <v>284</v>
      </c>
      <c r="AZ790" s="55" t="s">
        <v>4536</v>
      </c>
      <c r="BA790" s="69" t="str">
        <f t="shared" si="484"/>
        <v>КД Verto-FIT.E.тунель</v>
      </c>
      <c r="BW790" s="731" t="s">
        <v>2743</v>
      </c>
      <c r="BX790" s="780" t="s">
        <v>3980</v>
      </c>
      <c r="BY790" s="134" t="str">
        <f t="shared" si="470"/>
        <v>ДП Елегант.7.Малюнок</v>
      </c>
      <c r="CA790" s="145" t="s">
        <v>3060</v>
      </c>
      <c r="CC790" s="21"/>
      <c r="DD790" s="734" t="s">
        <v>7318</v>
      </c>
      <c r="DE790" s="165">
        <v>7890</v>
      </c>
      <c r="DF790" s="528">
        <f t="shared" si="478"/>
        <v>7890</v>
      </c>
      <c r="DG790" s="520"/>
      <c r="DH790" s="524">
        <f t="shared" si="485"/>
        <v>7890</v>
      </c>
      <c r="DP790" s="107" t="s">
        <v>264</v>
      </c>
      <c r="DQ790" s="163">
        <v>1060</v>
      </c>
      <c r="DR790" s="522">
        <f t="shared" si="482"/>
        <v>1060</v>
      </c>
      <c r="DS790" s="523"/>
      <c r="DT790" s="524">
        <f t="shared" si="483"/>
        <v>1060</v>
      </c>
      <c r="DV790" s="733"/>
      <c r="DW790" s="163"/>
      <c r="DX790" s="519">
        <f t="shared" si="476"/>
        <v>0</v>
      </c>
      <c r="DY790" s="523"/>
      <c r="DZ790" s="524"/>
      <c r="EH790" s="732" t="s">
        <v>3574</v>
      </c>
      <c r="EI790" s="165">
        <v>0</v>
      </c>
      <c r="EJ790" s="519">
        <f t="shared" si="480"/>
        <v>0</v>
      </c>
      <c r="EK790" s="520"/>
      <c r="EL790" s="521">
        <f t="shared" si="481"/>
        <v>0</v>
      </c>
    </row>
    <row r="791" spans="51:142" x14ac:dyDescent="0.2">
      <c r="AY791" s="57" t="s">
        <v>285</v>
      </c>
      <c r="AZ791" s="55" t="s">
        <v>88</v>
      </c>
      <c r="BA791" s="69" t="str">
        <f t="shared" si="484"/>
        <v>КД Verto-FIT.F.стандарт</v>
      </c>
      <c r="BW791" s="732" t="s">
        <v>2743</v>
      </c>
      <c r="BX791" s="764" t="s">
        <v>3617</v>
      </c>
      <c r="BY791" s="137" t="str">
        <f t="shared" si="470"/>
        <v>ДП Елегант.7.Графіт</v>
      </c>
      <c r="CA791" s="145" t="s">
        <v>3060</v>
      </c>
      <c r="CB791" s="150" t="s">
        <v>5402</v>
      </c>
      <c r="CC791" s="137" t="str">
        <f t="shared" ref="CC791:CC796" si="486">CONCATENATE(CA791,".",CB791)</f>
        <v>ДП Міра.фальц..робоча..Stand цл Лів +3завіс</v>
      </c>
      <c r="DD791" s="734" t="s">
        <v>7319</v>
      </c>
      <c r="DE791" s="165">
        <v>7890</v>
      </c>
      <c r="DF791" s="528">
        <f t="shared" si="478"/>
        <v>7890</v>
      </c>
      <c r="DG791" s="520"/>
      <c r="DH791" s="524">
        <f t="shared" si="485"/>
        <v>7890</v>
      </c>
      <c r="DP791" s="731" t="s">
        <v>3992</v>
      </c>
      <c r="DQ791" s="162">
        <v>0</v>
      </c>
      <c r="DR791" s="525">
        <f t="shared" si="482"/>
        <v>0</v>
      </c>
      <c r="DS791" s="526"/>
      <c r="DT791" s="527">
        <f t="shared" si="483"/>
        <v>0</v>
      </c>
      <c r="DV791" s="644"/>
      <c r="DW791" s="645"/>
      <c r="DX791" s="519">
        <f t="shared" si="476"/>
        <v>0</v>
      </c>
      <c r="DY791" s="652"/>
      <c r="DZ791" s="653"/>
      <c r="EH791" s="733" t="s">
        <v>3575</v>
      </c>
      <c r="EI791" s="163">
        <v>940</v>
      </c>
      <c r="EJ791" s="528">
        <f t="shared" si="480"/>
        <v>940</v>
      </c>
      <c r="EK791" s="523"/>
      <c r="EL791" s="524">
        <f t="shared" si="481"/>
        <v>940</v>
      </c>
    </row>
    <row r="792" spans="51:142" x14ac:dyDescent="0.2">
      <c r="AY792" s="57" t="s">
        <v>285</v>
      </c>
      <c r="AZ792" s="55" t="s">
        <v>4536</v>
      </c>
      <c r="BA792" s="69" t="str">
        <f t="shared" si="484"/>
        <v>КД Verto-FIT.F.тунель</v>
      </c>
      <c r="BW792" s="732" t="s">
        <v>2743</v>
      </c>
      <c r="BX792" s="246" t="s">
        <v>790</v>
      </c>
      <c r="BY792" s="137" t="str">
        <f t="shared" si="470"/>
        <v>ДП Елегант.7.Бронза</v>
      </c>
      <c r="CA792" s="145" t="s">
        <v>3060</v>
      </c>
      <c r="CB792" s="150" t="s">
        <v>5403</v>
      </c>
      <c r="CC792" s="137" t="str">
        <f t="shared" si="486"/>
        <v>ДП Міра.фальц..робоча..Stand цл Пр +3завіс</v>
      </c>
      <c r="DD792" s="734" t="s">
        <v>7320</v>
      </c>
      <c r="DE792" s="165">
        <v>7890</v>
      </c>
      <c r="DF792" s="528">
        <f t="shared" si="478"/>
        <v>7890</v>
      </c>
      <c r="DG792" s="520"/>
      <c r="DH792" s="524">
        <f t="shared" si="485"/>
        <v>7890</v>
      </c>
      <c r="DP792" s="732" t="s">
        <v>3800</v>
      </c>
      <c r="DQ792" s="165">
        <v>780</v>
      </c>
      <c r="DR792" s="519">
        <f t="shared" si="482"/>
        <v>780</v>
      </c>
      <c r="DS792" s="520"/>
      <c r="DT792" s="521">
        <f t="shared" si="483"/>
        <v>780</v>
      </c>
      <c r="DV792" s="730" t="s">
        <v>3932</v>
      </c>
      <c r="DW792" s="104">
        <v>0</v>
      </c>
      <c r="DX792" s="519">
        <f t="shared" si="476"/>
        <v>0</v>
      </c>
      <c r="DY792" s="511"/>
      <c r="DZ792" s="508">
        <f t="shared" ref="DZ792:DZ799" si="487">IF(DY792="",DX792,
IF(AND($DW$10&gt;=VLOOKUP(DY792,$DV$5:$DZ$9,2,0),$DW$10&lt;=VLOOKUP(DY792,$DV$5:$DZ$9,3,0)),
(DX792*(1-VLOOKUP(DY792,$DV$5:$DZ$9,4,0))),
DX792))</f>
        <v>0</v>
      </c>
      <c r="EH792" s="535"/>
      <c r="EI792" s="536"/>
      <c r="EJ792" s="647"/>
      <c r="EK792" s="648"/>
      <c r="EL792" s="649"/>
    </row>
    <row r="793" spans="51:142" x14ac:dyDescent="0.2">
      <c r="AY793" s="57" t="s">
        <v>286</v>
      </c>
      <c r="AZ793" s="55" t="s">
        <v>88</v>
      </c>
      <c r="BA793" s="69" t="str">
        <f t="shared" si="484"/>
        <v>КД Verto-FIT.G.стандарт</v>
      </c>
      <c r="BW793" s="732" t="s">
        <v>2743</v>
      </c>
      <c r="BX793" s="246" t="s">
        <v>433</v>
      </c>
      <c r="BY793" s="137" t="str">
        <f t="shared" si="470"/>
        <v>ДП Елегант.7.Трипл. мат</v>
      </c>
      <c r="CA793" s="145" t="s">
        <v>3060</v>
      </c>
      <c r="CB793" s="150" t="s">
        <v>5404</v>
      </c>
      <c r="CC793" s="137" t="str">
        <f t="shared" si="486"/>
        <v>ДП Міра.фальц..робоча..Stand кл Лів +3завіс</v>
      </c>
      <c r="DD793" s="734" t="s">
        <v>7321</v>
      </c>
      <c r="DE793" s="165">
        <v>7890</v>
      </c>
      <c r="DF793" s="528">
        <f t="shared" si="478"/>
        <v>7890</v>
      </c>
      <c r="DG793" s="520"/>
      <c r="DH793" s="524">
        <f t="shared" si="485"/>
        <v>7890</v>
      </c>
      <c r="DP793" s="164" t="s">
        <v>458</v>
      </c>
      <c r="DQ793" s="165">
        <v>780</v>
      </c>
      <c r="DR793" s="519">
        <f t="shared" si="482"/>
        <v>780</v>
      </c>
      <c r="DS793" s="520"/>
      <c r="DT793" s="521">
        <f t="shared" si="483"/>
        <v>780</v>
      </c>
      <c r="DV793" s="731" t="s">
        <v>5528</v>
      </c>
      <c r="DW793" s="162">
        <v>0</v>
      </c>
      <c r="DX793" s="519">
        <f t="shared" si="476"/>
        <v>0</v>
      </c>
      <c r="DY793" s="526"/>
      <c r="DZ793" s="527">
        <f t="shared" si="487"/>
        <v>0</v>
      </c>
      <c r="EH793" s="730" t="s">
        <v>4660</v>
      </c>
      <c r="EI793" s="104">
        <v>0</v>
      </c>
      <c r="EJ793" s="533">
        <f t="shared" ref="EJ793:EJ801" si="488">ROUND(((EI793-(EI793/6))/$DD$3)*$DE$3,2)</f>
        <v>0</v>
      </c>
      <c r="EK793" s="511"/>
      <c r="EL793" s="508">
        <f t="shared" ref="EL793:EL801" si="489">IF(EK793="",EJ793,
IF(AND($EI$10&gt;=VLOOKUP(EK793,$EH$5:$EL$9,2,0),$EI$10&lt;=VLOOKUP(EK793,$EH$5:$EL$9,3,0)),
(EJ793*(1-VLOOKUP(EK793,$EH$5:$EL$9,4,0))),
EJ793))</f>
        <v>0</v>
      </c>
    </row>
    <row r="794" spans="51:142" x14ac:dyDescent="0.2">
      <c r="AY794" s="57" t="s">
        <v>286</v>
      </c>
      <c r="AZ794" s="55" t="s">
        <v>4536</v>
      </c>
      <c r="BA794" s="69" t="str">
        <f t="shared" si="484"/>
        <v>КД Verto-FIT.G.тунель</v>
      </c>
      <c r="BW794" s="733" t="s">
        <v>2743</v>
      </c>
      <c r="BX794" s="247" t="s">
        <v>432</v>
      </c>
      <c r="BY794" s="138" t="str">
        <f t="shared" si="470"/>
        <v>ДП Елегант.7.Трипл. чер</v>
      </c>
      <c r="CA794" s="145" t="s">
        <v>3060</v>
      </c>
      <c r="CB794" s="150" t="s">
        <v>5405</v>
      </c>
      <c r="CC794" s="137" t="str">
        <f t="shared" si="486"/>
        <v>ДП Міра.фальц..робоча..Stand кл Пр +3завіс</v>
      </c>
      <c r="DD794" s="734" t="s">
        <v>7322</v>
      </c>
      <c r="DE794" s="165">
        <v>7890</v>
      </c>
      <c r="DF794" s="528">
        <f t="shared" si="478"/>
        <v>7890</v>
      </c>
      <c r="DG794" s="520"/>
      <c r="DH794" s="524">
        <f t="shared" si="485"/>
        <v>7890</v>
      </c>
      <c r="DP794" s="164" t="s">
        <v>265</v>
      </c>
      <c r="DQ794" s="165">
        <v>1060</v>
      </c>
      <c r="DR794" s="519">
        <f t="shared" si="482"/>
        <v>1060</v>
      </c>
      <c r="DS794" s="520"/>
      <c r="DT794" s="521">
        <f t="shared" si="483"/>
        <v>1060</v>
      </c>
      <c r="DV794" s="731" t="s">
        <v>5529</v>
      </c>
      <c r="DW794" s="165">
        <v>0</v>
      </c>
      <c r="DX794" s="519">
        <f t="shared" si="476"/>
        <v>0</v>
      </c>
      <c r="DY794" s="520"/>
      <c r="DZ794" s="521">
        <f t="shared" si="487"/>
        <v>0</v>
      </c>
      <c r="EH794" s="730" t="s">
        <v>3576</v>
      </c>
      <c r="EI794" s="104">
        <v>0</v>
      </c>
      <c r="EJ794" s="533">
        <f t="shared" si="488"/>
        <v>0</v>
      </c>
      <c r="EK794" s="511"/>
      <c r="EL794" s="508">
        <f t="shared" si="489"/>
        <v>0</v>
      </c>
    </row>
    <row r="795" spans="51:142" x14ac:dyDescent="0.2">
      <c r="AY795" s="57" t="s">
        <v>287</v>
      </c>
      <c r="AZ795" s="55" t="s">
        <v>88</v>
      </c>
      <c r="BA795" s="69" t="str">
        <f t="shared" si="484"/>
        <v>КД Verto-FIT.H.стандарт</v>
      </c>
      <c r="BW795" s="431"/>
      <c r="BX795" s="431"/>
      <c r="BY795" s="431"/>
      <c r="CA795" s="145" t="s">
        <v>3060</v>
      </c>
      <c r="CB795" s="150" t="s">
        <v>5406</v>
      </c>
      <c r="CC795" s="137" t="str">
        <f t="shared" si="486"/>
        <v>ДП Міра.фальц..робоча..Stand ст Лів +3завіс</v>
      </c>
      <c r="DD795" s="734" t="s">
        <v>7323</v>
      </c>
      <c r="DE795" s="165">
        <v>7890</v>
      </c>
      <c r="DF795" s="528">
        <f t="shared" si="478"/>
        <v>7890</v>
      </c>
      <c r="DG795" s="520"/>
      <c r="DH795" s="524">
        <f t="shared" si="485"/>
        <v>7890</v>
      </c>
      <c r="DP795" s="107" t="s">
        <v>266</v>
      </c>
      <c r="DQ795" s="163">
        <v>1060</v>
      </c>
      <c r="DR795" s="522">
        <f t="shared" si="482"/>
        <v>1060</v>
      </c>
      <c r="DS795" s="523"/>
      <c r="DT795" s="524">
        <f t="shared" si="483"/>
        <v>1060</v>
      </c>
      <c r="DV795" s="732" t="s">
        <v>5530</v>
      </c>
      <c r="DW795" s="165">
        <v>0</v>
      </c>
      <c r="DX795" s="519">
        <f t="shared" si="476"/>
        <v>0</v>
      </c>
      <c r="DY795" s="520"/>
      <c r="DZ795" s="521">
        <f t="shared" si="487"/>
        <v>0</v>
      </c>
      <c r="EH795" s="730" t="s">
        <v>3577</v>
      </c>
      <c r="EI795" s="104">
        <v>0</v>
      </c>
      <c r="EJ795" s="533">
        <f t="shared" si="488"/>
        <v>0</v>
      </c>
      <c r="EK795" s="511"/>
      <c r="EL795" s="508">
        <f t="shared" si="489"/>
        <v>0</v>
      </c>
    </row>
    <row r="796" spans="51:142" x14ac:dyDescent="0.2">
      <c r="AY796" s="57" t="s">
        <v>287</v>
      </c>
      <c r="AZ796" s="55" t="s">
        <v>4536</v>
      </c>
      <c r="BA796" s="69" t="str">
        <f t="shared" si="484"/>
        <v>КД Verto-FIT.H.тунель</v>
      </c>
      <c r="BW796" s="164" t="s">
        <v>573</v>
      </c>
      <c r="BX796" s="246" t="s">
        <v>430</v>
      </c>
      <c r="BY796" s="137" t="str">
        <f t="shared" ref="BY796:BY825" si="490">CONCATENATE(BW796,".",BX796)</f>
        <v>ДП ГЛАСФОРД.1.Сатин</v>
      </c>
      <c r="CA796" s="145" t="s">
        <v>3060</v>
      </c>
      <c r="CB796" s="150" t="s">
        <v>5407</v>
      </c>
      <c r="CC796" s="137" t="str">
        <f t="shared" si="486"/>
        <v>ДП Міра.фальц..робоча..Stand ст Пр +3завіс</v>
      </c>
      <c r="DD796" s="734" t="s">
        <v>7324</v>
      </c>
      <c r="DE796" s="165">
        <v>7890</v>
      </c>
      <c r="DF796" s="528">
        <f t="shared" si="478"/>
        <v>7890</v>
      </c>
      <c r="DG796" s="520"/>
      <c r="DH796" s="524">
        <f t="shared" si="485"/>
        <v>7890</v>
      </c>
      <c r="DP796" s="731" t="s">
        <v>3993</v>
      </c>
      <c r="DQ796" s="162">
        <v>0</v>
      </c>
      <c r="DR796" s="525">
        <f t="shared" si="482"/>
        <v>0</v>
      </c>
      <c r="DS796" s="526"/>
      <c r="DT796" s="527">
        <f t="shared" si="483"/>
        <v>0</v>
      </c>
      <c r="DV796" s="732" t="s">
        <v>5531</v>
      </c>
      <c r="DW796" s="165">
        <v>0</v>
      </c>
      <c r="DX796" s="519">
        <f t="shared" si="476"/>
        <v>0</v>
      </c>
      <c r="DY796" s="520"/>
      <c r="DZ796" s="521">
        <f t="shared" si="487"/>
        <v>0</v>
      </c>
      <c r="EH796" s="730" t="s">
        <v>3578</v>
      </c>
      <c r="EI796" s="104">
        <v>0</v>
      </c>
      <c r="EJ796" s="533">
        <f t="shared" si="488"/>
        <v>0</v>
      </c>
      <c r="EK796" s="511"/>
      <c r="EL796" s="508">
        <f t="shared" si="489"/>
        <v>0</v>
      </c>
    </row>
    <row r="797" spans="51:142" x14ac:dyDescent="0.2">
      <c r="AY797" s="57" t="s">
        <v>288</v>
      </c>
      <c r="AZ797" s="55" t="s">
        <v>88</v>
      </c>
      <c r="BA797" s="69" t="str">
        <f t="shared" si="484"/>
        <v>КД Verto-FIT.I.стандарт</v>
      </c>
      <c r="BW797" s="164" t="s">
        <v>573</v>
      </c>
      <c r="BX797" s="764" t="s">
        <v>3617</v>
      </c>
      <c r="BY797" s="137" t="str">
        <f t="shared" si="490"/>
        <v>ДП ГЛАСФОРД.1.Графіт</v>
      </c>
      <c r="CA797" s="145" t="s">
        <v>3060</v>
      </c>
      <c r="CC797" s="137"/>
      <c r="DD797" s="734" t="s">
        <v>7325</v>
      </c>
      <c r="DE797" s="165">
        <v>7890</v>
      </c>
      <c r="DF797" s="528">
        <f t="shared" si="478"/>
        <v>7890</v>
      </c>
      <c r="DG797" s="520"/>
      <c r="DH797" s="524">
        <f t="shared" si="485"/>
        <v>7890</v>
      </c>
      <c r="DP797" s="732" t="s">
        <v>3801</v>
      </c>
      <c r="DQ797" s="165">
        <v>780</v>
      </c>
      <c r="DR797" s="519">
        <f t="shared" si="482"/>
        <v>780</v>
      </c>
      <c r="DS797" s="520"/>
      <c r="DT797" s="521">
        <f t="shared" si="483"/>
        <v>780</v>
      </c>
      <c r="DV797" s="732" t="s">
        <v>5532</v>
      </c>
      <c r="DW797" s="165">
        <v>0</v>
      </c>
      <c r="DX797" s="519">
        <f t="shared" si="476"/>
        <v>0</v>
      </c>
      <c r="DY797" s="520"/>
      <c r="DZ797" s="521">
        <f t="shared" si="487"/>
        <v>0</v>
      </c>
      <c r="EH797" s="730" t="s">
        <v>3579</v>
      </c>
      <c r="EI797" s="104">
        <v>0</v>
      </c>
      <c r="EJ797" s="533">
        <f t="shared" si="488"/>
        <v>0</v>
      </c>
      <c r="EK797" s="511"/>
      <c r="EL797" s="508">
        <f t="shared" si="489"/>
        <v>0</v>
      </c>
    </row>
    <row r="798" spans="51:142" x14ac:dyDescent="0.2">
      <c r="AY798" s="57" t="s">
        <v>288</v>
      </c>
      <c r="AZ798" s="55" t="s">
        <v>4536</v>
      </c>
      <c r="BA798" s="69" t="str">
        <f t="shared" si="484"/>
        <v>КД Verto-FIT.I.тунель</v>
      </c>
      <c r="BW798" s="164" t="s">
        <v>573</v>
      </c>
      <c r="BX798" s="246" t="s">
        <v>790</v>
      </c>
      <c r="BY798" s="137" t="str">
        <f t="shared" si="490"/>
        <v>ДП ГЛАСФОРД.1.Бронза</v>
      </c>
      <c r="CA798" s="145" t="s">
        <v>3060</v>
      </c>
      <c r="CB798" s="136" t="s">
        <v>6271</v>
      </c>
      <c r="CC798" s="137" t="str">
        <f>CONCATENATE(CA798,".",CB798)</f>
        <v>ДП Міра.фальц..робоча..Soft цл (чор.) +3завіс</v>
      </c>
      <c r="DD798" s="735" t="s">
        <v>7326</v>
      </c>
      <c r="DE798" s="163">
        <v>7890</v>
      </c>
      <c r="DF798" s="528">
        <f t="shared" si="478"/>
        <v>7890</v>
      </c>
      <c r="DG798" s="523"/>
      <c r="DH798" s="524">
        <f t="shared" si="485"/>
        <v>7890</v>
      </c>
      <c r="DP798" s="164" t="s">
        <v>459</v>
      </c>
      <c r="DQ798" s="165">
        <v>780</v>
      </c>
      <c r="DR798" s="519">
        <f t="shared" si="482"/>
        <v>780</v>
      </c>
      <c r="DS798" s="520"/>
      <c r="DT798" s="521">
        <f t="shared" si="483"/>
        <v>780</v>
      </c>
      <c r="DV798" s="732" t="s">
        <v>5533</v>
      </c>
      <c r="DW798" s="165">
        <v>0</v>
      </c>
      <c r="DX798" s="519">
        <f t="shared" si="476"/>
        <v>0</v>
      </c>
      <c r="DY798" s="520"/>
      <c r="DZ798" s="521">
        <f t="shared" si="487"/>
        <v>0</v>
      </c>
      <c r="EH798" s="730" t="s">
        <v>7436</v>
      </c>
      <c r="EI798" s="104">
        <v>0</v>
      </c>
      <c r="EJ798" s="533">
        <f t="shared" si="488"/>
        <v>0</v>
      </c>
      <c r="EK798" s="511"/>
      <c r="EL798" s="508">
        <f t="shared" si="489"/>
        <v>0</v>
      </c>
    </row>
    <row r="799" spans="51:142" x14ac:dyDescent="0.2">
      <c r="AY799" s="226"/>
      <c r="AZ799" s="221"/>
      <c r="BA799" s="222"/>
      <c r="BW799" s="164" t="s">
        <v>573</v>
      </c>
      <c r="BX799" s="246" t="s">
        <v>433</v>
      </c>
      <c r="BY799" s="137" t="str">
        <f t="shared" si="490"/>
        <v>ДП ГЛАСФОРД.1.Трипл. мат</v>
      </c>
      <c r="CA799" s="145" t="s">
        <v>3060</v>
      </c>
      <c r="CB799" s="136" t="s">
        <v>6206</v>
      </c>
      <c r="CC799" s="137" t="str">
        <f>CONCATENATE(CA799,".",CB799)</f>
        <v>ДП Міра.фальц..робоча..Soft ст (чор.) +3завіс</v>
      </c>
      <c r="DD799" s="734" t="s">
        <v>2704</v>
      </c>
      <c r="DE799" s="165">
        <v>8470</v>
      </c>
      <c r="DF799" s="528">
        <f t="shared" si="478"/>
        <v>8470</v>
      </c>
      <c r="DG799" s="520"/>
      <c r="DH799" s="524">
        <f t="shared" si="485"/>
        <v>8470</v>
      </c>
      <c r="DP799" s="164" t="s">
        <v>267</v>
      </c>
      <c r="DQ799" s="165">
        <v>1060</v>
      </c>
      <c r="DR799" s="519">
        <f t="shared" si="482"/>
        <v>1060</v>
      </c>
      <c r="DS799" s="520"/>
      <c r="DT799" s="521">
        <f t="shared" si="483"/>
        <v>1060</v>
      </c>
      <c r="DV799" s="732" t="s">
        <v>6405</v>
      </c>
      <c r="DW799" s="165">
        <v>680</v>
      </c>
      <c r="DX799" s="519">
        <f t="shared" si="476"/>
        <v>680</v>
      </c>
      <c r="DY799" s="520"/>
      <c r="DZ799" s="521">
        <f t="shared" si="487"/>
        <v>680</v>
      </c>
      <c r="EH799" s="730" t="s">
        <v>3580</v>
      </c>
      <c r="EI799" s="104">
        <v>0</v>
      </c>
      <c r="EJ799" s="533">
        <f t="shared" si="488"/>
        <v>0</v>
      </c>
      <c r="EK799" s="511"/>
      <c r="EL799" s="508">
        <f t="shared" si="489"/>
        <v>0</v>
      </c>
    </row>
    <row r="800" spans="51:142" x14ac:dyDescent="0.2">
      <c r="AY800" s="57" t="s">
        <v>337</v>
      </c>
      <c r="AZ800" s="55" t="s">
        <v>88</v>
      </c>
      <c r="BA800" s="69" t="str">
        <f t="shared" ref="BA800:BA809" si="491">CONCATENATE(AY800,".",AZ800)</f>
        <v>КД Verto-FIT Plus.A.стандарт</v>
      </c>
      <c r="BW800" s="164" t="s">
        <v>573</v>
      </c>
      <c r="BX800" s="246" t="s">
        <v>432</v>
      </c>
      <c r="BY800" s="137" t="str">
        <f t="shared" si="490"/>
        <v>ДП ГЛАСФОРД.1.Трипл. чер</v>
      </c>
      <c r="CA800" s="145" t="s">
        <v>3060</v>
      </c>
      <c r="CB800" s="136" t="s">
        <v>4064</v>
      </c>
      <c r="CC800" s="137" t="str">
        <f>CONCATENATE(CA800,".",CB800)</f>
        <v>ДП Міра.фальц..робоча..Soft цл +3завіс</v>
      </c>
      <c r="DD800" s="734" t="s">
        <v>2705</v>
      </c>
      <c r="DE800" s="165">
        <v>8470</v>
      </c>
      <c r="DF800" s="528">
        <f t="shared" si="478"/>
        <v>8470</v>
      </c>
      <c r="DG800" s="520"/>
      <c r="DH800" s="524">
        <f t="shared" si="485"/>
        <v>8470</v>
      </c>
      <c r="DP800" s="107" t="s">
        <v>268</v>
      </c>
      <c r="DQ800" s="163">
        <v>1060</v>
      </c>
      <c r="DR800" s="522">
        <f t="shared" si="482"/>
        <v>1060</v>
      </c>
      <c r="DS800" s="523"/>
      <c r="DT800" s="524">
        <f t="shared" si="483"/>
        <v>1060</v>
      </c>
      <c r="DV800" s="732" t="s">
        <v>6233</v>
      </c>
      <c r="DW800" s="165">
        <v>680</v>
      </c>
      <c r="DX800" s="519">
        <f t="shared" si="476"/>
        <v>680</v>
      </c>
      <c r="DY800" s="520"/>
      <c r="DZ800" s="521">
        <f t="shared" ref="DZ800:DZ824" si="492">IF(DY800="",DX800,
IF(AND($DW$10&gt;=VLOOKUP(DY800,$DV$5:$DZ$9,2,0),$DW$10&lt;=VLOOKUP(DY800,$DV$5:$DZ$9,3,0)),
(DX800*(1-VLOOKUP(DY800,$DV$5:$DZ$9,4,0))),
DX800))</f>
        <v>680</v>
      </c>
      <c r="EH800" s="730" t="s">
        <v>4879</v>
      </c>
      <c r="EI800" s="104">
        <v>0</v>
      </c>
      <c r="EJ800" s="533">
        <f t="shared" si="488"/>
        <v>0</v>
      </c>
      <c r="EK800" s="511"/>
      <c r="EL800" s="508">
        <f t="shared" si="489"/>
        <v>0</v>
      </c>
    </row>
    <row r="801" spans="51:142" x14ac:dyDescent="0.2">
      <c r="AY801" s="57" t="s">
        <v>338</v>
      </c>
      <c r="AZ801" s="55" t="s">
        <v>88</v>
      </c>
      <c r="BA801" s="69" t="str">
        <f t="shared" si="491"/>
        <v>КД Verto-FIT Plus.B.стандарт</v>
      </c>
      <c r="BW801" s="164" t="s">
        <v>573</v>
      </c>
      <c r="BX801" s="766" t="s">
        <v>4011</v>
      </c>
      <c r="BY801" s="137" t="str">
        <f t="shared" si="490"/>
        <v>ДП ГЛАСФОРД.1.Дзеркало</v>
      </c>
      <c r="CA801" s="145" t="s">
        <v>3060</v>
      </c>
      <c r="CB801" s="136" t="s">
        <v>4067</v>
      </c>
      <c r="CC801" s="137" t="str">
        <f>CONCATENATE(CA801,".",CB801)</f>
        <v>ДП Міра.фальц..робоча..Soft ст +3завіс</v>
      </c>
      <c r="DD801" s="734" t="s">
        <v>2706</v>
      </c>
      <c r="DE801" s="165">
        <v>8470</v>
      </c>
      <c r="DF801" s="528">
        <f t="shared" si="478"/>
        <v>8470</v>
      </c>
      <c r="DG801" s="520"/>
      <c r="DH801" s="524">
        <f t="shared" si="485"/>
        <v>8470</v>
      </c>
      <c r="DP801" s="731" t="s">
        <v>3994</v>
      </c>
      <c r="DQ801" s="162">
        <v>0</v>
      </c>
      <c r="DR801" s="525">
        <f t="shared" si="482"/>
        <v>0</v>
      </c>
      <c r="DS801" s="526"/>
      <c r="DT801" s="527">
        <f t="shared" si="483"/>
        <v>0</v>
      </c>
      <c r="DV801" s="732" t="s">
        <v>4377</v>
      </c>
      <c r="DW801" s="165">
        <v>550</v>
      </c>
      <c r="DX801" s="519">
        <f t="shared" si="476"/>
        <v>550</v>
      </c>
      <c r="DY801" s="520"/>
      <c r="DZ801" s="521">
        <f t="shared" si="492"/>
        <v>550</v>
      </c>
      <c r="EH801" s="730" t="s">
        <v>3581</v>
      </c>
      <c r="EI801" s="104">
        <v>0</v>
      </c>
      <c r="EJ801" s="533">
        <f t="shared" si="488"/>
        <v>0</v>
      </c>
      <c r="EK801" s="511"/>
      <c r="EL801" s="508">
        <f t="shared" si="489"/>
        <v>0</v>
      </c>
    </row>
    <row r="802" spans="51:142" x14ac:dyDescent="0.2">
      <c r="AY802" s="57" t="s">
        <v>1123</v>
      </c>
      <c r="AZ802" s="55" t="s">
        <v>88</v>
      </c>
      <c r="BA802" s="69" t="str">
        <f>CONCATENATE(AY802,".",AZ802)</f>
        <v>КД Verto-FIT Plus.B+.стандарт</v>
      </c>
      <c r="BW802" s="161" t="s">
        <v>574</v>
      </c>
      <c r="BX802" s="780" t="s">
        <v>3980</v>
      </c>
      <c r="BY802" s="134" t="str">
        <f t="shared" si="490"/>
        <v>ДП ГЛАСФОРД.2.Малюнок</v>
      </c>
      <c r="CA802" s="145" t="s">
        <v>3060</v>
      </c>
      <c r="CC802" s="21"/>
      <c r="DD802" s="734" t="s">
        <v>2707</v>
      </c>
      <c r="DE802" s="165">
        <v>8470</v>
      </c>
      <c r="DF802" s="528">
        <f t="shared" si="478"/>
        <v>8470</v>
      </c>
      <c r="DG802" s="520"/>
      <c r="DH802" s="524">
        <f t="shared" si="485"/>
        <v>8470</v>
      </c>
      <c r="DP802" s="732" t="s">
        <v>3802</v>
      </c>
      <c r="DQ802" s="165">
        <v>780</v>
      </c>
      <c r="DR802" s="519">
        <f t="shared" si="482"/>
        <v>780</v>
      </c>
      <c r="DS802" s="520"/>
      <c r="DT802" s="521">
        <f t="shared" si="483"/>
        <v>780</v>
      </c>
      <c r="DV802" s="733" t="s">
        <v>4378</v>
      </c>
      <c r="DW802" s="163">
        <v>550</v>
      </c>
      <c r="DX802" s="519">
        <f t="shared" si="476"/>
        <v>550</v>
      </c>
      <c r="DY802" s="523"/>
      <c r="DZ802" s="524">
        <f t="shared" si="492"/>
        <v>550</v>
      </c>
      <c r="EH802" s="255"/>
      <c r="EI802" s="256"/>
      <c r="EJ802" s="514"/>
      <c r="EK802" s="529"/>
      <c r="EL802" s="258"/>
    </row>
    <row r="803" spans="51:142" x14ac:dyDescent="0.2">
      <c r="AY803" s="57" t="s">
        <v>339</v>
      </c>
      <c r="AZ803" s="55" t="s">
        <v>88</v>
      </c>
      <c r="BA803" s="69" t="str">
        <f t="shared" si="491"/>
        <v>КД Verto-FIT Plus.C.стандарт</v>
      </c>
      <c r="BW803" s="164" t="s">
        <v>574</v>
      </c>
      <c r="BX803" s="764" t="s">
        <v>3617</v>
      </c>
      <c r="BY803" s="137" t="str">
        <f t="shared" si="490"/>
        <v>ДП ГЛАСФОРД.2.Графіт</v>
      </c>
      <c r="CA803" s="145" t="s">
        <v>3060</v>
      </c>
      <c r="CB803" s="136" t="s">
        <v>4076</v>
      </c>
      <c r="CC803" s="137" t="str">
        <f>CONCATENATE(CA803,".",CB803)</f>
        <v>ДП Міра.фальц..робоча..Magnet цл +3завіс</v>
      </c>
      <c r="DD803" s="734" t="s">
        <v>2708</v>
      </c>
      <c r="DE803" s="165">
        <v>8470</v>
      </c>
      <c r="DF803" s="528">
        <f t="shared" si="478"/>
        <v>8470</v>
      </c>
      <c r="DG803" s="520"/>
      <c r="DH803" s="524">
        <f t="shared" si="485"/>
        <v>8470</v>
      </c>
      <c r="DP803" s="164" t="s">
        <v>460</v>
      </c>
      <c r="DQ803" s="165">
        <v>780</v>
      </c>
      <c r="DR803" s="519">
        <f t="shared" si="482"/>
        <v>780</v>
      </c>
      <c r="DS803" s="520"/>
      <c r="DT803" s="521">
        <f t="shared" si="483"/>
        <v>780</v>
      </c>
      <c r="DV803" s="732" t="s">
        <v>4379</v>
      </c>
      <c r="DW803" s="165">
        <v>800</v>
      </c>
      <c r="DX803" s="519">
        <f t="shared" si="476"/>
        <v>800</v>
      </c>
      <c r="DY803" s="520"/>
      <c r="DZ803" s="521">
        <f t="shared" si="492"/>
        <v>800</v>
      </c>
      <c r="EH803" s="730" t="s">
        <v>4661</v>
      </c>
      <c r="EI803" s="104">
        <v>0</v>
      </c>
      <c r="EJ803" s="533">
        <f t="shared" ref="EJ803:EJ811" si="493">ROUND(((EI803-(EI803/6))/$DD$3)*$DE$3,2)</f>
        <v>0</v>
      </c>
      <c r="EK803" s="511"/>
      <c r="EL803" s="508">
        <f t="shared" ref="EL803:EL811" si="494">IF(EK803="",EJ803,
IF(AND($EI$10&gt;=VLOOKUP(EK803,$EH$5:$EL$9,2,0),$EI$10&lt;=VLOOKUP(EK803,$EH$5:$EL$9,3,0)),
(EJ803*(1-VLOOKUP(EK803,$EH$5:$EL$9,4,0))),
EJ803))</f>
        <v>0</v>
      </c>
    </row>
    <row r="804" spans="51:142" x14ac:dyDescent="0.2">
      <c r="AY804" s="57" t="s">
        <v>340</v>
      </c>
      <c r="AZ804" s="55" t="s">
        <v>88</v>
      </c>
      <c r="BA804" s="69" t="str">
        <f t="shared" si="491"/>
        <v>КД Verto-FIT Plus.D.стандарт</v>
      </c>
      <c r="BW804" s="164" t="s">
        <v>574</v>
      </c>
      <c r="BX804" s="246" t="s">
        <v>790</v>
      </c>
      <c r="BY804" s="137" t="str">
        <f t="shared" si="490"/>
        <v>ДП ГЛАСФОРД.2.Бронза</v>
      </c>
      <c r="CA804" s="146" t="s">
        <v>3060</v>
      </c>
      <c r="CB804" s="61" t="s">
        <v>4079</v>
      </c>
      <c r="CC804" s="138" t="str">
        <f>CONCATENATE(CA804,".",CB804)</f>
        <v>ДП Міра.фальц..робоча..Magnet ст +3завіс</v>
      </c>
      <c r="DD804" s="734" t="s">
        <v>2709</v>
      </c>
      <c r="DE804" s="165">
        <v>8470</v>
      </c>
      <c r="DF804" s="528">
        <f t="shared" si="478"/>
        <v>8470</v>
      </c>
      <c r="DG804" s="520"/>
      <c r="DH804" s="524">
        <f t="shared" si="485"/>
        <v>8470</v>
      </c>
      <c r="DP804" s="164" t="s">
        <v>862</v>
      </c>
      <c r="DQ804" s="165">
        <v>1060</v>
      </c>
      <c r="DR804" s="519">
        <f t="shared" si="482"/>
        <v>1060</v>
      </c>
      <c r="DS804" s="520"/>
      <c r="DT804" s="521">
        <f t="shared" si="483"/>
        <v>1060</v>
      </c>
      <c r="DV804" s="733" t="s">
        <v>4380</v>
      </c>
      <c r="DW804" s="163">
        <v>800</v>
      </c>
      <c r="DX804" s="519">
        <f t="shared" si="476"/>
        <v>800</v>
      </c>
      <c r="DY804" s="523"/>
      <c r="DZ804" s="524">
        <f t="shared" si="492"/>
        <v>800</v>
      </c>
      <c r="EH804" s="730" t="s">
        <v>3582</v>
      </c>
      <c r="EI804" s="104">
        <v>0</v>
      </c>
      <c r="EJ804" s="533">
        <f t="shared" si="493"/>
        <v>0</v>
      </c>
      <c r="EK804" s="511"/>
      <c r="EL804" s="508">
        <f t="shared" si="494"/>
        <v>0</v>
      </c>
    </row>
    <row r="805" spans="51:142" x14ac:dyDescent="0.2">
      <c r="AY805" s="57" t="s">
        <v>341</v>
      </c>
      <c r="AZ805" s="55" t="s">
        <v>88</v>
      </c>
      <c r="BA805" s="69" t="str">
        <f t="shared" si="491"/>
        <v>КД Verto-FIT Plus.E.стандарт</v>
      </c>
      <c r="BW805" s="164" t="s">
        <v>574</v>
      </c>
      <c r="BX805" s="246" t="s">
        <v>433</v>
      </c>
      <c r="BY805" s="137" t="str">
        <f t="shared" si="490"/>
        <v>ДП ГЛАСФОРД.2.Трипл. мат</v>
      </c>
      <c r="CA805" s="145" t="s">
        <v>3060</v>
      </c>
      <c r="CB805" s="762" t="s">
        <v>5833</v>
      </c>
      <c r="CC805" s="137" t="str">
        <f>CONCATENATE(CA805,".",CB805)</f>
        <v>ДП Міра.фальц..робоча..Magnet цл (чор.) +3завіс</v>
      </c>
      <c r="DD805" s="734" t="s">
        <v>2710</v>
      </c>
      <c r="DE805" s="165">
        <v>8470</v>
      </c>
      <c r="DF805" s="528">
        <f t="shared" si="478"/>
        <v>8470</v>
      </c>
      <c r="DG805" s="520"/>
      <c r="DH805" s="524">
        <f t="shared" si="485"/>
        <v>8470</v>
      </c>
      <c r="DP805" s="107" t="s">
        <v>863</v>
      </c>
      <c r="DQ805" s="163">
        <v>1060</v>
      </c>
      <c r="DR805" s="522">
        <f t="shared" si="482"/>
        <v>1060</v>
      </c>
      <c r="DS805" s="523"/>
      <c r="DT805" s="524">
        <f t="shared" si="483"/>
        <v>1060</v>
      </c>
      <c r="DV805" s="731" t="s">
        <v>6000</v>
      </c>
      <c r="DW805" s="162">
        <v>1000</v>
      </c>
      <c r="DX805" s="519">
        <f t="shared" si="476"/>
        <v>1000</v>
      </c>
      <c r="DY805" s="526"/>
      <c r="DZ805" s="527">
        <f t="shared" si="492"/>
        <v>1000</v>
      </c>
      <c r="EH805" s="730" t="s">
        <v>3583</v>
      </c>
      <c r="EI805" s="104">
        <v>0</v>
      </c>
      <c r="EJ805" s="533">
        <f t="shared" si="493"/>
        <v>0</v>
      </c>
      <c r="EK805" s="511"/>
      <c r="EL805" s="508">
        <f t="shared" si="494"/>
        <v>0</v>
      </c>
    </row>
    <row r="806" spans="51:142" x14ac:dyDescent="0.2">
      <c r="AY806" s="57" t="s">
        <v>342</v>
      </c>
      <c r="AZ806" s="55" t="s">
        <v>88</v>
      </c>
      <c r="BA806" s="69" t="str">
        <f t="shared" si="491"/>
        <v>КД Verto-FIT Plus.F.стандарт</v>
      </c>
      <c r="BW806" s="164" t="s">
        <v>574</v>
      </c>
      <c r="BX806" s="246" t="s">
        <v>432</v>
      </c>
      <c r="BY806" s="137" t="str">
        <f t="shared" si="490"/>
        <v>ДП ГЛАСФОРД.2.Трипл. чер</v>
      </c>
      <c r="CA806" s="146" t="s">
        <v>3060</v>
      </c>
      <c r="CB806" s="762" t="s">
        <v>5834</v>
      </c>
      <c r="CC806" s="138" t="str">
        <f>CONCATENATE(CA806,".",CB806)</f>
        <v>ДП Міра.фальц..робоча..Magnet ст (чор.) +3завіс</v>
      </c>
      <c r="DD806" s="734" t="s">
        <v>2711</v>
      </c>
      <c r="DE806" s="165">
        <v>8470</v>
      </c>
      <c r="DF806" s="528">
        <f t="shared" si="478"/>
        <v>8470</v>
      </c>
      <c r="DG806" s="520"/>
      <c r="DH806" s="524">
        <f t="shared" si="485"/>
        <v>8470</v>
      </c>
      <c r="DP806" s="731" t="s">
        <v>3995</v>
      </c>
      <c r="DQ806" s="162">
        <v>0</v>
      </c>
      <c r="DR806" s="525">
        <f t="shared" si="482"/>
        <v>0</v>
      </c>
      <c r="DS806" s="526"/>
      <c r="DT806" s="527">
        <f t="shared" si="483"/>
        <v>0</v>
      </c>
      <c r="DV806" s="732" t="s">
        <v>6001</v>
      </c>
      <c r="DW806" s="165">
        <v>1000</v>
      </c>
      <c r="DX806" s="519">
        <f t="shared" si="476"/>
        <v>1000</v>
      </c>
      <c r="DY806" s="520"/>
      <c r="DZ806" s="521">
        <f t="shared" si="492"/>
        <v>1000</v>
      </c>
      <c r="EH806" s="730" t="s">
        <v>3584</v>
      </c>
      <c r="EI806" s="104">
        <v>0</v>
      </c>
      <c r="EJ806" s="533">
        <f t="shared" si="493"/>
        <v>0</v>
      </c>
      <c r="EK806" s="511"/>
      <c r="EL806" s="508">
        <f t="shared" si="494"/>
        <v>0</v>
      </c>
    </row>
    <row r="807" spans="51:142" x14ac:dyDescent="0.2">
      <c r="AY807" s="57" t="s">
        <v>343</v>
      </c>
      <c r="AZ807" s="55" t="s">
        <v>88</v>
      </c>
      <c r="BA807" s="69" t="str">
        <f t="shared" si="491"/>
        <v>КД Verto-FIT Plus.G.стандарт</v>
      </c>
      <c r="BW807" s="107" t="s">
        <v>574</v>
      </c>
      <c r="BX807" s="781" t="s">
        <v>4011</v>
      </c>
      <c r="BY807" s="138" t="str">
        <f t="shared" si="490"/>
        <v>ДП ГЛАСФОРД.2.Дзеркало</v>
      </c>
      <c r="CA807" s="144" t="s">
        <v>3061</v>
      </c>
      <c r="CB807" s="133" t="s">
        <v>3871</v>
      </c>
      <c r="CC807" s="134" t="str">
        <f>CONCATENATE(CA807,".",CB807)</f>
        <v>ДП Міра.фальц..неробоча..(ні)</v>
      </c>
      <c r="DD807" s="735" t="s">
        <v>2712</v>
      </c>
      <c r="DE807" s="163">
        <v>8470</v>
      </c>
      <c r="DF807" s="528">
        <f t="shared" si="478"/>
        <v>8470</v>
      </c>
      <c r="DG807" s="523"/>
      <c r="DH807" s="524">
        <f t="shared" si="485"/>
        <v>8470</v>
      </c>
      <c r="DP807" s="732" t="s">
        <v>3803</v>
      </c>
      <c r="DQ807" s="165">
        <v>780</v>
      </c>
      <c r="DR807" s="519">
        <f t="shared" si="482"/>
        <v>780</v>
      </c>
      <c r="DS807" s="520"/>
      <c r="DT807" s="521">
        <f t="shared" si="483"/>
        <v>780</v>
      </c>
      <c r="DV807" s="733" t="s">
        <v>4381</v>
      </c>
      <c r="DW807" s="163">
        <v>0</v>
      </c>
      <c r="DX807" s="519">
        <f t="shared" si="476"/>
        <v>0</v>
      </c>
      <c r="DY807" s="523"/>
      <c r="DZ807" s="524">
        <f t="shared" si="492"/>
        <v>0</v>
      </c>
      <c r="EH807" s="730" t="s">
        <v>3585</v>
      </c>
      <c r="EI807" s="104">
        <v>0</v>
      </c>
      <c r="EJ807" s="533">
        <f t="shared" si="493"/>
        <v>0</v>
      </c>
      <c r="EK807" s="511"/>
      <c r="EL807" s="508">
        <f t="shared" si="494"/>
        <v>0</v>
      </c>
    </row>
    <row r="808" spans="51:142" x14ac:dyDescent="0.2">
      <c r="AY808" s="57" t="s">
        <v>344</v>
      </c>
      <c r="AZ808" s="55" t="s">
        <v>88</v>
      </c>
      <c r="BA808" s="69" t="str">
        <f t="shared" si="491"/>
        <v>КД Verto-FIT Plus.H.стандарт</v>
      </c>
      <c r="BW808" s="161" t="s">
        <v>575</v>
      </c>
      <c r="BX808" s="780" t="s">
        <v>3980</v>
      </c>
      <c r="BY808" s="134" t="str">
        <f t="shared" si="490"/>
        <v>ДП ГЛАСФОРД.3.Малюнок</v>
      </c>
      <c r="CA808" s="145" t="s">
        <v>3061</v>
      </c>
      <c r="CC808" s="21"/>
      <c r="DD808" s="734" t="s">
        <v>4911</v>
      </c>
      <c r="DE808" s="165">
        <v>8870</v>
      </c>
      <c r="DF808" s="528">
        <f t="shared" si="478"/>
        <v>8870</v>
      </c>
      <c r="DG808" s="520"/>
      <c r="DH808" s="524">
        <f t="shared" si="485"/>
        <v>8870</v>
      </c>
      <c r="DP808" s="164" t="s">
        <v>461</v>
      </c>
      <c r="DQ808" s="165">
        <v>780</v>
      </c>
      <c r="DR808" s="519">
        <f t="shared" si="482"/>
        <v>780</v>
      </c>
      <c r="DS808" s="520"/>
      <c r="DT808" s="521">
        <f t="shared" si="483"/>
        <v>780</v>
      </c>
      <c r="DV808" s="732" t="s">
        <v>6406</v>
      </c>
      <c r="DW808" s="165">
        <v>680</v>
      </c>
      <c r="DX808" s="519">
        <f t="shared" si="476"/>
        <v>680</v>
      </c>
      <c r="DY808" s="520"/>
      <c r="DZ808" s="521">
        <f t="shared" si="492"/>
        <v>680</v>
      </c>
      <c r="EH808" s="730" t="s">
        <v>7437</v>
      </c>
      <c r="EI808" s="104">
        <v>0</v>
      </c>
      <c r="EJ808" s="533">
        <f t="shared" si="493"/>
        <v>0</v>
      </c>
      <c r="EK808" s="511"/>
      <c r="EL808" s="508">
        <f t="shared" si="494"/>
        <v>0</v>
      </c>
    </row>
    <row r="809" spans="51:142" x14ac:dyDescent="0.2">
      <c r="AY809" s="57" t="s">
        <v>345</v>
      </c>
      <c r="AZ809" s="55" t="s">
        <v>88</v>
      </c>
      <c r="BA809" s="69" t="str">
        <f t="shared" si="491"/>
        <v>КД Verto-FIT Plus.I.стандарт</v>
      </c>
      <c r="BW809" s="164" t="s">
        <v>575</v>
      </c>
      <c r="BX809" s="764" t="s">
        <v>3617</v>
      </c>
      <c r="BY809" s="137" t="str">
        <f t="shared" si="490"/>
        <v>ДП ГЛАСФОРД.3.Графіт</v>
      </c>
      <c r="CA809" s="145" t="s">
        <v>3061</v>
      </c>
      <c r="CB809" s="150" t="s">
        <v>4085</v>
      </c>
      <c r="CC809" s="137" t="str">
        <f t="shared" ref="CC809:CC814" si="495">CONCATENATE(CA809,".",CB809)</f>
        <v>ДП Міра.фальц..неробоча..Пл Stand +3завіс</v>
      </c>
      <c r="DD809" s="734" t="s">
        <v>4912</v>
      </c>
      <c r="DE809" s="165">
        <v>8870</v>
      </c>
      <c r="DF809" s="528">
        <f t="shared" si="478"/>
        <v>8870</v>
      </c>
      <c r="DG809" s="520"/>
      <c r="DH809" s="524">
        <f t="shared" si="485"/>
        <v>8870</v>
      </c>
      <c r="DP809" s="164" t="s">
        <v>864</v>
      </c>
      <c r="DQ809" s="165">
        <v>1060</v>
      </c>
      <c r="DR809" s="519">
        <f t="shared" si="482"/>
        <v>1060</v>
      </c>
      <c r="DS809" s="520"/>
      <c r="DT809" s="521">
        <f t="shared" si="483"/>
        <v>1060</v>
      </c>
      <c r="DV809" s="732" t="s">
        <v>4382</v>
      </c>
      <c r="DW809" s="165">
        <v>0</v>
      </c>
      <c r="DX809" s="519">
        <f t="shared" si="476"/>
        <v>0</v>
      </c>
      <c r="DY809" s="520"/>
      <c r="DZ809" s="521">
        <f t="shared" si="492"/>
        <v>0</v>
      </c>
      <c r="EH809" s="730" t="s">
        <v>3586</v>
      </c>
      <c r="EI809" s="104">
        <v>0</v>
      </c>
      <c r="EJ809" s="533">
        <f t="shared" si="493"/>
        <v>0</v>
      </c>
      <c r="EK809" s="511"/>
      <c r="EL809" s="508">
        <f t="shared" si="494"/>
        <v>0</v>
      </c>
    </row>
    <row r="810" spans="51:142" x14ac:dyDescent="0.2">
      <c r="AY810" s="226"/>
      <c r="AZ810" s="221"/>
      <c r="BA810" s="222"/>
      <c r="BW810" s="164" t="s">
        <v>575</v>
      </c>
      <c r="BX810" s="246" t="s">
        <v>790</v>
      </c>
      <c r="BY810" s="137" t="str">
        <f t="shared" si="490"/>
        <v>ДП ГЛАСФОРД.3.Бронза</v>
      </c>
      <c r="CA810" s="145" t="s">
        <v>3061</v>
      </c>
      <c r="CB810" s="150" t="s">
        <v>6268</v>
      </c>
      <c r="CC810" s="137" t="str">
        <f t="shared" si="495"/>
        <v>ДП Міра.фальц..неробоча..Пл Soft (чор.)+3завіс</v>
      </c>
      <c r="DD810" s="734" t="s">
        <v>4913</v>
      </c>
      <c r="DE810" s="165">
        <v>8870</v>
      </c>
      <c r="DF810" s="528">
        <f t="shared" si="478"/>
        <v>8870</v>
      </c>
      <c r="DG810" s="520"/>
      <c r="DH810" s="524">
        <f t="shared" si="485"/>
        <v>8870</v>
      </c>
      <c r="DP810" s="107" t="s">
        <v>865</v>
      </c>
      <c r="DQ810" s="163">
        <v>1060</v>
      </c>
      <c r="DR810" s="522">
        <f t="shared" si="482"/>
        <v>1060</v>
      </c>
      <c r="DS810" s="523"/>
      <c r="DT810" s="524">
        <f t="shared" si="483"/>
        <v>1060</v>
      </c>
      <c r="DV810" s="732" t="s">
        <v>4383</v>
      </c>
      <c r="DW810" s="165">
        <v>0</v>
      </c>
      <c r="DX810" s="519">
        <f t="shared" si="476"/>
        <v>0</v>
      </c>
      <c r="DY810" s="520"/>
      <c r="DZ810" s="521">
        <f t="shared" si="492"/>
        <v>0</v>
      </c>
      <c r="EH810" s="730" t="s">
        <v>4880</v>
      </c>
      <c r="EI810" s="104">
        <v>0</v>
      </c>
      <c r="EJ810" s="533">
        <f t="shared" si="493"/>
        <v>0</v>
      </c>
      <c r="EK810" s="511"/>
      <c r="EL810" s="508">
        <f t="shared" si="494"/>
        <v>0</v>
      </c>
    </row>
    <row r="811" spans="51:142" x14ac:dyDescent="0.2">
      <c r="AY811" s="57" t="s">
        <v>997</v>
      </c>
      <c r="AZ811" s="55" t="s">
        <v>643</v>
      </c>
      <c r="BA811" s="538" t="str">
        <f>CONCATENATE(AY811,".",AZ811)</f>
        <v>КД Verto-FIT Comfort.A.стандарт.</v>
      </c>
      <c r="BW811" s="164" t="s">
        <v>575</v>
      </c>
      <c r="BX811" s="246" t="s">
        <v>433</v>
      </c>
      <c r="BY811" s="137" t="str">
        <f t="shared" si="490"/>
        <v>ДП ГЛАСФОРД.3.Трипл. мат</v>
      </c>
      <c r="CA811" s="145" t="s">
        <v>3061</v>
      </c>
      <c r="CB811" s="150" t="s">
        <v>4093</v>
      </c>
      <c r="CC811" s="137" t="str">
        <f t="shared" si="495"/>
        <v>ДП Міра.фальц..неробоча..Пл Soft +3завіс</v>
      </c>
      <c r="DD811" s="734" t="s">
        <v>4914</v>
      </c>
      <c r="DE811" s="165">
        <v>8870</v>
      </c>
      <c r="DF811" s="528">
        <f t="shared" si="478"/>
        <v>8870</v>
      </c>
      <c r="DG811" s="520"/>
      <c r="DH811" s="524">
        <f t="shared" si="485"/>
        <v>8870</v>
      </c>
      <c r="DP811" s="535"/>
      <c r="DQ811" s="536"/>
      <c r="DR811" s="647"/>
      <c r="DS811" s="648"/>
      <c r="DT811" s="649"/>
      <c r="DV811" s="732" t="s">
        <v>4384</v>
      </c>
      <c r="DW811" s="165">
        <v>800</v>
      </c>
      <c r="DX811" s="519">
        <f t="shared" si="476"/>
        <v>800</v>
      </c>
      <c r="DY811" s="520"/>
      <c r="DZ811" s="521">
        <f t="shared" si="492"/>
        <v>800</v>
      </c>
      <c r="EH811" s="730" t="s">
        <v>3587</v>
      </c>
      <c r="EI811" s="104">
        <v>0</v>
      </c>
      <c r="EJ811" s="533">
        <f t="shared" si="493"/>
        <v>0</v>
      </c>
      <c r="EK811" s="511"/>
      <c r="EL811" s="508">
        <f t="shared" si="494"/>
        <v>0</v>
      </c>
    </row>
    <row r="812" spans="51:142" x14ac:dyDescent="0.2">
      <c r="AY812" s="57" t="s">
        <v>998</v>
      </c>
      <c r="AZ812" s="55" t="s">
        <v>643</v>
      </c>
      <c r="BA812" s="538" t="str">
        <f>CONCATENATE(AY812,".",AZ812)</f>
        <v>КД Verto-FIT Comfort.B.стандарт.</v>
      </c>
      <c r="BW812" s="164" t="s">
        <v>575</v>
      </c>
      <c r="BX812" s="246" t="s">
        <v>432</v>
      </c>
      <c r="BY812" s="137" t="str">
        <f t="shared" si="490"/>
        <v>ДП ГЛАСФОРД.3.Трипл. чер</v>
      </c>
      <c r="CA812" s="146" t="s">
        <v>3061</v>
      </c>
      <c r="CB812" s="151" t="s">
        <v>4096</v>
      </c>
      <c r="CC812" s="138" t="str">
        <f t="shared" si="495"/>
        <v>ДП Міра.фальц..неробоча..Пл Magnet +3завіс</v>
      </c>
      <c r="DD812" s="734" t="s">
        <v>4915</v>
      </c>
      <c r="DE812" s="165">
        <v>8870</v>
      </c>
      <c r="DF812" s="528">
        <f t="shared" si="478"/>
        <v>8870</v>
      </c>
      <c r="DG812" s="520"/>
      <c r="DH812" s="524">
        <f t="shared" si="485"/>
        <v>8870</v>
      </c>
      <c r="DP812" s="731" t="s">
        <v>2744</v>
      </c>
      <c r="DQ812" s="162">
        <v>0</v>
      </c>
      <c r="DR812" s="525">
        <f t="shared" ref="DR812:DR846" si="496">ROUND(((DQ812-(DQ812/6))/$DD$3)*$DE$3,2)</f>
        <v>0</v>
      </c>
      <c r="DS812" s="526"/>
      <c r="DT812" s="527">
        <f t="shared" ref="DT812:DT846" si="497">IF(DS812="",DR812,
IF(AND($DQ$10&gt;=VLOOKUP(DS812,$DP$5:$DT$9,2,0),$DQ$10&lt;=VLOOKUP(DS812,$DP$5:$DT$9,3,0)),
(DR812*(1-VLOOKUP(DS812,$DP$5:$DT$9,4,0))),
DR812))</f>
        <v>0</v>
      </c>
      <c r="DV812" s="732" t="s">
        <v>4385</v>
      </c>
      <c r="DW812" s="165">
        <v>800</v>
      </c>
      <c r="DX812" s="519">
        <f t="shared" si="476"/>
        <v>800</v>
      </c>
      <c r="DY812" s="520"/>
      <c r="DZ812" s="521">
        <f t="shared" si="492"/>
        <v>800</v>
      </c>
      <c r="EH812" s="255"/>
      <c r="EI812" s="256"/>
      <c r="EJ812" s="514"/>
      <c r="EK812" s="529"/>
      <c r="EL812" s="258"/>
    </row>
    <row r="813" spans="51:142" x14ac:dyDescent="0.2">
      <c r="AY813" s="57" t="s">
        <v>1202</v>
      </c>
      <c r="AZ813" s="55" t="s">
        <v>643</v>
      </c>
      <c r="BA813" s="538" t="str">
        <f>CONCATENATE(AY813,".",AZ813)</f>
        <v>КД Verto-FIT Comfort.B+.стандарт.</v>
      </c>
      <c r="BW813" s="107" t="s">
        <v>575</v>
      </c>
      <c r="BX813" s="781" t="s">
        <v>4011</v>
      </c>
      <c r="BY813" s="138" t="str">
        <f t="shared" si="490"/>
        <v>ДП ГЛАСФОРД.3.Дзеркало</v>
      </c>
      <c r="CA813" s="146" t="s">
        <v>3061</v>
      </c>
      <c r="CB813" s="151" t="s">
        <v>5792</v>
      </c>
      <c r="CC813" s="138" t="str">
        <f t="shared" si="495"/>
        <v>ДП Міра.фальц..неробоча..Пл Magnet (чор.) +3завіс</v>
      </c>
      <c r="DD813" s="734" t="s">
        <v>4916</v>
      </c>
      <c r="DE813" s="165">
        <v>8870</v>
      </c>
      <c r="DF813" s="528">
        <f t="shared" si="478"/>
        <v>8870</v>
      </c>
      <c r="DG813" s="520"/>
      <c r="DH813" s="524">
        <f t="shared" si="485"/>
        <v>8870</v>
      </c>
      <c r="DP813" s="732" t="s">
        <v>3804</v>
      </c>
      <c r="DQ813" s="165">
        <v>920</v>
      </c>
      <c r="DR813" s="519">
        <f t="shared" si="496"/>
        <v>920</v>
      </c>
      <c r="DS813" s="520"/>
      <c r="DT813" s="521">
        <f t="shared" si="497"/>
        <v>920</v>
      </c>
      <c r="DV813" s="733" t="s">
        <v>4386</v>
      </c>
      <c r="DW813" s="165">
        <v>800</v>
      </c>
      <c r="DX813" s="519">
        <f t="shared" si="476"/>
        <v>800</v>
      </c>
      <c r="DY813" s="523"/>
      <c r="DZ813" s="524">
        <f t="shared" si="492"/>
        <v>800</v>
      </c>
      <c r="EH813" s="730" t="s">
        <v>4662</v>
      </c>
      <c r="EI813" s="104">
        <v>0</v>
      </c>
      <c r="EJ813" s="533">
        <f t="shared" ref="EJ813:EJ821" si="498">ROUND(((EI813-(EI813/6))/$DD$3)*$DE$3,2)</f>
        <v>0</v>
      </c>
      <c r="EK813" s="511"/>
      <c r="EL813" s="508">
        <f t="shared" ref="EL813:EL821" si="499">IF(EK813="",EJ813,
IF(AND($EI$10&gt;=VLOOKUP(EK813,$EH$5:$EL$9,2,0),$EI$10&lt;=VLOOKUP(EK813,$EH$5:$EL$9,3,0)),
(EJ813*(1-VLOOKUP(EK813,$EH$5:$EL$9,4,0))),
EJ813))</f>
        <v>0</v>
      </c>
    </row>
    <row r="814" spans="51:142" x14ac:dyDescent="0.2">
      <c r="AY814" s="57" t="s">
        <v>999</v>
      </c>
      <c r="AZ814" s="55" t="s">
        <v>643</v>
      </c>
      <c r="BA814" s="538" t="str">
        <f t="shared" ref="BA814:BA820" si="500">CONCATENATE(AY814,".",AZ814)</f>
        <v>КД Verto-FIT Comfort.C.стандарт.</v>
      </c>
      <c r="BW814" s="161" t="s">
        <v>576</v>
      </c>
      <c r="BX814" s="780" t="s">
        <v>3980</v>
      </c>
      <c r="BY814" s="134" t="str">
        <f t="shared" si="490"/>
        <v>ДП ГЛАСФОРД.4.Малюнок</v>
      </c>
      <c r="CA814" s="145" t="s">
        <v>3062</v>
      </c>
      <c r="CB814" s="136" t="s">
        <v>3871</v>
      </c>
      <c r="CC814" s="238" t="str">
        <f t="shared" si="495"/>
        <v>ДП Міра.б/з фальц..робоча..(ні)</v>
      </c>
      <c r="DD814" s="734" t="s">
        <v>4917</v>
      </c>
      <c r="DE814" s="165">
        <v>8870</v>
      </c>
      <c r="DF814" s="528">
        <f t="shared" si="478"/>
        <v>8870</v>
      </c>
      <c r="DG814" s="520"/>
      <c r="DH814" s="524">
        <f t="shared" si="485"/>
        <v>8870</v>
      </c>
      <c r="DP814" s="732" t="s">
        <v>2745</v>
      </c>
      <c r="DQ814" s="165">
        <v>920</v>
      </c>
      <c r="DR814" s="519">
        <f t="shared" si="496"/>
        <v>920</v>
      </c>
      <c r="DS814" s="520"/>
      <c r="DT814" s="521">
        <f t="shared" si="497"/>
        <v>920</v>
      </c>
      <c r="DV814" s="733" t="s">
        <v>4387</v>
      </c>
      <c r="DW814" s="163">
        <v>800</v>
      </c>
      <c r="DX814" s="519">
        <f t="shared" si="476"/>
        <v>800</v>
      </c>
      <c r="DY814" s="523"/>
      <c r="DZ814" s="524">
        <f t="shared" si="492"/>
        <v>800</v>
      </c>
      <c r="EH814" s="730" t="s">
        <v>3588</v>
      </c>
      <c r="EI814" s="104">
        <v>0</v>
      </c>
      <c r="EJ814" s="533">
        <f t="shared" si="498"/>
        <v>0</v>
      </c>
      <c r="EK814" s="511"/>
      <c r="EL814" s="508">
        <f t="shared" si="499"/>
        <v>0</v>
      </c>
    </row>
    <row r="815" spans="51:142" x14ac:dyDescent="0.2">
      <c r="AY815" s="57" t="s">
        <v>1000</v>
      </c>
      <c r="AZ815" s="55" t="s">
        <v>643</v>
      </c>
      <c r="BA815" s="538" t="str">
        <f t="shared" si="500"/>
        <v>КД Verto-FIT Comfort.D.стандарт.</v>
      </c>
      <c r="BW815" s="164" t="s">
        <v>576</v>
      </c>
      <c r="BX815" s="764" t="s">
        <v>3617</v>
      </c>
      <c r="BY815" s="137" t="str">
        <f t="shared" si="490"/>
        <v>ДП ГЛАСФОРД.4.Графіт</v>
      </c>
      <c r="CA815" s="145" t="s">
        <v>3062</v>
      </c>
      <c r="CB815" s="96"/>
      <c r="CC815" s="96"/>
      <c r="DD815" s="734" t="s">
        <v>4918</v>
      </c>
      <c r="DE815" s="165">
        <v>8870</v>
      </c>
      <c r="DF815" s="528">
        <f t="shared" si="478"/>
        <v>8870</v>
      </c>
      <c r="DG815" s="520"/>
      <c r="DH815" s="524">
        <f t="shared" si="485"/>
        <v>8870</v>
      </c>
      <c r="DP815" s="732" t="s">
        <v>2746</v>
      </c>
      <c r="DQ815" s="165">
        <v>1350</v>
      </c>
      <c r="DR815" s="519">
        <f t="shared" si="496"/>
        <v>1350</v>
      </c>
      <c r="DS815" s="520"/>
      <c r="DT815" s="521">
        <f t="shared" si="497"/>
        <v>1350</v>
      </c>
      <c r="DV815" s="732" t="s">
        <v>4388</v>
      </c>
      <c r="DW815" s="165">
        <v>800</v>
      </c>
      <c r="DX815" s="519">
        <f t="shared" si="476"/>
        <v>800</v>
      </c>
      <c r="DY815" s="520"/>
      <c r="DZ815" s="521">
        <f t="shared" si="492"/>
        <v>800</v>
      </c>
      <c r="EH815" s="730" t="s">
        <v>3589</v>
      </c>
      <c r="EI815" s="104">
        <v>0</v>
      </c>
      <c r="EJ815" s="533">
        <f t="shared" si="498"/>
        <v>0</v>
      </c>
      <c r="EK815" s="511"/>
      <c r="EL815" s="508">
        <f t="shared" si="499"/>
        <v>0</v>
      </c>
    </row>
    <row r="816" spans="51:142" x14ac:dyDescent="0.2">
      <c r="AY816" s="57" t="s">
        <v>1001</v>
      </c>
      <c r="AZ816" s="55" t="s">
        <v>643</v>
      </c>
      <c r="BA816" s="538" t="str">
        <f t="shared" si="500"/>
        <v>КД Verto-FIT Comfort.E.стандарт.</v>
      </c>
      <c r="BW816" s="164" t="s">
        <v>576</v>
      </c>
      <c r="BX816" s="246" t="s">
        <v>790</v>
      </c>
      <c r="BY816" s="137" t="str">
        <f t="shared" si="490"/>
        <v>ДП ГЛАСФОРД.4.Бронза</v>
      </c>
      <c r="CA816" s="145" t="s">
        <v>3062</v>
      </c>
      <c r="CB816" s="475" t="s">
        <v>4097</v>
      </c>
      <c r="CC816" s="238" t="str">
        <f t="shared" ref="CC816:CC824" si="501">CONCATENATE(CA816,".",CB816)</f>
        <v>ДП Міра.б/з фальц..робоча..Magnet цл б/з завіс.</v>
      </c>
      <c r="DD816" s="735" t="s">
        <v>4919</v>
      </c>
      <c r="DE816" s="163">
        <v>8870</v>
      </c>
      <c r="DF816" s="528">
        <f t="shared" si="478"/>
        <v>8870</v>
      </c>
      <c r="DG816" s="520"/>
      <c r="DH816" s="524">
        <f t="shared" si="485"/>
        <v>8870</v>
      </c>
      <c r="DP816" s="733" t="s">
        <v>2747</v>
      </c>
      <c r="DQ816" s="163">
        <v>1350</v>
      </c>
      <c r="DR816" s="522">
        <f t="shared" si="496"/>
        <v>1350</v>
      </c>
      <c r="DS816" s="523"/>
      <c r="DT816" s="524">
        <f t="shared" si="497"/>
        <v>1350</v>
      </c>
      <c r="DV816" s="732" t="s">
        <v>4389</v>
      </c>
      <c r="DW816" s="165">
        <v>800</v>
      </c>
      <c r="DX816" s="519">
        <f t="shared" si="476"/>
        <v>800</v>
      </c>
      <c r="DY816" s="520"/>
      <c r="DZ816" s="521">
        <f t="shared" si="492"/>
        <v>800</v>
      </c>
      <c r="EH816" s="730" t="s">
        <v>3590</v>
      </c>
      <c r="EI816" s="104">
        <v>0</v>
      </c>
      <c r="EJ816" s="533">
        <f t="shared" si="498"/>
        <v>0</v>
      </c>
      <c r="EK816" s="511"/>
      <c r="EL816" s="508">
        <f t="shared" si="499"/>
        <v>0</v>
      </c>
    </row>
    <row r="817" spans="51:142" x14ac:dyDescent="0.2">
      <c r="AY817" s="57" t="s">
        <v>1002</v>
      </c>
      <c r="AZ817" s="55" t="s">
        <v>643</v>
      </c>
      <c r="BA817" s="538" t="str">
        <f t="shared" si="500"/>
        <v>КД Verto-FIT Comfort.F.стандарт.</v>
      </c>
      <c r="BW817" s="164" t="s">
        <v>576</v>
      </c>
      <c r="BX817" s="246" t="s">
        <v>433</v>
      </c>
      <c r="BY817" s="137" t="str">
        <f t="shared" si="490"/>
        <v>ДП ГЛАСФОРД.4.Трипл. мат</v>
      </c>
      <c r="CA817" s="145" t="s">
        <v>3062</v>
      </c>
      <c r="CB817" s="475" t="s">
        <v>4099</v>
      </c>
      <c r="CC817" s="238" t="str">
        <f t="shared" si="501"/>
        <v>ДП Міра.б/з фальц..робоча..Magnet ст б/з завіс.</v>
      </c>
      <c r="DD817" s="638"/>
      <c r="DE817" s="639"/>
      <c r="DF817" s="640"/>
      <c r="DG817" s="641"/>
      <c r="DH817" s="642"/>
      <c r="DP817" s="731" t="s">
        <v>3996</v>
      </c>
      <c r="DQ817" s="162">
        <v>0</v>
      </c>
      <c r="DR817" s="525">
        <f t="shared" si="496"/>
        <v>0</v>
      </c>
      <c r="DS817" s="526"/>
      <c r="DT817" s="527">
        <f t="shared" si="497"/>
        <v>0</v>
      </c>
      <c r="DV817" s="732" t="s">
        <v>6002</v>
      </c>
      <c r="DW817" s="165">
        <v>0</v>
      </c>
      <c r="DX817" s="519">
        <f t="shared" si="476"/>
        <v>0</v>
      </c>
      <c r="DY817" s="520"/>
      <c r="DZ817" s="521">
        <f t="shared" si="492"/>
        <v>0</v>
      </c>
      <c r="EH817" s="730" t="s">
        <v>3591</v>
      </c>
      <c r="EI817" s="104">
        <v>0</v>
      </c>
      <c r="EJ817" s="533">
        <f t="shared" si="498"/>
        <v>0</v>
      </c>
      <c r="EK817" s="511"/>
      <c r="EL817" s="508">
        <f t="shared" si="499"/>
        <v>0</v>
      </c>
    </row>
    <row r="818" spans="51:142" x14ac:dyDescent="0.2">
      <c r="AY818" s="57" t="s">
        <v>1003</v>
      </c>
      <c r="AZ818" s="55" t="s">
        <v>643</v>
      </c>
      <c r="BA818" s="538" t="str">
        <f t="shared" si="500"/>
        <v>КД Verto-FIT Comfort.G.стандарт.</v>
      </c>
      <c r="BW818" s="164" t="s">
        <v>576</v>
      </c>
      <c r="BX818" s="246" t="s">
        <v>432</v>
      </c>
      <c r="BY818" s="137" t="str">
        <f t="shared" si="490"/>
        <v>ДП ГЛАСФОРД.4.Трипл. чер</v>
      </c>
      <c r="CA818" s="145" t="s">
        <v>3062</v>
      </c>
      <c r="CB818" s="475" t="s">
        <v>4097</v>
      </c>
      <c r="CC818" s="238" t="str">
        <f t="shared" si="501"/>
        <v>ДП Міра.б/з фальц..робоча..Magnet цл б/з завіс.</v>
      </c>
      <c r="DD818" s="738" t="s">
        <v>2623</v>
      </c>
      <c r="DE818" s="162">
        <v>5880</v>
      </c>
      <c r="DF818" s="525">
        <f>ROUND(((DE818-(DE818/6))/$DD$3)*$DE$3,2)</f>
        <v>5880</v>
      </c>
      <c r="DG818" s="526"/>
      <c r="DH818" s="527">
        <f t="shared" ref="DH818:DH867" si="502">IF(DG818="",DF818,
IF(AND($DE$10&gt;=VLOOKUP(DG818,$DD$5:$DH$9,2,0),$DE$10&lt;=VLOOKUP(DG818,$DD$5:$DH$9,3,0)),
(DF818*(1-VLOOKUP(DG818,$DD$5:$DH$9,4,0))),
DF818))</f>
        <v>5880</v>
      </c>
      <c r="DP818" s="732" t="s">
        <v>3805</v>
      </c>
      <c r="DQ818" s="165">
        <v>920</v>
      </c>
      <c r="DR818" s="519">
        <f t="shared" si="496"/>
        <v>920</v>
      </c>
      <c r="DS818" s="520"/>
      <c r="DT818" s="521">
        <f t="shared" si="497"/>
        <v>920</v>
      </c>
      <c r="DV818" s="732" t="s">
        <v>6003</v>
      </c>
      <c r="DW818" s="165">
        <v>1000</v>
      </c>
      <c r="DX818" s="519">
        <f t="shared" si="476"/>
        <v>1000</v>
      </c>
      <c r="DY818" s="520"/>
      <c r="DZ818" s="521">
        <f t="shared" si="492"/>
        <v>1000</v>
      </c>
      <c r="EH818" s="730" t="s">
        <v>7438</v>
      </c>
      <c r="EI818" s="104">
        <v>0</v>
      </c>
      <c r="EJ818" s="533">
        <f t="shared" si="498"/>
        <v>0</v>
      </c>
      <c r="EK818" s="511"/>
      <c r="EL818" s="508">
        <f t="shared" si="499"/>
        <v>0</v>
      </c>
    </row>
    <row r="819" spans="51:142" x14ac:dyDescent="0.2">
      <c r="AY819" s="57" t="s">
        <v>1004</v>
      </c>
      <c r="AZ819" s="55" t="s">
        <v>643</v>
      </c>
      <c r="BA819" s="538" t="str">
        <f t="shared" si="500"/>
        <v>КД Verto-FIT Comfort.H.стандарт.</v>
      </c>
      <c r="BW819" s="107" t="s">
        <v>576</v>
      </c>
      <c r="BX819" s="781" t="s">
        <v>4011</v>
      </c>
      <c r="BY819" s="138" t="str">
        <f t="shared" si="490"/>
        <v>ДП ГЛАСФОРД.4.Дзеркало</v>
      </c>
      <c r="CA819" s="145" t="s">
        <v>3062</v>
      </c>
      <c r="CB819" s="475" t="s">
        <v>5838</v>
      </c>
      <c r="CC819" s="238" t="str">
        <f t="shared" si="501"/>
        <v>ДП Міра.б/з фальц..робоча..Magnet цл (чор.) б/з завіс.</v>
      </c>
      <c r="DD819" s="734" t="s">
        <v>2624</v>
      </c>
      <c r="DE819" s="165">
        <v>5880</v>
      </c>
      <c r="DF819" s="525">
        <f t="shared" ref="DF819:DF867" si="503">ROUND(((DE819-(DE819/6))/$DD$3)*$DE$3,2)</f>
        <v>5880</v>
      </c>
      <c r="DG819" s="526"/>
      <c r="DH819" s="527">
        <f t="shared" si="502"/>
        <v>5880</v>
      </c>
      <c r="DP819" s="732" t="s">
        <v>2748</v>
      </c>
      <c r="DQ819" s="165">
        <v>920</v>
      </c>
      <c r="DR819" s="519">
        <f t="shared" si="496"/>
        <v>920</v>
      </c>
      <c r="DS819" s="520"/>
      <c r="DT819" s="521">
        <f t="shared" si="497"/>
        <v>920</v>
      </c>
      <c r="DV819" s="732" t="s">
        <v>6004</v>
      </c>
      <c r="DW819" s="165">
        <v>1000</v>
      </c>
      <c r="DX819" s="519">
        <f t="shared" si="476"/>
        <v>1000</v>
      </c>
      <c r="DY819" s="520"/>
      <c r="DZ819" s="521">
        <f t="shared" si="492"/>
        <v>1000</v>
      </c>
      <c r="EH819" s="730" t="s">
        <v>3592</v>
      </c>
      <c r="EI819" s="104">
        <v>0</v>
      </c>
      <c r="EJ819" s="533">
        <f t="shared" si="498"/>
        <v>0</v>
      </c>
      <c r="EK819" s="511"/>
      <c r="EL819" s="508">
        <f t="shared" si="499"/>
        <v>0</v>
      </c>
    </row>
    <row r="820" spans="51:142" x14ac:dyDescent="0.2">
      <c r="AY820" s="57" t="s">
        <v>1005</v>
      </c>
      <c r="AZ820" s="55" t="s">
        <v>643</v>
      </c>
      <c r="BA820" s="538" t="str">
        <f t="shared" si="500"/>
        <v>КД Verto-FIT Comfort.I.стандарт.</v>
      </c>
      <c r="BW820" s="161" t="s">
        <v>577</v>
      </c>
      <c r="BX820" s="780" t="s">
        <v>3980</v>
      </c>
      <c r="BY820" s="134" t="str">
        <f t="shared" si="490"/>
        <v>ДП ГЛАСФОРД.5.Малюнок</v>
      </c>
      <c r="CA820" s="145" t="s">
        <v>3062</v>
      </c>
      <c r="CB820" s="475" t="s">
        <v>5835</v>
      </c>
      <c r="CC820" s="238" t="str">
        <f t="shared" si="501"/>
        <v>ДП Міра.б/з фальц..робоча..Magnet ст (чор.) б/з завіс.</v>
      </c>
      <c r="DD820" s="734" t="s">
        <v>2625</v>
      </c>
      <c r="DE820" s="165">
        <v>5880</v>
      </c>
      <c r="DF820" s="525">
        <f t="shared" si="503"/>
        <v>5880</v>
      </c>
      <c r="DG820" s="526"/>
      <c r="DH820" s="527">
        <f t="shared" si="502"/>
        <v>5880</v>
      </c>
      <c r="DP820" s="732" t="s">
        <v>2749</v>
      </c>
      <c r="DQ820" s="165">
        <v>1350</v>
      </c>
      <c r="DR820" s="519">
        <f t="shared" si="496"/>
        <v>1350</v>
      </c>
      <c r="DS820" s="520"/>
      <c r="DT820" s="521">
        <f t="shared" si="497"/>
        <v>1350</v>
      </c>
      <c r="DV820" s="733" t="s">
        <v>6005</v>
      </c>
      <c r="DW820" s="165">
        <v>1000</v>
      </c>
      <c r="DX820" s="519">
        <f t="shared" si="476"/>
        <v>1000</v>
      </c>
      <c r="DY820" s="523"/>
      <c r="DZ820" s="524">
        <f t="shared" si="492"/>
        <v>1000</v>
      </c>
      <c r="EH820" s="730" t="s">
        <v>4886</v>
      </c>
      <c r="EI820" s="104">
        <v>0</v>
      </c>
      <c r="EJ820" s="533">
        <f t="shared" si="498"/>
        <v>0</v>
      </c>
      <c r="EK820" s="511"/>
      <c r="EL820" s="508">
        <f t="shared" si="499"/>
        <v>0</v>
      </c>
    </row>
    <row r="821" spans="51:142" x14ac:dyDescent="0.2">
      <c r="AY821" s="226"/>
      <c r="AZ821" s="221"/>
      <c r="BA821" s="222"/>
      <c r="BW821" s="164" t="s">
        <v>577</v>
      </c>
      <c r="BX821" s="764" t="s">
        <v>3617</v>
      </c>
      <c r="BY821" s="137" t="str">
        <f t="shared" si="490"/>
        <v>ДП ГЛАСФОРД.5.Графіт</v>
      </c>
      <c r="CA821" s="145" t="s">
        <v>3062</v>
      </c>
      <c r="CB821" s="475" t="s">
        <v>4103</v>
      </c>
      <c r="CC821" s="238" t="str">
        <f t="shared" si="501"/>
        <v>ДП Міра.б/з фальц..робоча..Magnet цл +2завіс 3D</v>
      </c>
      <c r="DD821" s="734" t="s">
        <v>2626</v>
      </c>
      <c r="DE821" s="165">
        <v>5880</v>
      </c>
      <c r="DF821" s="525">
        <f t="shared" si="503"/>
        <v>5880</v>
      </c>
      <c r="DG821" s="526"/>
      <c r="DH821" s="527">
        <f t="shared" si="502"/>
        <v>5880</v>
      </c>
      <c r="DP821" s="733" t="s">
        <v>2750</v>
      </c>
      <c r="DQ821" s="163">
        <v>1350</v>
      </c>
      <c r="DR821" s="522">
        <f t="shared" si="496"/>
        <v>1350</v>
      </c>
      <c r="DS821" s="523"/>
      <c r="DT821" s="524">
        <f t="shared" si="497"/>
        <v>1350</v>
      </c>
      <c r="DV821" s="732" t="s">
        <v>6006</v>
      </c>
      <c r="DW821" s="165">
        <v>1000</v>
      </c>
      <c r="DX821" s="519">
        <f t="shared" si="476"/>
        <v>1000</v>
      </c>
      <c r="DY821" s="520"/>
      <c r="DZ821" s="521">
        <f t="shared" si="492"/>
        <v>1000</v>
      </c>
      <c r="EH821" s="730" t="s">
        <v>3593</v>
      </c>
      <c r="EI821" s="104">
        <v>0</v>
      </c>
      <c r="EJ821" s="533">
        <f t="shared" si="498"/>
        <v>0</v>
      </c>
      <c r="EK821" s="511"/>
      <c r="EL821" s="508">
        <f t="shared" si="499"/>
        <v>0</v>
      </c>
    </row>
    <row r="822" spans="51:142" x14ac:dyDescent="0.2">
      <c r="AY822" s="57" t="s">
        <v>997</v>
      </c>
      <c r="AZ822" s="55" t="s">
        <v>643</v>
      </c>
      <c r="BA822" s="538" t="str">
        <f t="shared" ref="BA822:BA831" si="504">CONCATENATE(AY822,".",AZ822)</f>
        <v>КД Verto-FIT Comfort.A.стандарт.</v>
      </c>
      <c r="BW822" s="164" t="s">
        <v>577</v>
      </c>
      <c r="BX822" s="246" t="s">
        <v>790</v>
      </c>
      <c r="BY822" s="137" t="str">
        <f t="shared" si="490"/>
        <v>ДП ГЛАСФОРД.5.Бронза</v>
      </c>
      <c r="CA822" s="145" t="s">
        <v>3062</v>
      </c>
      <c r="CB822" s="475" t="s">
        <v>4107</v>
      </c>
      <c r="CC822" s="238" t="str">
        <f t="shared" si="501"/>
        <v>ДП Міра.б/з фальц..робоча..Magnet ст +2завіс 3D</v>
      </c>
      <c r="DD822" s="734" t="s">
        <v>2627</v>
      </c>
      <c r="DE822" s="165">
        <v>5880</v>
      </c>
      <c r="DF822" s="525">
        <f t="shared" si="503"/>
        <v>5880</v>
      </c>
      <c r="DG822" s="526"/>
      <c r="DH822" s="527">
        <f t="shared" si="502"/>
        <v>5880</v>
      </c>
      <c r="DP822" s="731" t="s">
        <v>3997</v>
      </c>
      <c r="DQ822" s="162">
        <v>0</v>
      </c>
      <c r="DR822" s="525">
        <f t="shared" si="496"/>
        <v>0</v>
      </c>
      <c r="DS822" s="526"/>
      <c r="DT822" s="527">
        <f t="shared" si="497"/>
        <v>0</v>
      </c>
      <c r="DV822" s="733" t="s">
        <v>6007</v>
      </c>
      <c r="DW822" s="163">
        <v>1000</v>
      </c>
      <c r="DX822" s="519">
        <f t="shared" si="476"/>
        <v>1000</v>
      </c>
      <c r="DY822" s="523"/>
      <c r="DZ822" s="524">
        <f t="shared" si="492"/>
        <v>1000</v>
      </c>
      <c r="EH822" s="535"/>
      <c r="EI822" s="536"/>
      <c r="EJ822" s="647"/>
      <c r="EK822" s="648"/>
      <c r="EL822" s="649"/>
    </row>
    <row r="823" spans="51:142" x14ac:dyDescent="0.2">
      <c r="AY823" s="57" t="s">
        <v>998</v>
      </c>
      <c r="AZ823" s="55" t="s">
        <v>643</v>
      </c>
      <c r="BA823" s="538" t="str">
        <f t="shared" si="504"/>
        <v>КД Verto-FIT Comfort.B.стандарт.</v>
      </c>
      <c r="BW823" s="164" t="s">
        <v>577</v>
      </c>
      <c r="BX823" s="246" t="s">
        <v>433</v>
      </c>
      <c r="BY823" s="137" t="str">
        <f t="shared" si="490"/>
        <v>ДП ГЛАСФОРД.5.Трипл. мат</v>
      </c>
      <c r="CA823" s="145" t="s">
        <v>3062</v>
      </c>
      <c r="CB823" s="475" t="s">
        <v>5836</v>
      </c>
      <c r="CC823" s="238" t="str">
        <f t="shared" si="501"/>
        <v>ДП Міра.б/з фальц..робоча..Magnet цл (чор.) +2завіс 3D(чор.)</v>
      </c>
      <c r="DD823" s="734" t="s">
        <v>2628</v>
      </c>
      <c r="DE823" s="165">
        <v>5880</v>
      </c>
      <c r="DF823" s="525">
        <f t="shared" si="503"/>
        <v>5880</v>
      </c>
      <c r="DG823" s="526"/>
      <c r="DH823" s="527">
        <f t="shared" si="502"/>
        <v>5880</v>
      </c>
      <c r="DP823" s="732" t="s">
        <v>3806</v>
      </c>
      <c r="DQ823" s="165">
        <v>920</v>
      </c>
      <c r="DR823" s="519">
        <f t="shared" si="496"/>
        <v>920</v>
      </c>
      <c r="DS823" s="520"/>
      <c r="DT823" s="521">
        <f t="shared" si="497"/>
        <v>920</v>
      </c>
      <c r="DV823" s="733" t="s">
        <v>6008</v>
      </c>
      <c r="DW823" s="163">
        <v>1000</v>
      </c>
      <c r="DX823" s="519">
        <f t="shared" si="476"/>
        <v>1000</v>
      </c>
      <c r="DY823" s="523"/>
      <c r="DZ823" s="524">
        <f t="shared" si="492"/>
        <v>1000</v>
      </c>
      <c r="EH823" s="730" t="s">
        <v>6867</v>
      </c>
      <c r="EI823" s="104">
        <v>0</v>
      </c>
      <c r="EJ823" s="533">
        <f t="shared" ref="EJ823:EJ830" si="505">ROUND(((EI823-(EI823/6))/$DD$3)*$DE$3,2)</f>
        <v>0</v>
      </c>
      <c r="EK823" s="511"/>
      <c r="EL823" s="508">
        <f t="shared" ref="EL823:EL830" si="506">IF(EK823="",EJ823,
IF(AND($EI$10&gt;=VLOOKUP(EK823,$EH$5:$EL$9,2,0),$EI$10&lt;=VLOOKUP(EK823,$EH$5:$EL$9,3,0)),
(EJ823*(1-VLOOKUP(EK823,$EH$5:$EL$9,4,0))),
EJ823))</f>
        <v>0</v>
      </c>
    </row>
    <row r="824" spans="51:142" x14ac:dyDescent="0.2">
      <c r="AY824" s="57" t="s">
        <v>1202</v>
      </c>
      <c r="AZ824" s="55" t="s">
        <v>643</v>
      </c>
      <c r="BA824" s="538" t="str">
        <f>CONCATENATE(AY824,".",AZ824)</f>
        <v>КД Verto-FIT Comfort.B+.стандарт.</v>
      </c>
      <c r="BW824" s="164" t="s">
        <v>577</v>
      </c>
      <c r="BX824" s="246" t="s">
        <v>432</v>
      </c>
      <c r="BY824" s="137" t="str">
        <f t="shared" si="490"/>
        <v>ДП ГЛАСФОРД.5.Трипл. чер</v>
      </c>
      <c r="CA824" s="145" t="s">
        <v>3062</v>
      </c>
      <c r="CB824" s="475" t="s">
        <v>5837</v>
      </c>
      <c r="CC824" s="238" t="str">
        <f t="shared" si="501"/>
        <v>ДП Міра.б/з фальц..робоча..Magnet ст (чор.) +2завіс 3D(чор.)</v>
      </c>
      <c r="DD824" s="734" t="s">
        <v>2629</v>
      </c>
      <c r="DE824" s="165">
        <v>5880</v>
      </c>
      <c r="DF824" s="525">
        <f t="shared" si="503"/>
        <v>5880</v>
      </c>
      <c r="DG824" s="526"/>
      <c r="DH824" s="527">
        <f t="shared" si="502"/>
        <v>5880</v>
      </c>
      <c r="DP824" s="732" t="s">
        <v>2751</v>
      </c>
      <c r="DQ824" s="165">
        <v>920</v>
      </c>
      <c r="DR824" s="519">
        <f t="shared" si="496"/>
        <v>920</v>
      </c>
      <c r="DS824" s="520"/>
      <c r="DT824" s="521">
        <f t="shared" si="497"/>
        <v>920</v>
      </c>
      <c r="DV824" s="733" t="s">
        <v>2602</v>
      </c>
      <c r="DW824" s="163">
        <v>0</v>
      </c>
      <c r="DX824" s="519">
        <f t="shared" si="476"/>
        <v>0</v>
      </c>
      <c r="DY824" s="523"/>
      <c r="DZ824" s="524">
        <f t="shared" si="492"/>
        <v>0</v>
      </c>
      <c r="EH824" s="730" t="s">
        <v>6868</v>
      </c>
      <c r="EI824" s="104">
        <v>0</v>
      </c>
      <c r="EJ824" s="533">
        <f t="shared" si="505"/>
        <v>0</v>
      </c>
      <c r="EK824" s="511"/>
      <c r="EL824" s="508">
        <f t="shared" si="506"/>
        <v>0</v>
      </c>
    </row>
    <row r="825" spans="51:142" x14ac:dyDescent="0.2">
      <c r="AY825" s="57" t="s">
        <v>999</v>
      </c>
      <c r="AZ825" s="55" t="s">
        <v>643</v>
      </c>
      <c r="BA825" s="538" t="str">
        <f t="shared" si="504"/>
        <v>КД Verto-FIT Comfort.C.стандарт.</v>
      </c>
      <c r="BW825" s="107" t="s">
        <v>577</v>
      </c>
      <c r="BX825" s="781" t="s">
        <v>4011</v>
      </c>
      <c r="BY825" s="138" t="str">
        <f t="shared" si="490"/>
        <v>ДП ГЛАСФОРД.5.Дзеркало</v>
      </c>
      <c r="CA825" s="145" t="s">
        <v>3062</v>
      </c>
      <c r="CB825" s="96"/>
      <c r="CC825" s="96"/>
      <c r="DD825" s="734" t="s">
        <v>2630</v>
      </c>
      <c r="DE825" s="165">
        <v>5880</v>
      </c>
      <c r="DF825" s="525">
        <f t="shared" si="503"/>
        <v>5880</v>
      </c>
      <c r="DG825" s="526"/>
      <c r="DH825" s="527">
        <f t="shared" si="502"/>
        <v>5880</v>
      </c>
      <c r="DP825" s="732" t="s">
        <v>2752</v>
      </c>
      <c r="DQ825" s="165">
        <v>1350</v>
      </c>
      <c r="DR825" s="519">
        <f t="shared" si="496"/>
        <v>1350</v>
      </c>
      <c r="DS825" s="520"/>
      <c r="DT825" s="521">
        <f t="shared" si="497"/>
        <v>1350</v>
      </c>
      <c r="DV825" s="733" t="s">
        <v>2603</v>
      </c>
      <c r="DW825" s="163">
        <v>560</v>
      </c>
      <c r="DX825" s="519">
        <f t="shared" si="476"/>
        <v>560</v>
      </c>
      <c r="DY825" s="523"/>
      <c r="DZ825" s="524">
        <f>IF(DY825="",DX825,
IF(AND($DW$10&gt;=VLOOKUP(DY825,$DV$5:$DZ$9,2,0),$DW$10&lt;=VLOOKUP(DY825,$DV$5:$DZ$9,3,0)),
(DX825*(1-VLOOKUP(DY825,$DV$5:$DZ$9,4,0))),
DX825))</f>
        <v>560</v>
      </c>
      <c r="EH825" s="730" t="s">
        <v>6869</v>
      </c>
      <c r="EI825" s="104">
        <v>0</v>
      </c>
      <c r="EJ825" s="533">
        <f>ROUND(((EI825-(EI825/6))/$DD$3)*$DE$3,2)</f>
        <v>0</v>
      </c>
      <c r="EK825" s="511"/>
      <c r="EL825" s="508">
        <f>IF(EK825="",EJ825,
IF(AND($EI$10&gt;=VLOOKUP(EK825,$EH$5:$EL$9,2,0),$EI$10&lt;=VLOOKUP(EK825,$EH$5:$EL$9,3,0)),
(EJ825*(1-VLOOKUP(EK825,$EH$5:$EL$9,4,0))),
EJ825))</f>
        <v>0</v>
      </c>
    </row>
    <row r="826" spans="51:142" x14ac:dyDescent="0.2">
      <c r="AY826" s="57" t="s">
        <v>1000</v>
      </c>
      <c r="AZ826" s="55" t="s">
        <v>643</v>
      </c>
      <c r="BA826" s="538" t="str">
        <f t="shared" si="504"/>
        <v>КД Verto-FIT Comfort.D.стандарт.</v>
      </c>
      <c r="BW826" s="431"/>
      <c r="BX826" s="431"/>
      <c r="BY826" s="431"/>
      <c r="CA826" s="145" t="s">
        <v>3062</v>
      </c>
      <c r="CB826" s="475" t="s">
        <v>4109</v>
      </c>
      <c r="CC826" s="238" t="str">
        <f>CONCATENATE(CA826,".",CB826)</f>
        <v>ДП Міра.б/з фальц..робоча..Magnet цл +3завіс 3D</v>
      </c>
      <c r="DD826" s="734" t="s">
        <v>2631</v>
      </c>
      <c r="DE826" s="165">
        <v>5880</v>
      </c>
      <c r="DF826" s="525">
        <f t="shared" si="503"/>
        <v>5880</v>
      </c>
      <c r="DG826" s="526"/>
      <c r="DH826" s="527">
        <f t="shared" si="502"/>
        <v>5880</v>
      </c>
      <c r="DP826" s="733" t="s">
        <v>2753</v>
      </c>
      <c r="DQ826" s="163">
        <v>1350</v>
      </c>
      <c r="DR826" s="522">
        <f t="shared" si="496"/>
        <v>1350</v>
      </c>
      <c r="DS826" s="523"/>
      <c r="DT826" s="524">
        <f t="shared" si="497"/>
        <v>1350</v>
      </c>
      <c r="DV826" s="733"/>
      <c r="DW826" s="163"/>
      <c r="DX826" s="519">
        <f t="shared" si="476"/>
        <v>0</v>
      </c>
      <c r="DY826" s="523"/>
      <c r="DZ826" s="524">
        <f t="shared" ref="DZ826:DZ889" si="507">IF(DY826="",DX826,
IF(AND($DW$10&gt;=VLOOKUP(DY826,$DV$5:$DZ$9,2,0),$DW$10&lt;=VLOOKUP(DY826,$DV$5:$DZ$9,3,0)),
(DX826*(1-VLOOKUP(DY826,$DV$5:$DZ$9,4,0))),
DX826))</f>
        <v>0</v>
      </c>
      <c r="EH826" s="730" t="s">
        <v>6870</v>
      </c>
      <c r="EI826" s="104">
        <v>0</v>
      </c>
      <c r="EJ826" s="533">
        <f>ROUND(((EI826-(EI826/6))/$DD$3)*$DE$3,2)</f>
        <v>0</v>
      </c>
      <c r="EK826" s="511"/>
      <c r="EL826" s="508">
        <f>IF(EK826="",EJ826,
IF(AND($EI$10&gt;=VLOOKUP(EK826,$EH$5:$EL$9,2,0),$EI$10&lt;=VLOOKUP(EK826,$EH$5:$EL$9,3,0)),
(EJ826*(1-VLOOKUP(EK826,$EH$5:$EL$9,4,0))),
EJ826))</f>
        <v>0</v>
      </c>
    </row>
    <row r="827" spans="51:142" x14ac:dyDescent="0.2">
      <c r="AY827" s="57" t="s">
        <v>1001</v>
      </c>
      <c r="AZ827" s="55" t="s">
        <v>643</v>
      </c>
      <c r="BA827" s="538" t="str">
        <f t="shared" si="504"/>
        <v>КД Verto-FIT Comfort.E.стандарт.</v>
      </c>
      <c r="BW827" s="733" t="s">
        <v>2792</v>
      </c>
      <c r="BX827" s="776" t="s">
        <v>3871</v>
      </c>
      <c r="BY827" s="138" t="str">
        <f t="shared" ref="BY827:BY832" si="508">CONCATENATE(BW827,".",BX827)</f>
        <v>ДП Добір.А.(ні)</v>
      </c>
      <c r="CA827" s="146" t="s">
        <v>3062</v>
      </c>
      <c r="CB827" s="587" t="s">
        <v>4110</v>
      </c>
      <c r="CC827" s="239" t="str">
        <f>CONCATENATE(CA827,".",CB827)</f>
        <v>ДП Міра.б/з фальц..робоча..Magnet ст +3завіс 3D</v>
      </c>
      <c r="DD827" s="735" t="s">
        <v>2632</v>
      </c>
      <c r="DE827" s="163">
        <v>5880</v>
      </c>
      <c r="DF827" s="525">
        <f t="shared" si="503"/>
        <v>5880</v>
      </c>
      <c r="DG827" s="526"/>
      <c r="DH827" s="527">
        <f t="shared" si="502"/>
        <v>5880</v>
      </c>
      <c r="DP827" s="731" t="s">
        <v>3998</v>
      </c>
      <c r="DQ827" s="162">
        <v>0</v>
      </c>
      <c r="DR827" s="525">
        <f t="shared" si="496"/>
        <v>0</v>
      </c>
      <c r="DS827" s="526"/>
      <c r="DT827" s="527">
        <f t="shared" si="497"/>
        <v>0</v>
      </c>
      <c r="DV827" s="733"/>
      <c r="DW827" s="163"/>
      <c r="DX827" s="519">
        <f t="shared" si="476"/>
        <v>0</v>
      </c>
      <c r="DY827" s="523"/>
      <c r="DZ827" s="524">
        <f t="shared" si="507"/>
        <v>0</v>
      </c>
      <c r="EH827" s="730" t="s">
        <v>6871</v>
      </c>
      <c r="EI827" s="104">
        <v>0</v>
      </c>
      <c r="EJ827" s="533">
        <f t="shared" si="505"/>
        <v>0</v>
      </c>
      <c r="EK827" s="511"/>
      <c r="EL827" s="508">
        <f t="shared" si="506"/>
        <v>0</v>
      </c>
    </row>
    <row r="828" spans="51:142" ht="9.6" customHeight="1" x14ac:dyDescent="0.2">
      <c r="AY828" s="57" t="s">
        <v>1002</v>
      </c>
      <c r="AZ828" s="55" t="s">
        <v>643</v>
      </c>
      <c r="BA828" s="538" t="str">
        <f t="shared" si="504"/>
        <v>КД Verto-FIT Comfort.F.стандарт.</v>
      </c>
      <c r="BW828" s="731" t="s">
        <v>2794</v>
      </c>
      <c r="BX828" s="245" t="s">
        <v>430</v>
      </c>
      <c r="BY828" s="134" t="str">
        <f t="shared" si="508"/>
        <v>ДП Добір.Б.Сатин</v>
      </c>
      <c r="CA828" s="145" t="s">
        <v>3062</v>
      </c>
      <c r="CB828" s="475" t="s">
        <v>5840</v>
      </c>
      <c r="CC828" s="238" t="str">
        <f>CONCATENATE(CA828,".",CB828)</f>
        <v>ДП Міра.б/з фальц..робоча..Magnet цл (чор.) +3завіс 3D(чор.)</v>
      </c>
      <c r="DD828" s="734" t="s">
        <v>2633</v>
      </c>
      <c r="DE828" s="165">
        <v>6700.0000000000009</v>
      </c>
      <c r="DF828" s="525">
        <f t="shared" si="503"/>
        <v>6700</v>
      </c>
      <c r="DG828" s="526"/>
      <c r="DH828" s="527">
        <f t="shared" si="502"/>
        <v>6700</v>
      </c>
      <c r="DP828" s="732" t="s">
        <v>3807</v>
      </c>
      <c r="DQ828" s="165">
        <v>920</v>
      </c>
      <c r="DR828" s="519">
        <f t="shared" si="496"/>
        <v>920</v>
      </c>
      <c r="DS828" s="520"/>
      <c r="DT828" s="521">
        <f t="shared" si="497"/>
        <v>920</v>
      </c>
      <c r="DV828" s="644"/>
      <c r="DW828" s="645"/>
      <c r="DX828" s="519">
        <f t="shared" si="476"/>
        <v>0</v>
      </c>
      <c r="DY828" s="652"/>
      <c r="DZ828" s="524">
        <f t="shared" si="507"/>
        <v>0</v>
      </c>
      <c r="EH828" s="730" t="s">
        <v>6872</v>
      </c>
      <c r="EI828" s="104">
        <v>0</v>
      </c>
      <c r="EJ828" s="533">
        <f t="shared" si="505"/>
        <v>0</v>
      </c>
      <c r="EK828" s="511"/>
      <c r="EL828" s="508">
        <f t="shared" si="506"/>
        <v>0</v>
      </c>
    </row>
    <row r="829" spans="51:142" x14ac:dyDescent="0.2">
      <c r="AY829" s="57" t="s">
        <v>1003</v>
      </c>
      <c r="AZ829" s="55" t="s">
        <v>643</v>
      </c>
      <c r="BA829" s="538" t="str">
        <f t="shared" si="504"/>
        <v>КД Verto-FIT Comfort.G.стандарт.</v>
      </c>
      <c r="BW829" s="732" t="s">
        <v>2794</v>
      </c>
      <c r="BX829" s="764" t="s">
        <v>3617</v>
      </c>
      <c r="BY829" s="137" t="str">
        <f t="shared" si="508"/>
        <v>ДП Добір.Б.Графіт</v>
      </c>
      <c r="CA829" s="146" t="s">
        <v>3062</v>
      </c>
      <c r="CB829" s="587" t="s">
        <v>5841</v>
      </c>
      <c r="CC829" s="239" t="str">
        <f>CONCATENATE(CA829,".",CB829)</f>
        <v>ДП Міра.б/з фальц..робоча..Magnet ст (чор.) +3завіс 3D(чор.)</v>
      </c>
      <c r="DD829" s="734" t="s">
        <v>2634</v>
      </c>
      <c r="DE829" s="165">
        <v>6700.0000000000009</v>
      </c>
      <c r="DF829" s="525">
        <f t="shared" si="503"/>
        <v>6700</v>
      </c>
      <c r="DG829" s="526"/>
      <c r="DH829" s="527">
        <f t="shared" si="502"/>
        <v>6700</v>
      </c>
      <c r="DP829" s="732" t="s">
        <v>2754</v>
      </c>
      <c r="DQ829" s="165">
        <v>920</v>
      </c>
      <c r="DR829" s="519">
        <f t="shared" si="496"/>
        <v>920</v>
      </c>
      <c r="DS829" s="520"/>
      <c r="DT829" s="521">
        <f t="shared" si="497"/>
        <v>920</v>
      </c>
      <c r="DV829" s="730" t="s">
        <v>3934</v>
      </c>
      <c r="DW829" s="104">
        <v>0</v>
      </c>
      <c r="DX829" s="519">
        <f t="shared" si="476"/>
        <v>0</v>
      </c>
      <c r="DY829" s="511"/>
      <c r="DZ829" s="524">
        <f t="shared" si="507"/>
        <v>0</v>
      </c>
      <c r="EH829" s="730" t="s">
        <v>6873</v>
      </c>
      <c r="EI829" s="104">
        <v>0</v>
      </c>
      <c r="EJ829" s="533">
        <f>ROUND(((EI829-(EI829/6))/$DD$3)*$DE$3,2)</f>
        <v>0</v>
      </c>
      <c r="EK829" s="511"/>
      <c r="EL829" s="508">
        <f>IF(EK829="",EJ829,
IF(AND($EI$10&gt;=VLOOKUP(EK829,$EH$5:$EL$9,2,0),$EI$10&lt;=VLOOKUP(EK829,$EH$5:$EL$9,3,0)),
(EJ829*(1-VLOOKUP(EK829,$EH$5:$EL$9,4,0))),
EJ829))</f>
        <v>0</v>
      </c>
    </row>
    <row r="830" spans="51:142" x14ac:dyDescent="0.2">
      <c r="AY830" s="57" t="s">
        <v>1004</v>
      </c>
      <c r="AZ830" s="55" t="s">
        <v>643</v>
      </c>
      <c r="BA830" s="538" t="str">
        <f t="shared" si="504"/>
        <v>КД Verto-FIT Comfort.H.стандарт.</v>
      </c>
      <c r="BW830" s="732" t="s">
        <v>2794</v>
      </c>
      <c r="BX830" s="246" t="s">
        <v>790</v>
      </c>
      <c r="BY830" s="137" t="str">
        <f t="shared" si="508"/>
        <v>ДП Добір.Б.Бронза</v>
      </c>
      <c r="CA830" s="144" t="s">
        <v>3063</v>
      </c>
      <c r="CB830" s="133" t="s">
        <v>3871</v>
      </c>
      <c r="CC830" s="134" t="str">
        <f>CONCATENATE(CA830,".",CB830)</f>
        <v>ДП Міра.купе..робоча..(ні)</v>
      </c>
      <c r="DD830" s="734" t="s">
        <v>2635</v>
      </c>
      <c r="DE830" s="165">
        <v>6700.0000000000009</v>
      </c>
      <c r="DF830" s="525">
        <f t="shared" si="503"/>
        <v>6700</v>
      </c>
      <c r="DG830" s="526"/>
      <c r="DH830" s="527">
        <f t="shared" si="502"/>
        <v>6700</v>
      </c>
      <c r="DP830" s="732" t="s">
        <v>2755</v>
      </c>
      <c r="DQ830" s="165">
        <v>1350</v>
      </c>
      <c r="DR830" s="519">
        <f t="shared" si="496"/>
        <v>1350</v>
      </c>
      <c r="DS830" s="520"/>
      <c r="DT830" s="521">
        <f t="shared" si="497"/>
        <v>1350</v>
      </c>
      <c r="DV830" s="731" t="s">
        <v>5534</v>
      </c>
      <c r="DW830" s="162">
        <v>0</v>
      </c>
      <c r="DX830" s="519">
        <f t="shared" ref="DX830:DX893" si="509">ROUND(((DW830-(DW830/6))/$DD$3)*$DE$3,2)</f>
        <v>0</v>
      </c>
      <c r="DY830" s="526"/>
      <c r="DZ830" s="524">
        <f t="shared" si="507"/>
        <v>0</v>
      </c>
      <c r="EH830" s="730" t="s">
        <v>6874</v>
      </c>
      <c r="EI830" s="104">
        <v>0</v>
      </c>
      <c r="EJ830" s="533">
        <f t="shared" si="505"/>
        <v>0</v>
      </c>
      <c r="EK830" s="511"/>
      <c r="EL830" s="508">
        <f t="shared" si="506"/>
        <v>0</v>
      </c>
    </row>
    <row r="831" spans="51:142" x14ac:dyDescent="0.2">
      <c r="AY831" s="57" t="s">
        <v>1005</v>
      </c>
      <c r="AZ831" s="55" t="s">
        <v>643</v>
      </c>
      <c r="BA831" s="538" t="str">
        <f t="shared" si="504"/>
        <v>КД Verto-FIT Comfort.I.стандарт.</v>
      </c>
      <c r="BW831" s="732" t="s">
        <v>2794</v>
      </c>
      <c r="BX831" s="246" t="s">
        <v>433</v>
      </c>
      <c r="BY831" s="137" t="str">
        <f t="shared" si="508"/>
        <v>ДП Добір.Б.Трипл. мат</v>
      </c>
      <c r="CA831" s="145" t="s">
        <v>3063</v>
      </c>
      <c r="CC831" s="21"/>
      <c r="DD831" s="734" t="s">
        <v>2636</v>
      </c>
      <c r="DE831" s="165">
        <v>6700.0000000000009</v>
      </c>
      <c r="DF831" s="525">
        <f t="shared" si="503"/>
        <v>6700</v>
      </c>
      <c r="DG831" s="526"/>
      <c r="DH831" s="527">
        <f t="shared" si="502"/>
        <v>6700</v>
      </c>
      <c r="DP831" s="733" t="s">
        <v>2756</v>
      </c>
      <c r="DQ831" s="163">
        <v>1350</v>
      </c>
      <c r="DR831" s="522">
        <f t="shared" si="496"/>
        <v>1350</v>
      </c>
      <c r="DS831" s="523"/>
      <c r="DT831" s="524">
        <f t="shared" si="497"/>
        <v>1350</v>
      </c>
      <c r="DV831" s="731" t="s">
        <v>5535</v>
      </c>
      <c r="DW831" s="165">
        <v>0</v>
      </c>
      <c r="DX831" s="519">
        <f t="shared" si="509"/>
        <v>0</v>
      </c>
      <c r="DY831" s="520"/>
      <c r="DZ831" s="524">
        <f t="shared" si="507"/>
        <v>0</v>
      </c>
      <c r="EH831" s="255"/>
      <c r="EI831" s="256"/>
      <c r="EJ831" s="514"/>
      <c r="EK831" s="529"/>
      <c r="EL831" s="258"/>
    </row>
    <row r="832" spans="51:142" x14ac:dyDescent="0.2">
      <c r="AY832" s="226"/>
      <c r="AZ832" s="221"/>
      <c r="BA832" s="222"/>
      <c r="BW832" s="732" t="s">
        <v>2794</v>
      </c>
      <c r="BX832" s="246" t="s">
        <v>432</v>
      </c>
      <c r="BY832" s="137" t="str">
        <f t="shared" si="508"/>
        <v>ДП Добір.Б.Трипл. чер</v>
      </c>
      <c r="CA832" s="145" t="s">
        <v>3063</v>
      </c>
      <c r="CB832" s="136" t="s">
        <v>434</v>
      </c>
      <c r="CC832" s="137" t="str">
        <f>CONCATENATE(CA832,".",CB832)</f>
        <v>ДП Міра.купе..робоча..Ручка-Захват</v>
      </c>
      <c r="DD832" s="734" t="s">
        <v>2637</v>
      </c>
      <c r="DE832" s="165">
        <v>6700.0000000000009</v>
      </c>
      <c r="DF832" s="525">
        <f t="shared" si="503"/>
        <v>6700</v>
      </c>
      <c r="DG832" s="526"/>
      <c r="DH832" s="527">
        <f t="shared" si="502"/>
        <v>6700</v>
      </c>
      <c r="DP832" s="731" t="s">
        <v>3999</v>
      </c>
      <c r="DQ832" s="162">
        <v>0</v>
      </c>
      <c r="DR832" s="525">
        <f t="shared" si="496"/>
        <v>0</v>
      </c>
      <c r="DS832" s="526"/>
      <c r="DT832" s="527">
        <f t="shared" si="497"/>
        <v>0</v>
      </c>
      <c r="DV832" s="732" t="s">
        <v>5536</v>
      </c>
      <c r="DW832" s="165">
        <v>0</v>
      </c>
      <c r="DX832" s="519">
        <f t="shared" si="509"/>
        <v>0</v>
      </c>
      <c r="DY832" s="520"/>
      <c r="DZ832" s="524">
        <f t="shared" si="507"/>
        <v>0</v>
      </c>
      <c r="EH832" s="730" t="s">
        <v>6875</v>
      </c>
      <c r="EI832" s="104">
        <v>0</v>
      </c>
      <c r="EJ832" s="533">
        <f t="shared" ref="EJ832:EJ839" si="510">ROUND(((EI832-(EI832/6))/$DD$3)*$DE$3,2)</f>
        <v>0</v>
      </c>
      <c r="EK832" s="511"/>
      <c r="EL832" s="508">
        <f t="shared" ref="EL832:EL839" si="511">IF(EK832="",EJ832,
IF(AND($EI$10&gt;=VLOOKUP(EK832,$EH$5:$EL$9,2,0),$EI$10&lt;=VLOOKUP(EK832,$EH$5:$EL$9,3,0)),
(EJ832*(1-VLOOKUP(EK832,$EH$5:$EL$9,4,0))),
EJ832))</f>
        <v>0</v>
      </c>
    </row>
    <row r="833" spans="51:142" x14ac:dyDescent="0.2">
      <c r="AY833" s="57" t="s">
        <v>289</v>
      </c>
      <c r="AZ833" s="55" t="s">
        <v>321</v>
      </c>
      <c r="BA833" s="69" t="str">
        <f>CONCATENATE(AY833,".",AZ833)</f>
        <v>РС Verto-SLIDE.1.стандарт,</v>
      </c>
      <c r="BW833" s="431"/>
      <c r="BX833" s="431"/>
      <c r="BY833" s="431"/>
      <c r="CA833" s="145" t="s">
        <v>3063</v>
      </c>
      <c r="CB833" s="136" t="s">
        <v>647</v>
      </c>
      <c r="CC833" s="137" t="str">
        <f>CONCATENATE(CA833,".",CB833)</f>
        <v>ДП Міра.купе..робоча..Ручка-Замок</v>
      </c>
      <c r="DD833" s="734" t="s">
        <v>2638</v>
      </c>
      <c r="DE833" s="165">
        <v>6700.0000000000009</v>
      </c>
      <c r="DF833" s="525">
        <f t="shared" si="503"/>
        <v>6700</v>
      </c>
      <c r="DG833" s="526"/>
      <c r="DH833" s="527">
        <f t="shared" si="502"/>
        <v>6700</v>
      </c>
      <c r="DP833" s="732" t="s">
        <v>3808</v>
      </c>
      <c r="DQ833" s="165">
        <v>920</v>
      </c>
      <c r="DR833" s="519">
        <f t="shared" si="496"/>
        <v>920</v>
      </c>
      <c r="DS833" s="520"/>
      <c r="DT833" s="521">
        <f t="shared" si="497"/>
        <v>920</v>
      </c>
      <c r="DV833" s="732" t="s">
        <v>5537</v>
      </c>
      <c r="DW833" s="165">
        <v>0</v>
      </c>
      <c r="DX833" s="519">
        <f t="shared" si="509"/>
        <v>0</v>
      </c>
      <c r="DY833" s="520"/>
      <c r="DZ833" s="524">
        <f t="shared" si="507"/>
        <v>0</v>
      </c>
      <c r="EH833" s="730" t="s">
        <v>6876</v>
      </c>
      <c r="EI833" s="104">
        <v>0</v>
      </c>
      <c r="EJ833" s="533">
        <f t="shared" si="510"/>
        <v>0</v>
      </c>
      <c r="EK833" s="511"/>
      <c r="EL833" s="508">
        <f t="shared" si="511"/>
        <v>0</v>
      </c>
    </row>
    <row r="834" spans="51:142" x14ac:dyDescent="0.2">
      <c r="AY834" s="226"/>
      <c r="AZ834" s="221"/>
      <c r="BA834" s="222"/>
      <c r="BW834" s="744" t="s">
        <v>2795</v>
      </c>
      <c r="BX834" s="776" t="s">
        <v>3871</v>
      </c>
      <c r="BY834" s="138" t="str">
        <f t="shared" ref="BY834:BY853" si="512">CONCATENATE(BW834,".",BX834)</f>
        <v>ДП Добір-ЛАДА.Л1/0.(ні)</v>
      </c>
      <c r="CA834" s="431"/>
      <c r="CB834" s="221"/>
      <c r="CC834" s="222"/>
      <c r="DD834" s="734" t="s">
        <v>2639</v>
      </c>
      <c r="DE834" s="165">
        <v>6700.0000000000009</v>
      </c>
      <c r="DF834" s="525">
        <f t="shared" si="503"/>
        <v>6700</v>
      </c>
      <c r="DG834" s="526"/>
      <c r="DH834" s="527">
        <f t="shared" si="502"/>
        <v>6700</v>
      </c>
      <c r="DP834" s="732" t="s">
        <v>2757</v>
      </c>
      <c r="DQ834" s="165">
        <v>920</v>
      </c>
      <c r="DR834" s="519">
        <f t="shared" si="496"/>
        <v>920</v>
      </c>
      <c r="DS834" s="520"/>
      <c r="DT834" s="521">
        <f t="shared" si="497"/>
        <v>920</v>
      </c>
      <c r="DV834" s="732" t="s">
        <v>5538</v>
      </c>
      <c r="DW834" s="165">
        <v>0</v>
      </c>
      <c r="DX834" s="519">
        <f t="shared" si="509"/>
        <v>0</v>
      </c>
      <c r="DY834" s="520"/>
      <c r="DZ834" s="524">
        <f t="shared" si="507"/>
        <v>0</v>
      </c>
      <c r="EH834" s="730" t="s">
        <v>6877</v>
      </c>
      <c r="EI834" s="104">
        <v>0</v>
      </c>
      <c r="EJ834" s="533">
        <f>ROUND(((EI834-(EI834/6))/$DD$3)*$DE$3,2)</f>
        <v>0</v>
      </c>
      <c r="EK834" s="511"/>
      <c r="EL834" s="508">
        <f>IF(EK834="",EJ834,
IF(AND($EI$10&gt;=VLOOKUP(EK834,$EH$5:$EL$9,2,0),$EI$10&lt;=VLOOKUP(EK834,$EH$5:$EL$9,3,0)),
(EJ834*(1-VLOOKUP(EK834,$EH$5:$EL$9,4,0))),
EJ834))</f>
        <v>0</v>
      </c>
    </row>
    <row r="835" spans="51:142" x14ac:dyDescent="0.2">
      <c r="AY835" s="57" t="s">
        <v>290</v>
      </c>
      <c r="AZ835" s="560" t="s">
        <v>88</v>
      </c>
      <c r="BA835" s="69" t="str">
        <f>CONCATENATE(AY835,".",AZ835)</f>
        <v>ФР Standard.1.стандарт</v>
      </c>
      <c r="BW835" s="745" t="s">
        <v>2798</v>
      </c>
      <c r="BX835" s="245" t="s">
        <v>430</v>
      </c>
      <c r="BY835" s="134" t="str">
        <f t="shared" si="512"/>
        <v>ДП Добір-ЛАДА.Л1/1.Сатин</v>
      </c>
      <c r="CA835" s="145" t="s">
        <v>3064</v>
      </c>
      <c r="CB835" s="136" t="s">
        <v>3871</v>
      </c>
      <c r="CC835" s="137" t="str">
        <f>CONCATENATE(CA835,".",CB835)</f>
        <v>ДП ЛАДА-ЛОФТ.фальц,.робоча..(ні)</v>
      </c>
      <c r="DD835" s="734" t="s">
        <v>2640</v>
      </c>
      <c r="DE835" s="165">
        <v>6700.0000000000009</v>
      </c>
      <c r="DF835" s="525">
        <f t="shared" si="503"/>
        <v>6700</v>
      </c>
      <c r="DG835" s="526"/>
      <c r="DH835" s="527">
        <f t="shared" si="502"/>
        <v>6700</v>
      </c>
      <c r="DP835" s="732" t="s">
        <v>2758</v>
      </c>
      <c r="DQ835" s="165">
        <v>1350</v>
      </c>
      <c r="DR835" s="519">
        <f t="shared" si="496"/>
        <v>1350</v>
      </c>
      <c r="DS835" s="520"/>
      <c r="DT835" s="521">
        <f t="shared" si="497"/>
        <v>1350</v>
      </c>
      <c r="DV835" s="732" t="s">
        <v>5539</v>
      </c>
      <c r="DW835" s="165">
        <v>0</v>
      </c>
      <c r="DX835" s="519">
        <f t="shared" si="509"/>
        <v>0</v>
      </c>
      <c r="DY835" s="520"/>
      <c r="DZ835" s="524">
        <f t="shared" si="507"/>
        <v>0</v>
      </c>
      <c r="EH835" s="730" t="s">
        <v>6878</v>
      </c>
      <c r="EI835" s="104">
        <v>0</v>
      </c>
      <c r="EJ835" s="533">
        <f>ROUND(((EI835-(EI835/6))/$DD$3)*$DE$3,2)</f>
        <v>0</v>
      </c>
      <c r="EK835" s="511"/>
      <c r="EL835" s="508">
        <f>IF(EK835="",EJ835,
IF(AND($EI$10&gt;=VLOOKUP(EK835,$EH$5:$EL$9,2,0),$EI$10&lt;=VLOOKUP(EK835,$EH$5:$EL$9,3,0)),
(EJ835*(1-VLOOKUP(EK835,$EH$5:$EL$9,4,0))),
EJ835))</f>
        <v>0</v>
      </c>
    </row>
    <row r="836" spans="51:142" x14ac:dyDescent="0.2">
      <c r="AY836" s="226"/>
      <c r="AZ836" s="561"/>
      <c r="BA836" s="222"/>
      <c r="BW836" s="746" t="s">
        <v>2798</v>
      </c>
      <c r="BX836" s="764" t="s">
        <v>3617</v>
      </c>
      <c r="BY836" s="137" t="str">
        <f t="shared" si="512"/>
        <v>ДП Добір-ЛАДА.Л1/1.Графіт</v>
      </c>
      <c r="CA836" s="145" t="s">
        <v>3064</v>
      </c>
      <c r="CC836" s="21"/>
      <c r="DD836" s="734" t="s">
        <v>2641</v>
      </c>
      <c r="DE836" s="165">
        <v>6700.0000000000009</v>
      </c>
      <c r="DF836" s="525">
        <f t="shared" si="503"/>
        <v>6700</v>
      </c>
      <c r="DG836" s="526"/>
      <c r="DH836" s="527">
        <f t="shared" si="502"/>
        <v>6700</v>
      </c>
      <c r="DP836" s="733" t="s">
        <v>2759</v>
      </c>
      <c r="DQ836" s="163">
        <v>1350</v>
      </c>
      <c r="DR836" s="522">
        <f t="shared" si="496"/>
        <v>1350</v>
      </c>
      <c r="DS836" s="523"/>
      <c r="DT836" s="524">
        <f t="shared" si="497"/>
        <v>1350</v>
      </c>
      <c r="DV836" s="732" t="s">
        <v>6369</v>
      </c>
      <c r="DW836" s="165">
        <v>680</v>
      </c>
      <c r="DX836" s="519">
        <f t="shared" si="509"/>
        <v>680</v>
      </c>
      <c r="DY836" s="520"/>
      <c r="DZ836" s="524">
        <f t="shared" si="507"/>
        <v>680</v>
      </c>
      <c r="EH836" s="730" t="s">
        <v>6879</v>
      </c>
      <c r="EI836" s="104">
        <v>0</v>
      </c>
      <c r="EJ836" s="533">
        <f t="shared" si="510"/>
        <v>0</v>
      </c>
      <c r="EK836" s="511"/>
      <c r="EL836" s="508">
        <f t="shared" si="511"/>
        <v>0</v>
      </c>
    </row>
    <row r="837" spans="51:142" x14ac:dyDescent="0.2">
      <c r="AY837" s="57" t="s">
        <v>291</v>
      </c>
      <c r="AZ837" s="560" t="s">
        <v>88</v>
      </c>
      <c r="BA837" s="69" t="str">
        <f t="shared" ref="BA837:BA846" si="513">CONCATENATE(AY837,".",AZ837)</f>
        <v>ФР Verto-FIT.A.стандарт</v>
      </c>
      <c r="BW837" s="744" t="s">
        <v>2798</v>
      </c>
      <c r="BX837" s="247" t="s">
        <v>790</v>
      </c>
      <c r="BY837" s="138" t="str">
        <f t="shared" si="512"/>
        <v>ДП Добір-ЛАДА.Л1/1.Бронза</v>
      </c>
      <c r="CA837" s="145" t="s">
        <v>3064</v>
      </c>
      <c r="CB837" s="777" t="s">
        <v>5402</v>
      </c>
      <c r="CC837" s="137" t="str">
        <f t="shared" ref="CC837:CC842" si="514">CONCATENATE(CA837,".",CB837)</f>
        <v>ДП ЛАДА-ЛОФТ.фальц,.робоча..Stand цл Лів +3завіс</v>
      </c>
      <c r="DD837" s="735" t="s">
        <v>2642</v>
      </c>
      <c r="DE837" s="163">
        <v>6700.0000000000009</v>
      </c>
      <c r="DF837" s="525">
        <f t="shared" si="503"/>
        <v>6700</v>
      </c>
      <c r="DG837" s="526"/>
      <c r="DH837" s="527">
        <f t="shared" si="502"/>
        <v>6700</v>
      </c>
      <c r="DP837" s="731" t="s">
        <v>4000</v>
      </c>
      <c r="DQ837" s="162">
        <v>0</v>
      </c>
      <c r="DR837" s="525">
        <f t="shared" si="496"/>
        <v>0</v>
      </c>
      <c r="DS837" s="526"/>
      <c r="DT837" s="527">
        <f t="shared" si="497"/>
        <v>0</v>
      </c>
      <c r="DV837" s="732" t="s">
        <v>6234</v>
      </c>
      <c r="DW837" s="165">
        <v>680</v>
      </c>
      <c r="DX837" s="519">
        <f t="shared" si="509"/>
        <v>680</v>
      </c>
      <c r="DY837" s="520"/>
      <c r="DZ837" s="524">
        <f t="shared" si="507"/>
        <v>680</v>
      </c>
      <c r="EH837" s="730" t="s">
        <v>6880</v>
      </c>
      <c r="EI837" s="104">
        <v>0</v>
      </c>
      <c r="EJ837" s="533">
        <f t="shared" si="510"/>
        <v>0</v>
      </c>
      <c r="EK837" s="511"/>
      <c r="EL837" s="508">
        <f t="shared" si="511"/>
        <v>0</v>
      </c>
    </row>
    <row r="838" spans="51:142" x14ac:dyDescent="0.2">
      <c r="AY838" s="57" t="s">
        <v>292</v>
      </c>
      <c r="AZ838" s="560" t="s">
        <v>88</v>
      </c>
      <c r="BA838" s="69" t="str">
        <f t="shared" si="513"/>
        <v>ФР Verto-FIT.B.стандарт</v>
      </c>
      <c r="BW838" s="744" t="s">
        <v>2798</v>
      </c>
      <c r="BX838" s="247" t="s">
        <v>5676</v>
      </c>
      <c r="BY838" s="138" t="str">
        <f>CONCATENATE(BW838,".",BX838)</f>
        <v>ДП Добір-ЛАДА.Л1/1.Лакобель</v>
      </c>
      <c r="CA838" s="145" t="s">
        <v>3064</v>
      </c>
      <c r="CB838" s="777" t="s">
        <v>5403</v>
      </c>
      <c r="CC838" s="137" t="str">
        <f t="shared" si="514"/>
        <v>ДП ЛАДА-ЛОФТ.фальц,.робоча..Stand цл Пр +3завіс</v>
      </c>
      <c r="DD838" s="734" t="s">
        <v>7327</v>
      </c>
      <c r="DE838" s="165">
        <v>7010</v>
      </c>
      <c r="DF838" s="525">
        <f t="shared" si="503"/>
        <v>7010</v>
      </c>
      <c r="DG838" s="526"/>
      <c r="DH838" s="527">
        <f t="shared" si="502"/>
        <v>7010</v>
      </c>
      <c r="DP838" s="732" t="s">
        <v>3809</v>
      </c>
      <c r="DQ838" s="165">
        <v>920</v>
      </c>
      <c r="DR838" s="519">
        <f t="shared" si="496"/>
        <v>920</v>
      </c>
      <c r="DS838" s="520"/>
      <c r="DT838" s="521">
        <f t="shared" si="497"/>
        <v>920</v>
      </c>
      <c r="DV838" s="732" t="s">
        <v>4390</v>
      </c>
      <c r="DW838" s="165">
        <v>550</v>
      </c>
      <c r="DX838" s="519">
        <f t="shared" si="509"/>
        <v>550</v>
      </c>
      <c r="DY838" s="520"/>
      <c r="DZ838" s="524">
        <f t="shared" si="507"/>
        <v>550</v>
      </c>
      <c r="EH838" s="730" t="s">
        <v>6881</v>
      </c>
      <c r="EI838" s="104">
        <v>0</v>
      </c>
      <c r="EJ838" s="533">
        <f>ROUND(((EI838-(EI838/6))/$DD$3)*$DE$3,2)</f>
        <v>0</v>
      </c>
      <c r="EK838" s="511"/>
      <c r="EL838" s="508">
        <f>IF(EK838="",EJ838,
IF(AND($EI$10&gt;=VLOOKUP(EK838,$EH$5:$EL$9,2,0),$EI$10&lt;=VLOOKUP(EK838,$EH$5:$EL$9,3,0)),
(EJ838*(1-VLOOKUP(EK838,$EH$5:$EL$9,4,0))),
EJ838))</f>
        <v>0</v>
      </c>
    </row>
    <row r="839" spans="51:142" x14ac:dyDescent="0.2">
      <c r="AY839" s="57" t="s">
        <v>1215</v>
      </c>
      <c r="AZ839" s="560" t="s">
        <v>88</v>
      </c>
      <c r="BA839" s="69" t="str">
        <f t="shared" si="513"/>
        <v>ФР Verto-FIT.B+.стандарт</v>
      </c>
      <c r="BW839" s="744" t="s">
        <v>2799</v>
      </c>
      <c r="BX839" s="776" t="s">
        <v>3871</v>
      </c>
      <c r="BY839" s="138" t="str">
        <f t="shared" si="512"/>
        <v>ДП Добір-ЛАДА.Л3/0.(ні)</v>
      </c>
      <c r="CA839" s="145" t="s">
        <v>3064</v>
      </c>
      <c r="CB839" s="777" t="s">
        <v>5404</v>
      </c>
      <c r="CC839" s="137" t="str">
        <f t="shared" si="514"/>
        <v>ДП ЛАДА-ЛОФТ.фальц,.робоча..Stand кл Лів +3завіс</v>
      </c>
      <c r="DD839" s="734" t="s">
        <v>7328</v>
      </c>
      <c r="DE839" s="165">
        <v>7010</v>
      </c>
      <c r="DF839" s="525">
        <f t="shared" si="503"/>
        <v>7010</v>
      </c>
      <c r="DG839" s="526"/>
      <c r="DH839" s="527">
        <f t="shared" si="502"/>
        <v>7010</v>
      </c>
      <c r="DP839" s="732" t="s">
        <v>2760</v>
      </c>
      <c r="DQ839" s="165">
        <v>920</v>
      </c>
      <c r="DR839" s="519">
        <f t="shared" si="496"/>
        <v>920</v>
      </c>
      <c r="DS839" s="520"/>
      <c r="DT839" s="521">
        <f t="shared" si="497"/>
        <v>920</v>
      </c>
      <c r="DV839" s="733" t="s">
        <v>4391</v>
      </c>
      <c r="DW839" s="163">
        <v>550</v>
      </c>
      <c r="DX839" s="519">
        <f t="shared" si="509"/>
        <v>550</v>
      </c>
      <c r="DY839" s="523"/>
      <c r="DZ839" s="524">
        <f t="shared" si="507"/>
        <v>550</v>
      </c>
      <c r="EH839" s="730" t="s">
        <v>6882</v>
      </c>
      <c r="EI839" s="104">
        <v>0</v>
      </c>
      <c r="EJ839" s="533">
        <f t="shared" si="510"/>
        <v>0</v>
      </c>
      <c r="EK839" s="511"/>
      <c r="EL839" s="508">
        <f t="shared" si="511"/>
        <v>0</v>
      </c>
    </row>
    <row r="840" spans="51:142" x14ac:dyDescent="0.2">
      <c r="AY840" s="57" t="s">
        <v>293</v>
      </c>
      <c r="AZ840" s="560" t="s">
        <v>88</v>
      </c>
      <c r="BA840" s="69" t="str">
        <f t="shared" si="513"/>
        <v>ФР Verto-FIT.C.стандарт</v>
      </c>
      <c r="BW840" s="745" t="s">
        <v>2800</v>
      </c>
      <c r="BX840" s="245" t="s">
        <v>430</v>
      </c>
      <c r="BY840" s="134" t="str">
        <f t="shared" si="512"/>
        <v>ДП Добір-ЛАДА.Л3/1.Сатин</v>
      </c>
      <c r="CA840" s="145" t="s">
        <v>3064</v>
      </c>
      <c r="CB840" s="777" t="s">
        <v>5405</v>
      </c>
      <c r="CC840" s="137" t="str">
        <f t="shared" si="514"/>
        <v>ДП ЛАДА-ЛОФТ.фальц,.робоча..Stand кл Пр +3завіс</v>
      </c>
      <c r="DD840" s="734" t="s">
        <v>7329</v>
      </c>
      <c r="DE840" s="165">
        <v>7010</v>
      </c>
      <c r="DF840" s="525">
        <f t="shared" si="503"/>
        <v>7010</v>
      </c>
      <c r="DG840" s="526"/>
      <c r="DH840" s="527">
        <f t="shared" si="502"/>
        <v>7010</v>
      </c>
      <c r="DP840" s="732" t="s">
        <v>2761</v>
      </c>
      <c r="DQ840" s="165">
        <v>1350</v>
      </c>
      <c r="DR840" s="519">
        <f t="shared" si="496"/>
        <v>1350</v>
      </c>
      <c r="DS840" s="520"/>
      <c r="DT840" s="521">
        <f t="shared" si="497"/>
        <v>1350</v>
      </c>
      <c r="DV840" s="732" t="s">
        <v>4392</v>
      </c>
      <c r="DW840" s="165">
        <v>800</v>
      </c>
      <c r="DX840" s="519">
        <f t="shared" si="509"/>
        <v>800</v>
      </c>
      <c r="DY840" s="520"/>
      <c r="DZ840" s="524">
        <f t="shared" si="507"/>
        <v>800</v>
      </c>
      <c r="EH840" s="255"/>
      <c r="EI840" s="256"/>
      <c r="EJ840" s="514"/>
      <c r="EK840" s="529"/>
      <c r="EL840" s="258"/>
    </row>
    <row r="841" spans="51:142" x14ac:dyDescent="0.2">
      <c r="AY841" s="57" t="s">
        <v>294</v>
      </c>
      <c r="AZ841" s="560" t="s">
        <v>88</v>
      </c>
      <c r="BA841" s="69" t="str">
        <f t="shared" si="513"/>
        <v>ФР Verto-FIT.D.стандарт</v>
      </c>
      <c r="BW841" s="746" t="s">
        <v>2800</v>
      </c>
      <c r="BX841" s="764" t="s">
        <v>3617</v>
      </c>
      <c r="BY841" s="137" t="str">
        <f t="shared" si="512"/>
        <v>ДП Добір-ЛАДА.Л3/1.Графіт</v>
      </c>
      <c r="CA841" s="145" t="s">
        <v>3064</v>
      </c>
      <c r="CB841" s="777" t="s">
        <v>5406</v>
      </c>
      <c r="CC841" s="137" t="str">
        <f t="shared" si="514"/>
        <v>ДП ЛАДА-ЛОФТ.фальц,.робоча..Stand ст Лів +3завіс</v>
      </c>
      <c r="DD841" s="734" t="s">
        <v>7330</v>
      </c>
      <c r="DE841" s="165">
        <v>7010</v>
      </c>
      <c r="DF841" s="525">
        <f t="shared" si="503"/>
        <v>7010</v>
      </c>
      <c r="DG841" s="526"/>
      <c r="DH841" s="527">
        <f t="shared" si="502"/>
        <v>7010</v>
      </c>
      <c r="DP841" s="733" t="s">
        <v>2762</v>
      </c>
      <c r="DQ841" s="163">
        <v>1350</v>
      </c>
      <c r="DR841" s="522">
        <f t="shared" si="496"/>
        <v>1350</v>
      </c>
      <c r="DS841" s="523"/>
      <c r="DT841" s="524">
        <f t="shared" si="497"/>
        <v>1350</v>
      </c>
      <c r="DV841" s="733" t="s">
        <v>4393</v>
      </c>
      <c r="DW841" s="163">
        <v>800</v>
      </c>
      <c r="DX841" s="519">
        <f t="shared" si="509"/>
        <v>800</v>
      </c>
      <c r="DY841" s="523"/>
      <c r="DZ841" s="524">
        <f t="shared" si="507"/>
        <v>800</v>
      </c>
      <c r="EH841" s="730" t="s">
        <v>6883</v>
      </c>
      <c r="EI841" s="104">
        <v>0</v>
      </c>
      <c r="EJ841" s="533">
        <f t="shared" ref="EJ841:EJ848" si="515">ROUND(((EI841-(EI841/6))/$DD$3)*$DE$3,2)</f>
        <v>0</v>
      </c>
      <c r="EK841" s="511"/>
      <c r="EL841" s="508">
        <f t="shared" ref="EL841:EL848" si="516">IF(EK841="",EJ841,
IF(AND($EI$10&gt;=VLOOKUP(EK841,$EH$5:$EL$9,2,0),$EI$10&lt;=VLOOKUP(EK841,$EH$5:$EL$9,3,0)),
(EJ841*(1-VLOOKUP(EK841,$EH$5:$EL$9,4,0))),
EJ841))</f>
        <v>0</v>
      </c>
    </row>
    <row r="842" spans="51:142" x14ac:dyDescent="0.2">
      <c r="AY842" s="57" t="s">
        <v>295</v>
      </c>
      <c r="AZ842" s="560" t="s">
        <v>88</v>
      </c>
      <c r="BA842" s="69" t="str">
        <f t="shared" si="513"/>
        <v>ФР Verto-FIT.E.стандарт</v>
      </c>
      <c r="BW842" s="744" t="s">
        <v>2800</v>
      </c>
      <c r="BX842" s="247" t="s">
        <v>790</v>
      </c>
      <c r="BY842" s="138" t="str">
        <f t="shared" si="512"/>
        <v>ДП Добір-ЛАДА.Л3/1.Бронза</v>
      </c>
      <c r="CA842" s="145" t="s">
        <v>3064</v>
      </c>
      <c r="CB842" s="777" t="s">
        <v>5407</v>
      </c>
      <c r="CC842" s="137" t="str">
        <f t="shared" si="514"/>
        <v>ДП ЛАДА-ЛОФТ.фальц,.робоча..Stand ст Пр +3завіс</v>
      </c>
      <c r="DD842" s="734" t="s">
        <v>7331</v>
      </c>
      <c r="DE842" s="165">
        <v>7010</v>
      </c>
      <c r="DF842" s="525">
        <f t="shared" si="503"/>
        <v>7010</v>
      </c>
      <c r="DG842" s="526"/>
      <c r="DH842" s="527">
        <f t="shared" si="502"/>
        <v>7010</v>
      </c>
      <c r="DP842" s="731" t="s">
        <v>4001</v>
      </c>
      <c r="DQ842" s="162">
        <v>0</v>
      </c>
      <c r="DR842" s="525">
        <f t="shared" si="496"/>
        <v>0</v>
      </c>
      <c r="DS842" s="526"/>
      <c r="DT842" s="527">
        <f t="shared" si="497"/>
        <v>0</v>
      </c>
      <c r="DV842" s="731" t="s">
        <v>6017</v>
      </c>
      <c r="DW842" s="162">
        <v>1000</v>
      </c>
      <c r="DX842" s="519">
        <f t="shared" si="509"/>
        <v>1000</v>
      </c>
      <c r="DY842" s="526"/>
      <c r="DZ842" s="524">
        <f t="shared" si="507"/>
        <v>1000</v>
      </c>
      <c r="EH842" s="730" t="s">
        <v>6884</v>
      </c>
      <c r="EI842" s="104">
        <v>0</v>
      </c>
      <c r="EJ842" s="533">
        <f t="shared" si="515"/>
        <v>0</v>
      </c>
      <c r="EK842" s="511"/>
      <c r="EL842" s="508">
        <f t="shared" si="516"/>
        <v>0</v>
      </c>
    </row>
    <row r="843" spans="51:142" x14ac:dyDescent="0.2">
      <c r="AY843" s="57" t="s">
        <v>296</v>
      </c>
      <c r="AZ843" s="560" t="s">
        <v>88</v>
      </c>
      <c r="BA843" s="69" t="str">
        <f t="shared" si="513"/>
        <v>ФР Verto-FIT.F.стандарт</v>
      </c>
      <c r="BW843" s="744" t="s">
        <v>2800</v>
      </c>
      <c r="BX843" s="247" t="s">
        <v>5676</v>
      </c>
      <c r="BY843" s="138" t="str">
        <f>CONCATENATE(BW843,".",BX843)</f>
        <v>ДП Добір-ЛАДА.Л3/1.Лакобель</v>
      </c>
      <c r="CA843" s="145" t="s">
        <v>3064</v>
      </c>
      <c r="CB843" s="20"/>
      <c r="CC843" s="137"/>
      <c r="DD843" s="734" t="s">
        <v>7332</v>
      </c>
      <c r="DE843" s="165">
        <v>7010</v>
      </c>
      <c r="DF843" s="525">
        <f t="shared" si="503"/>
        <v>7010</v>
      </c>
      <c r="DG843" s="526"/>
      <c r="DH843" s="527">
        <f t="shared" si="502"/>
        <v>7010</v>
      </c>
      <c r="DP843" s="732" t="s">
        <v>3810</v>
      </c>
      <c r="DQ843" s="165">
        <v>920</v>
      </c>
      <c r="DR843" s="519">
        <f t="shared" si="496"/>
        <v>920</v>
      </c>
      <c r="DS843" s="520"/>
      <c r="DT843" s="521">
        <f t="shared" si="497"/>
        <v>920</v>
      </c>
      <c r="DV843" s="732" t="s">
        <v>6009</v>
      </c>
      <c r="DW843" s="165">
        <v>1000</v>
      </c>
      <c r="DX843" s="519">
        <f t="shared" si="509"/>
        <v>1000</v>
      </c>
      <c r="DY843" s="520"/>
      <c r="DZ843" s="524">
        <f t="shared" si="507"/>
        <v>1000</v>
      </c>
      <c r="EH843" s="730" t="s">
        <v>6885</v>
      </c>
      <c r="EI843" s="104">
        <v>0</v>
      </c>
      <c r="EJ843" s="533">
        <f>ROUND(((EI843-(EI843/6))/$DD$3)*$DE$3,2)</f>
        <v>0</v>
      </c>
      <c r="EK843" s="511"/>
      <c r="EL843" s="508">
        <f>IF(EK843="",EJ843,
IF(AND($EI$10&gt;=VLOOKUP(EK843,$EH$5:$EL$9,2,0),$EI$10&lt;=VLOOKUP(EK843,$EH$5:$EL$9,3,0)),
(EJ843*(1-VLOOKUP(EK843,$EH$5:$EL$9,4,0))),
EJ843))</f>
        <v>0</v>
      </c>
    </row>
    <row r="844" spans="51:142" x14ac:dyDescent="0.2">
      <c r="AY844" s="57" t="s">
        <v>297</v>
      </c>
      <c r="AZ844" s="560" t="s">
        <v>88</v>
      </c>
      <c r="BA844" s="69" t="str">
        <f t="shared" si="513"/>
        <v>ФР Verto-FIT.G.стандарт</v>
      </c>
      <c r="BW844" s="745" t="s">
        <v>2801</v>
      </c>
      <c r="BX844" s="245" t="s">
        <v>430</v>
      </c>
      <c r="BY844" s="134" t="str">
        <f t="shared" si="512"/>
        <v>ДП Добір-ЛАДА.Л3/2.Сатин</v>
      </c>
      <c r="CA844" s="145" t="s">
        <v>3064</v>
      </c>
      <c r="CB844" s="136" t="s">
        <v>6271</v>
      </c>
      <c r="CC844" s="137" t="str">
        <f>CONCATENATE(CA844,".",CB844)</f>
        <v>ДП ЛАДА-ЛОФТ.фальц,.робоча..Soft цл (чор.) +3завіс</v>
      </c>
      <c r="DD844" s="734" t="s">
        <v>7333</v>
      </c>
      <c r="DE844" s="165">
        <v>7010</v>
      </c>
      <c r="DF844" s="525">
        <f t="shared" si="503"/>
        <v>7010</v>
      </c>
      <c r="DG844" s="526"/>
      <c r="DH844" s="527">
        <f t="shared" si="502"/>
        <v>7010</v>
      </c>
      <c r="DP844" s="732" t="s">
        <v>2763</v>
      </c>
      <c r="DQ844" s="165">
        <v>920</v>
      </c>
      <c r="DR844" s="519">
        <f t="shared" si="496"/>
        <v>920</v>
      </c>
      <c r="DS844" s="520"/>
      <c r="DT844" s="521">
        <f t="shared" si="497"/>
        <v>920</v>
      </c>
      <c r="DV844" s="733" t="s">
        <v>4394</v>
      </c>
      <c r="DW844" s="163">
        <v>0</v>
      </c>
      <c r="DX844" s="519">
        <f t="shared" si="509"/>
        <v>0</v>
      </c>
      <c r="DY844" s="523"/>
      <c r="DZ844" s="524">
        <f t="shared" si="507"/>
        <v>0</v>
      </c>
      <c r="EH844" s="730" t="s">
        <v>6886</v>
      </c>
      <c r="EI844" s="104">
        <v>0</v>
      </c>
      <c r="EJ844" s="533">
        <f>ROUND(((EI844-(EI844/6))/$DD$3)*$DE$3,2)</f>
        <v>0</v>
      </c>
      <c r="EK844" s="511"/>
      <c r="EL844" s="508">
        <f>IF(EK844="",EJ844,
IF(AND($EI$10&gt;=VLOOKUP(EK844,$EH$5:$EL$9,2,0),$EI$10&lt;=VLOOKUP(EK844,$EH$5:$EL$9,3,0)),
(EJ844*(1-VLOOKUP(EK844,$EH$5:$EL$9,4,0))),
EJ844))</f>
        <v>0</v>
      </c>
    </row>
    <row r="845" spans="51:142" x14ac:dyDescent="0.2">
      <c r="AY845" s="57" t="s">
        <v>298</v>
      </c>
      <c r="AZ845" s="560" t="s">
        <v>88</v>
      </c>
      <c r="BA845" s="69" t="str">
        <f t="shared" si="513"/>
        <v>ФР Verto-FIT.H.стандарт</v>
      </c>
      <c r="BW845" s="746" t="s">
        <v>2801</v>
      </c>
      <c r="BX845" s="764" t="s">
        <v>3617</v>
      </c>
      <c r="BY845" s="137" t="str">
        <f t="shared" si="512"/>
        <v>ДП Добір-ЛАДА.Л3/2.Графіт</v>
      </c>
      <c r="CA845" s="145" t="s">
        <v>3064</v>
      </c>
      <c r="CB845" s="136" t="s">
        <v>6206</v>
      </c>
      <c r="CC845" s="137" t="str">
        <f>CONCATENATE(CA845,".",CB845)</f>
        <v>ДП ЛАДА-ЛОФТ.фальц,.робоча..Soft ст (чор.) +3завіс</v>
      </c>
      <c r="DD845" s="734" t="s">
        <v>7334</v>
      </c>
      <c r="DE845" s="165">
        <v>7010</v>
      </c>
      <c r="DF845" s="525">
        <f t="shared" si="503"/>
        <v>7010</v>
      </c>
      <c r="DG845" s="526"/>
      <c r="DH845" s="527">
        <f t="shared" si="502"/>
        <v>7010</v>
      </c>
      <c r="DP845" s="732" t="s">
        <v>2764</v>
      </c>
      <c r="DQ845" s="165">
        <v>1350</v>
      </c>
      <c r="DR845" s="519">
        <f t="shared" si="496"/>
        <v>1350</v>
      </c>
      <c r="DS845" s="520"/>
      <c r="DT845" s="521">
        <f t="shared" si="497"/>
        <v>1350</v>
      </c>
      <c r="DV845" s="732" t="s">
        <v>6370</v>
      </c>
      <c r="DW845" s="165">
        <v>0</v>
      </c>
      <c r="DX845" s="519">
        <f t="shared" si="509"/>
        <v>0</v>
      </c>
      <c r="DY845" s="520"/>
      <c r="DZ845" s="524">
        <f t="shared" si="507"/>
        <v>0</v>
      </c>
      <c r="EH845" s="730" t="s">
        <v>6887</v>
      </c>
      <c r="EI845" s="104">
        <v>0</v>
      </c>
      <c r="EJ845" s="533">
        <f t="shared" si="515"/>
        <v>0</v>
      </c>
      <c r="EK845" s="511"/>
      <c r="EL845" s="508">
        <f t="shared" si="516"/>
        <v>0</v>
      </c>
    </row>
    <row r="846" spans="51:142" x14ac:dyDescent="0.2">
      <c r="AY846" s="57" t="s">
        <v>299</v>
      </c>
      <c r="AZ846" s="560" t="s">
        <v>88</v>
      </c>
      <c r="BA846" s="69" t="str">
        <f t="shared" si="513"/>
        <v>ФР Verto-FIT.I.стандарт</v>
      </c>
      <c r="BW846" s="744" t="s">
        <v>2801</v>
      </c>
      <c r="BX846" s="247" t="s">
        <v>790</v>
      </c>
      <c r="BY846" s="138" t="str">
        <f t="shared" si="512"/>
        <v>ДП Добір-ЛАДА.Л3/2.Бронза</v>
      </c>
      <c r="CA846" s="145" t="s">
        <v>3064</v>
      </c>
      <c r="CB846" s="136" t="s">
        <v>4064</v>
      </c>
      <c r="CC846" s="137" t="str">
        <f>CONCATENATE(CA846,".",CB846)</f>
        <v>ДП ЛАДА-ЛОФТ.фальц,.робоча..Soft цл +3завіс</v>
      </c>
      <c r="DD846" s="734" t="s">
        <v>7335</v>
      </c>
      <c r="DE846" s="165">
        <v>7010</v>
      </c>
      <c r="DF846" s="525">
        <f t="shared" si="503"/>
        <v>7010</v>
      </c>
      <c r="DG846" s="526"/>
      <c r="DH846" s="527">
        <f t="shared" si="502"/>
        <v>7010</v>
      </c>
      <c r="DP846" s="733" t="s">
        <v>2765</v>
      </c>
      <c r="DQ846" s="163">
        <v>1350</v>
      </c>
      <c r="DR846" s="522">
        <f t="shared" si="496"/>
        <v>1350</v>
      </c>
      <c r="DS846" s="523"/>
      <c r="DT846" s="524">
        <f t="shared" si="497"/>
        <v>1350</v>
      </c>
      <c r="DV846" s="732" t="s">
        <v>4395</v>
      </c>
      <c r="DW846" s="165">
        <v>0</v>
      </c>
      <c r="DX846" s="519">
        <f t="shared" si="509"/>
        <v>0</v>
      </c>
      <c r="DY846" s="520"/>
      <c r="DZ846" s="524">
        <f t="shared" si="507"/>
        <v>0</v>
      </c>
      <c r="EH846" s="730" t="s">
        <v>6888</v>
      </c>
      <c r="EI846" s="104">
        <v>0</v>
      </c>
      <c r="EJ846" s="533">
        <f t="shared" si="515"/>
        <v>0</v>
      </c>
      <c r="EK846" s="511"/>
      <c r="EL846" s="508">
        <f t="shared" si="516"/>
        <v>0</v>
      </c>
    </row>
    <row r="847" spans="51:142" x14ac:dyDescent="0.2">
      <c r="AY847" s="226"/>
      <c r="AZ847" s="221"/>
      <c r="BA847" s="222"/>
      <c r="BW847" s="744" t="s">
        <v>2801</v>
      </c>
      <c r="BX847" s="247" t="s">
        <v>5676</v>
      </c>
      <c r="BY847" s="138" t="str">
        <f>CONCATENATE(BW847,".",BX847)</f>
        <v>ДП Добір-ЛАДА.Л3/2.Лакобель</v>
      </c>
      <c r="CA847" s="145" t="s">
        <v>3064</v>
      </c>
      <c r="CB847" s="136" t="s">
        <v>4067</v>
      </c>
      <c r="CC847" s="137" t="str">
        <f>CONCATENATE(CA847,".",CB847)</f>
        <v>ДП ЛАДА-ЛОФТ.фальц,.робоча..Soft ст +3завіс</v>
      </c>
      <c r="DD847" s="735" t="s">
        <v>7336</v>
      </c>
      <c r="DE847" s="163">
        <v>7010</v>
      </c>
      <c r="DF847" s="525">
        <f t="shared" si="503"/>
        <v>7010</v>
      </c>
      <c r="DG847" s="526"/>
      <c r="DH847" s="527">
        <f t="shared" si="502"/>
        <v>7010</v>
      </c>
      <c r="DP847" s="535"/>
      <c r="DQ847" s="536"/>
      <c r="DR847" s="647"/>
      <c r="DS847" s="648"/>
      <c r="DT847" s="649"/>
      <c r="DV847" s="732" t="s">
        <v>4396</v>
      </c>
      <c r="DW847" s="165">
        <v>0</v>
      </c>
      <c r="DX847" s="519">
        <f t="shared" si="509"/>
        <v>0</v>
      </c>
      <c r="DY847" s="520"/>
      <c r="DZ847" s="524">
        <f t="shared" si="507"/>
        <v>0</v>
      </c>
      <c r="EH847" s="730" t="s">
        <v>6889</v>
      </c>
      <c r="EI847" s="104">
        <v>0</v>
      </c>
      <c r="EJ847" s="533">
        <f>ROUND(((EI847-(EI847/6))/$DD$3)*$DE$3,2)</f>
        <v>0</v>
      </c>
      <c r="EK847" s="511"/>
      <c r="EL847" s="508">
        <f>IF(EK847="",EJ847,
IF(AND($EI$10&gt;=VLOOKUP(EK847,$EH$5:$EL$9,2,0),$EI$10&lt;=VLOOKUP(EK847,$EH$5:$EL$9,3,0)),
(EJ847*(1-VLOOKUP(EK847,$EH$5:$EL$9,4,0))),
EJ847))</f>
        <v>0</v>
      </c>
    </row>
    <row r="848" spans="51:142" x14ac:dyDescent="0.2">
      <c r="AY848" s="741" t="s">
        <v>5564</v>
      </c>
      <c r="AZ848" s="47" t="s">
        <v>1602</v>
      </c>
      <c r="BA848" s="69" t="str">
        <f>CONCATENATE(AY848,".",AZ848)</f>
        <v>Лиштва пряма 60мм.комплект,</v>
      </c>
      <c r="BW848" s="744" t="s">
        <v>2802</v>
      </c>
      <c r="BX848" s="776" t="s">
        <v>3871</v>
      </c>
      <c r="BY848" s="138" t="str">
        <f t="shared" si="512"/>
        <v>ДП Добір-ЛАДА.Л4/0.(ні)</v>
      </c>
      <c r="CA848" s="145" t="s">
        <v>3064</v>
      </c>
      <c r="CC848" s="21"/>
      <c r="DD848" s="734" t="s">
        <v>2643</v>
      </c>
      <c r="DE848" s="165">
        <v>7680</v>
      </c>
      <c r="DF848" s="525">
        <f t="shared" si="503"/>
        <v>7680</v>
      </c>
      <c r="DG848" s="526"/>
      <c r="DH848" s="527">
        <f t="shared" si="502"/>
        <v>7680</v>
      </c>
      <c r="DP848" s="161" t="s">
        <v>39</v>
      </c>
      <c r="DQ848" s="162">
        <v>0</v>
      </c>
      <c r="DR848" s="525">
        <f t="shared" ref="DR848:DR877" si="517">ROUND(((DQ848-(DQ848/6))/$DD$3)*$DE$3,2)</f>
        <v>0</v>
      </c>
      <c r="DS848" s="526"/>
      <c r="DT848" s="527">
        <f t="shared" ref="DT848:DT877" si="518">IF(DS848="",DR848,
IF(AND($DQ$10&gt;=VLOOKUP(DS848,$DP$5:$DT$9,2,0),$DQ$10&lt;=VLOOKUP(DS848,$DP$5:$DT$9,3,0)),
(DR848*(1-VLOOKUP(DS848,$DP$5:$DT$9,4,0))),
DR848))</f>
        <v>0</v>
      </c>
      <c r="DV848" s="732" t="s">
        <v>4397</v>
      </c>
      <c r="DW848" s="165">
        <v>800</v>
      </c>
      <c r="DX848" s="519">
        <f t="shared" si="509"/>
        <v>800</v>
      </c>
      <c r="DY848" s="520"/>
      <c r="DZ848" s="524">
        <f t="shared" si="507"/>
        <v>800</v>
      </c>
      <c r="EH848" s="730" t="s">
        <v>6890</v>
      </c>
      <c r="EI848" s="104">
        <v>0</v>
      </c>
      <c r="EJ848" s="533">
        <f t="shared" si="515"/>
        <v>0</v>
      </c>
      <c r="EK848" s="511"/>
      <c r="EL848" s="508">
        <f t="shared" si="516"/>
        <v>0</v>
      </c>
    </row>
    <row r="849" spans="51:142" x14ac:dyDescent="0.2">
      <c r="AY849" s="737" t="s">
        <v>5565</v>
      </c>
      <c r="AZ849" s="47" t="s">
        <v>1602</v>
      </c>
      <c r="BA849" s="69" t="str">
        <f>CONCATENATE(AY849,".",AZ849)</f>
        <v>Лиштва пряма 80мм.комплект,</v>
      </c>
      <c r="BW849" s="745" t="s">
        <v>2803</v>
      </c>
      <c r="BX849" s="245" t="s">
        <v>430</v>
      </c>
      <c r="BY849" s="134" t="str">
        <f t="shared" si="512"/>
        <v>ДП Добір-ЛАДА.Л4/1.Сатин</v>
      </c>
      <c r="CA849" s="145" t="s">
        <v>3064</v>
      </c>
      <c r="CB849" s="762" t="s">
        <v>5833</v>
      </c>
      <c r="CC849" s="137" t="str">
        <f>CONCATENATE(CA849,".",CB849)</f>
        <v>ДП ЛАДА-ЛОФТ.фальц,.робоча..Magnet цл (чор.) +3завіс</v>
      </c>
      <c r="DD849" s="734" t="s">
        <v>2644</v>
      </c>
      <c r="DE849" s="165">
        <v>7680</v>
      </c>
      <c r="DF849" s="525">
        <f t="shared" si="503"/>
        <v>7680</v>
      </c>
      <c r="DG849" s="526"/>
      <c r="DH849" s="527">
        <f t="shared" si="502"/>
        <v>7680</v>
      </c>
      <c r="DP849" s="732" t="s">
        <v>3811</v>
      </c>
      <c r="DQ849" s="165">
        <v>1650</v>
      </c>
      <c r="DR849" s="519">
        <f t="shared" si="517"/>
        <v>1650</v>
      </c>
      <c r="DS849" s="520"/>
      <c r="DT849" s="521">
        <f t="shared" si="518"/>
        <v>1650</v>
      </c>
      <c r="DV849" s="732" t="s">
        <v>4398</v>
      </c>
      <c r="DW849" s="165">
        <v>800</v>
      </c>
      <c r="DX849" s="519">
        <f t="shared" si="509"/>
        <v>800</v>
      </c>
      <c r="DY849" s="520"/>
      <c r="DZ849" s="524">
        <f t="shared" si="507"/>
        <v>800</v>
      </c>
      <c r="EH849" s="255"/>
      <c r="EI849" s="256"/>
      <c r="EJ849" s="514"/>
      <c r="EK849" s="529"/>
      <c r="EL849" s="258"/>
    </row>
    <row r="850" spans="51:142" x14ac:dyDescent="0.2">
      <c r="AY850" s="226"/>
      <c r="AZ850" s="221"/>
      <c r="BA850" s="222"/>
      <c r="BW850" s="746" t="s">
        <v>2803</v>
      </c>
      <c r="BX850" s="764" t="s">
        <v>3617</v>
      </c>
      <c r="BY850" s="137" t="str">
        <f t="shared" si="512"/>
        <v>ДП Добір-ЛАДА.Л4/1.Графіт</v>
      </c>
      <c r="CA850" s="146" t="s">
        <v>3064</v>
      </c>
      <c r="CB850" s="762" t="s">
        <v>5834</v>
      </c>
      <c r="CC850" s="137" t="str">
        <f>CONCATENATE(CA850,".",CB850)</f>
        <v>ДП ЛАДА-ЛОФТ.фальц,.робоча..Magnet ст (чор.) +3завіс</v>
      </c>
      <c r="DD850" s="734" t="s">
        <v>2645</v>
      </c>
      <c r="DE850" s="165">
        <v>7680</v>
      </c>
      <c r="DF850" s="525">
        <f t="shared" si="503"/>
        <v>7680</v>
      </c>
      <c r="DG850" s="526"/>
      <c r="DH850" s="527">
        <f t="shared" si="502"/>
        <v>7680</v>
      </c>
      <c r="DP850" s="164" t="s">
        <v>145</v>
      </c>
      <c r="DQ850" s="165">
        <v>1650</v>
      </c>
      <c r="DR850" s="519">
        <f t="shared" si="517"/>
        <v>1650</v>
      </c>
      <c r="DS850" s="520"/>
      <c r="DT850" s="521">
        <f t="shared" si="518"/>
        <v>1650</v>
      </c>
      <c r="DV850" s="733" t="s">
        <v>4399</v>
      </c>
      <c r="DW850" s="165">
        <v>800</v>
      </c>
      <c r="DX850" s="519">
        <f t="shared" si="509"/>
        <v>800</v>
      </c>
      <c r="DY850" s="523"/>
      <c r="DZ850" s="524">
        <f t="shared" si="507"/>
        <v>800</v>
      </c>
      <c r="EH850" s="255"/>
      <c r="EI850" s="256"/>
      <c r="EJ850" s="514"/>
      <c r="EK850" s="529"/>
      <c r="EL850" s="258"/>
    </row>
    <row r="851" spans="51:142" x14ac:dyDescent="0.2">
      <c r="AY851" s="48" t="s">
        <v>2002</v>
      </c>
      <c r="AZ851" s="47" t="s">
        <v>1602</v>
      </c>
      <c r="BA851" s="69" t="str">
        <f>CONCATENATE(AY851,".",AZ851)</f>
        <v>Планка добірна 60мм.комплект,</v>
      </c>
      <c r="BW851" s="744" t="s">
        <v>2803</v>
      </c>
      <c r="BX851" s="247" t="s">
        <v>790</v>
      </c>
      <c r="BY851" s="138" t="str">
        <f t="shared" si="512"/>
        <v>ДП Добір-ЛАДА.Л4/1.Бронза</v>
      </c>
      <c r="CA851" s="145" t="s">
        <v>3064</v>
      </c>
      <c r="CB851" s="136" t="s">
        <v>4076</v>
      </c>
      <c r="CC851" s="137" t="str">
        <f>CONCATENATE(CA851,".",CB851)</f>
        <v>ДП ЛАДА-ЛОФТ.фальц,.робоча..Magnet цл +3завіс</v>
      </c>
      <c r="DD851" s="734" t="s">
        <v>2646</v>
      </c>
      <c r="DE851" s="165">
        <v>7680</v>
      </c>
      <c r="DF851" s="525">
        <f t="shared" si="503"/>
        <v>7680</v>
      </c>
      <c r="DG851" s="526"/>
      <c r="DH851" s="527">
        <f t="shared" si="502"/>
        <v>7680</v>
      </c>
      <c r="DP851" s="164" t="s">
        <v>40</v>
      </c>
      <c r="DQ851" s="165">
        <v>2070</v>
      </c>
      <c r="DR851" s="519">
        <f t="shared" si="517"/>
        <v>2070</v>
      </c>
      <c r="DS851" s="520"/>
      <c r="DT851" s="521">
        <f t="shared" si="518"/>
        <v>2070</v>
      </c>
      <c r="DV851" s="733" t="s">
        <v>4400</v>
      </c>
      <c r="DW851" s="163">
        <v>800</v>
      </c>
      <c r="DX851" s="519">
        <f t="shared" si="509"/>
        <v>800</v>
      </c>
      <c r="DY851" s="523"/>
      <c r="DZ851" s="524">
        <f t="shared" si="507"/>
        <v>800</v>
      </c>
      <c r="EH851" s="730" t="s">
        <v>6077</v>
      </c>
      <c r="EI851" s="104">
        <v>0</v>
      </c>
      <c r="EJ851" s="533">
        <f t="shared" ref="EJ851:EJ859" si="519">ROUND(((EI851-(EI851/6))/$DD$3)*$DE$3,2)</f>
        <v>0</v>
      </c>
      <c r="EK851" s="511"/>
      <c r="EL851" s="508">
        <f t="shared" ref="EL851:EL859" si="520">IF(EK851="",EJ851,
IF(AND($EI$10&gt;=VLOOKUP(EK851,$EH$5:$EL$9,2,0),$EI$10&lt;=VLOOKUP(EK851,$EH$5:$EL$9,3,0)),
(EJ851*(1-VLOOKUP(EK851,$EH$5:$EL$9,4,0))),
EJ851))</f>
        <v>0</v>
      </c>
    </row>
    <row r="852" spans="51:142" x14ac:dyDescent="0.2">
      <c r="AY852" s="48" t="s">
        <v>2003</v>
      </c>
      <c r="AZ852" s="47" t="s">
        <v>1602</v>
      </c>
      <c r="BA852" s="69" t="str">
        <f>CONCATENATE(AY852,".",AZ852)</f>
        <v>Планка добірна 110мм.комплект,</v>
      </c>
      <c r="BW852" s="744" t="s">
        <v>2803</v>
      </c>
      <c r="BX852" s="247" t="s">
        <v>5676</v>
      </c>
      <c r="BY852" s="138" t="str">
        <f>CONCATENATE(BW852,".",BX852)</f>
        <v>ДП Добір-ЛАДА.Л4/1.Лакобель</v>
      </c>
      <c r="CA852" s="146" t="s">
        <v>3064</v>
      </c>
      <c r="CB852" s="61" t="s">
        <v>4079</v>
      </c>
      <c r="CC852" s="137" t="str">
        <f>CONCATENATE(CA852,".",CB852)</f>
        <v>ДП ЛАДА-ЛОФТ.фальц,.робоча..Magnet ст +3завіс</v>
      </c>
      <c r="DD852" s="734" t="s">
        <v>2647</v>
      </c>
      <c r="DE852" s="165">
        <v>7680</v>
      </c>
      <c r="DF852" s="525">
        <f t="shared" si="503"/>
        <v>7680</v>
      </c>
      <c r="DG852" s="526"/>
      <c r="DH852" s="527">
        <f t="shared" si="502"/>
        <v>7680</v>
      </c>
      <c r="DP852" s="164" t="s">
        <v>41</v>
      </c>
      <c r="DQ852" s="165">
        <v>2070</v>
      </c>
      <c r="DR852" s="519">
        <f t="shared" si="517"/>
        <v>2070</v>
      </c>
      <c r="DS852" s="520"/>
      <c r="DT852" s="521">
        <f t="shared" si="518"/>
        <v>2070</v>
      </c>
      <c r="DV852" s="732" t="s">
        <v>4401</v>
      </c>
      <c r="DW852" s="165">
        <v>800</v>
      </c>
      <c r="DX852" s="519">
        <f t="shared" si="509"/>
        <v>800</v>
      </c>
      <c r="DY852" s="520"/>
      <c r="DZ852" s="524">
        <f t="shared" si="507"/>
        <v>800</v>
      </c>
      <c r="EH852" s="730" t="s">
        <v>6078</v>
      </c>
      <c r="EI852" s="104">
        <v>0</v>
      </c>
      <c r="EJ852" s="533">
        <f t="shared" si="519"/>
        <v>0</v>
      </c>
      <c r="EK852" s="511"/>
      <c r="EL852" s="508">
        <f t="shared" si="520"/>
        <v>0</v>
      </c>
    </row>
    <row r="853" spans="51:142" x14ac:dyDescent="0.2">
      <c r="AY853" s="57" t="s">
        <v>2004</v>
      </c>
      <c r="AZ853" s="47" t="s">
        <v>1602</v>
      </c>
      <c r="BA853" s="69" t="str">
        <f>CONCATENATE(AY853,".",AZ853)</f>
        <v>Планка добірна 200мм.комплект,</v>
      </c>
      <c r="BW853" s="744" t="s">
        <v>2804</v>
      </c>
      <c r="BX853" s="776" t="s">
        <v>3871</v>
      </c>
      <c r="BY853" s="138" t="str">
        <f t="shared" si="512"/>
        <v>ДП Добір-ЛАДА.Л5/0.(ні)</v>
      </c>
      <c r="CA853" s="144" t="s">
        <v>3065</v>
      </c>
      <c r="CB853" s="133" t="s">
        <v>3871</v>
      </c>
      <c r="CC853" s="134" t="str">
        <f>CONCATENATE(CA853,".",CB853)</f>
        <v>ДП ЛАДА-ЛОФТ.фальц,.неробоча,.(ні)</v>
      </c>
      <c r="DD853" s="734" t="s">
        <v>2648</v>
      </c>
      <c r="DE853" s="165">
        <v>7680</v>
      </c>
      <c r="DF853" s="525">
        <f t="shared" si="503"/>
        <v>7680</v>
      </c>
      <c r="DG853" s="526"/>
      <c r="DH853" s="527">
        <f t="shared" si="502"/>
        <v>7680</v>
      </c>
      <c r="DP853" s="733" t="s">
        <v>4012</v>
      </c>
      <c r="DQ853" s="165">
        <v>5400</v>
      </c>
      <c r="DR853" s="522">
        <f t="shared" si="517"/>
        <v>5400</v>
      </c>
      <c r="DS853" s="523"/>
      <c r="DT853" s="524">
        <f t="shared" si="518"/>
        <v>5400</v>
      </c>
      <c r="DV853" s="732" t="s">
        <v>4402</v>
      </c>
      <c r="DW853" s="165">
        <v>800</v>
      </c>
      <c r="DX853" s="519">
        <f t="shared" si="509"/>
        <v>800</v>
      </c>
      <c r="DY853" s="520"/>
      <c r="DZ853" s="524">
        <f t="shared" si="507"/>
        <v>800</v>
      </c>
      <c r="EH853" s="730" t="s">
        <v>6079</v>
      </c>
      <c r="EI853" s="104">
        <v>0</v>
      </c>
      <c r="EJ853" s="533">
        <f>ROUND(((EI853-(EI853/6))/$DD$3)*$DE$3,2)</f>
        <v>0</v>
      </c>
      <c r="EK853" s="511"/>
      <c r="EL853" s="508">
        <f>IF(EK853="",EJ853,
IF(AND($EI$10&gt;=VLOOKUP(EK853,$EH$5:$EL$9,2,0),$EI$10&lt;=VLOOKUP(EK853,$EH$5:$EL$9,3,0)),
(EJ853*(1-VLOOKUP(EK853,$EH$5:$EL$9,4,0))),
EJ853))</f>
        <v>0</v>
      </c>
    </row>
    <row r="854" spans="51:142" x14ac:dyDescent="0.2">
      <c r="AY854" s="226"/>
      <c r="AZ854" s="221"/>
      <c r="BA854" s="222"/>
      <c r="BW854" s="745" t="s">
        <v>2805</v>
      </c>
      <c r="BX854" s="245" t="s">
        <v>430</v>
      </c>
      <c r="BY854" s="134" t="str">
        <f t="shared" ref="BY854:BY861" si="521">CONCATENATE(BW854,".",BX854)</f>
        <v>ДП Добір-ЛАДА.Л5/1.Сатин</v>
      </c>
      <c r="CA854" s="145" t="s">
        <v>3065</v>
      </c>
      <c r="CC854" s="21"/>
      <c r="DD854" s="734" t="s">
        <v>2649</v>
      </c>
      <c r="DE854" s="165">
        <v>7680</v>
      </c>
      <c r="DF854" s="525">
        <f t="shared" si="503"/>
        <v>7680</v>
      </c>
      <c r="DG854" s="526"/>
      <c r="DH854" s="527">
        <f t="shared" si="502"/>
        <v>7680</v>
      </c>
      <c r="DP854" s="731" t="s">
        <v>4002</v>
      </c>
      <c r="DQ854" s="162">
        <v>0</v>
      </c>
      <c r="DR854" s="525">
        <f t="shared" si="517"/>
        <v>0</v>
      </c>
      <c r="DS854" s="526"/>
      <c r="DT854" s="527">
        <f t="shared" si="518"/>
        <v>0</v>
      </c>
      <c r="DV854" s="732" t="s">
        <v>6010</v>
      </c>
      <c r="DW854" s="165">
        <v>0</v>
      </c>
      <c r="DX854" s="519">
        <f t="shared" si="509"/>
        <v>0</v>
      </c>
      <c r="DY854" s="520"/>
      <c r="DZ854" s="524">
        <f t="shared" si="507"/>
        <v>0</v>
      </c>
      <c r="EH854" s="730" t="s">
        <v>6080</v>
      </c>
      <c r="EI854" s="104">
        <v>0</v>
      </c>
      <c r="EJ854" s="533">
        <f>ROUND(((EI854-(EI854/6))/$DD$3)*$DE$3,2)</f>
        <v>0</v>
      </c>
      <c r="EK854" s="511"/>
      <c r="EL854" s="508">
        <f>IF(EK854="",EJ854,
IF(AND($EI$10&gt;=VLOOKUP(EK854,$EH$5:$EL$9,2,0),$EI$10&lt;=VLOOKUP(EK854,$EH$5:$EL$9,3,0)),
(EJ854*(1-VLOOKUP(EK854,$EH$5:$EL$9,4,0))),
EJ854))</f>
        <v>0</v>
      </c>
    </row>
    <row r="855" spans="51:142" x14ac:dyDescent="0.2">
      <c r="AY855" s="737" t="s">
        <v>6075</v>
      </c>
      <c r="AZ855" s="47" t="s">
        <v>1233</v>
      </c>
      <c r="BA855" s="69" t="str">
        <f>CONCATENATE(AY855,".",AZ855)</f>
        <v>Плінтус 60мм (від 8 шт).шт.</v>
      </c>
      <c r="BW855" s="746" t="s">
        <v>2805</v>
      </c>
      <c r="BX855" s="764" t="s">
        <v>3617</v>
      </c>
      <c r="BY855" s="137" t="str">
        <f t="shared" si="521"/>
        <v>ДП Добір-ЛАДА.Л5/1.Графіт</v>
      </c>
      <c r="CA855" s="145" t="s">
        <v>3065</v>
      </c>
      <c r="CB855" s="777" t="s">
        <v>4085</v>
      </c>
      <c r="CC855" s="137" t="str">
        <f t="shared" ref="CC855:CC860" si="522">CONCATENATE(CA855,".",CB855)</f>
        <v>ДП ЛАДА-ЛОФТ.фальц,.неробоча,.Пл Stand +3завіс</v>
      </c>
      <c r="DD855" s="734" t="s">
        <v>2650</v>
      </c>
      <c r="DE855" s="165">
        <v>7680</v>
      </c>
      <c r="DF855" s="525">
        <f t="shared" si="503"/>
        <v>7680</v>
      </c>
      <c r="DG855" s="526"/>
      <c r="DH855" s="527">
        <f t="shared" si="502"/>
        <v>7680</v>
      </c>
      <c r="DP855" s="732" t="s">
        <v>3812</v>
      </c>
      <c r="DQ855" s="165">
        <v>1650</v>
      </c>
      <c r="DR855" s="519">
        <f t="shared" si="517"/>
        <v>1650</v>
      </c>
      <c r="DS855" s="520"/>
      <c r="DT855" s="521">
        <f t="shared" si="518"/>
        <v>1650</v>
      </c>
      <c r="DV855" s="732" t="s">
        <v>6011</v>
      </c>
      <c r="DW855" s="165">
        <v>1000</v>
      </c>
      <c r="DX855" s="519">
        <f t="shared" si="509"/>
        <v>1000</v>
      </c>
      <c r="DY855" s="520"/>
      <c r="DZ855" s="524">
        <f t="shared" si="507"/>
        <v>1000</v>
      </c>
      <c r="EH855" s="730" t="s">
        <v>6081</v>
      </c>
      <c r="EI855" s="104">
        <v>0</v>
      </c>
      <c r="EJ855" s="533">
        <f t="shared" si="519"/>
        <v>0</v>
      </c>
      <c r="EK855" s="511"/>
      <c r="EL855" s="508">
        <f t="shared" si="520"/>
        <v>0</v>
      </c>
    </row>
    <row r="856" spans="51:142" x14ac:dyDescent="0.2">
      <c r="AY856" s="737" t="s">
        <v>6093</v>
      </c>
      <c r="AZ856" s="47" t="s">
        <v>1233</v>
      </c>
      <c r="BA856" s="69" t="str">
        <f>CONCATENATE(AY856,".",AZ856)</f>
        <v>Плінтус 80мм (від 8 шт).шт.</v>
      </c>
      <c r="BW856" s="744" t="s">
        <v>2805</v>
      </c>
      <c r="BX856" s="247" t="s">
        <v>790</v>
      </c>
      <c r="BY856" s="138" t="str">
        <f t="shared" si="521"/>
        <v>ДП Добір-ЛАДА.Л5/1.Бронза</v>
      </c>
      <c r="CA856" s="145" t="s">
        <v>3065</v>
      </c>
      <c r="CB856" s="150" t="s">
        <v>6268</v>
      </c>
      <c r="CC856" s="137" t="str">
        <f t="shared" si="522"/>
        <v>ДП ЛАДА-ЛОФТ.фальц,.неробоча,.Пл Soft (чор.)+3завіс</v>
      </c>
      <c r="DD856" s="734" t="s">
        <v>2651</v>
      </c>
      <c r="DE856" s="165">
        <v>7680</v>
      </c>
      <c r="DF856" s="525">
        <f t="shared" si="503"/>
        <v>7680</v>
      </c>
      <c r="DG856" s="526"/>
      <c r="DH856" s="527">
        <f t="shared" si="502"/>
        <v>7680</v>
      </c>
      <c r="DP856" s="164" t="s">
        <v>146</v>
      </c>
      <c r="DQ856" s="165">
        <v>1650</v>
      </c>
      <c r="DR856" s="519">
        <f t="shared" si="517"/>
        <v>1650</v>
      </c>
      <c r="DS856" s="520"/>
      <c r="DT856" s="521">
        <f t="shared" si="518"/>
        <v>1650</v>
      </c>
      <c r="DV856" s="732" t="s">
        <v>6012</v>
      </c>
      <c r="DW856" s="165">
        <v>1000</v>
      </c>
      <c r="DX856" s="519">
        <f t="shared" si="509"/>
        <v>1000</v>
      </c>
      <c r="DY856" s="520"/>
      <c r="DZ856" s="524">
        <f t="shared" si="507"/>
        <v>1000</v>
      </c>
      <c r="EH856" s="730" t="s">
        <v>7439</v>
      </c>
      <c r="EI856" s="104">
        <v>0</v>
      </c>
      <c r="EJ856" s="533">
        <f>ROUND(((EI856-(EI856/6))/$DD$3)*$DE$3,2)</f>
        <v>0</v>
      </c>
      <c r="EK856" s="511"/>
      <c r="EL856" s="508">
        <f>IF(EK856="",EJ856,
IF(AND($EI$10&gt;=VLOOKUP(EK856,$EH$5:$EL$9,2,0),$EI$10&lt;=VLOOKUP(EK856,$EH$5:$EL$9,3,0)),
(EJ856*(1-VLOOKUP(EK856,$EH$5:$EL$9,4,0))),
EJ856))</f>
        <v>0</v>
      </c>
    </row>
    <row r="857" spans="51:142" x14ac:dyDescent="0.2">
      <c r="AY857" s="226"/>
      <c r="AZ857" s="221"/>
      <c r="BA857" s="222"/>
      <c r="BW857" s="744" t="s">
        <v>2805</v>
      </c>
      <c r="BX857" s="247" t="s">
        <v>5676</v>
      </c>
      <c r="BY857" s="138" t="str">
        <f>CONCATENATE(BW857,".",BX857)</f>
        <v>ДП Добір-ЛАДА.Л5/1.Лакобель</v>
      </c>
      <c r="CA857" s="145" t="s">
        <v>3065</v>
      </c>
      <c r="CB857" s="777" t="s">
        <v>4093</v>
      </c>
      <c r="CC857" s="137" t="str">
        <f t="shared" si="522"/>
        <v>ДП ЛАДА-ЛОФТ.фальц,.неробоча,.Пл Soft +3завіс</v>
      </c>
      <c r="DD857" s="735" t="s">
        <v>2652</v>
      </c>
      <c r="DE857" s="163">
        <v>7680</v>
      </c>
      <c r="DF857" s="525">
        <f t="shared" si="503"/>
        <v>7680</v>
      </c>
      <c r="DG857" s="526"/>
      <c r="DH857" s="527">
        <f t="shared" si="502"/>
        <v>7680</v>
      </c>
      <c r="DP857" s="164" t="s">
        <v>866</v>
      </c>
      <c r="DQ857" s="165">
        <v>2070</v>
      </c>
      <c r="DR857" s="519">
        <f t="shared" si="517"/>
        <v>2070</v>
      </c>
      <c r="DS857" s="520"/>
      <c r="DT857" s="521">
        <f t="shared" si="518"/>
        <v>2070</v>
      </c>
      <c r="DV857" s="733" t="s">
        <v>6013</v>
      </c>
      <c r="DW857" s="165">
        <v>1000</v>
      </c>
      <c r="DX857" s="519">
        <f t="shared" si="509"/>
        <v>1000</v>
      </c>
      <c r="DY857" s="523"/>
      <c r="DZ857" s="524">
        <f t="shared" si="507"/>
        <v>1000</v>
      </c>
      <c r="EH857" s="730" t="s">
        <v>6082</v>
      </c>
      <c r="EI857" s="104">
        <v>0</v>
      </c>
      <c r="EJ857" s="533">
        <f t="shared" si="519"/>
        <v>0</v>
      </c>
      <c r="EK857" s="511"/>
      <c r="EL857" s="508">
        <f t="shared" si="520"/>
        <v>0</v>
      </c>
    </row>
    <row r="858" spans="51:142" x14ac:dyDescent="0.2">
      <c r="AY858" s="48" t="s">
        <v>527</v>
      </c>
      <c r="AZ858" s="47" t="s">
        <v>324</v>
      </c>
      <c r="BA858" s="69" t="str">
        <f>CONCATENATE(AY858,".",AZ858)</f>
        <v>Планка Verto-FIT 80мм.комплект</v>
      </c>
      <c r="BW858" s="744" t="s">
        <v>2806</v>
      </c>
      <c r="BX858" s="776" t="s">
        <v>3871</v>
      </c>
      <c r="BY858" s="138" t="str">
        <f t="shared" si="521"/>
        <v>ДП Добір-ЛАДА.Л6/0.(ні)</v>
      </c>
      <c r="CA858" s="146" t="s">
        <v>3065</v>
      </c>
      <c r="CB858" s="151" t="s">
        <v>5792</v>
      </c>
      <c r="CC858" s="138" t="str">
        <f t="shared" si="522"/>
        <v>ДП ЛАДА-ЛОФТ.фальц,.неробоча,.Пл Magnet (чор.) +3завіс</v>
      </c>
      <c r="DD858" s="734" t="s">
        <v>4920</v>
      </c>
      <c r="DE858" s="165">
        <v>8050</v>
      </c>
      <c r="DF858" s="525">
        <f t="shared" si="503"/>
        <v>8050</v>
      </c>
      <c r="DG858" s="526"/>
      <c r="DH858" s="527">
        <f t="shared" si="502"/>
        <v>8050</v>
      </c>
      <c r="DP858" s="164" t="s">
        <v>867</v>
      </c>
      <c r="DQ858" s="165">
        <v>2070</v>
      </c>
      <c r="DR858" s="519">
        <f t="shared" si="517"/>
        <v>2070</v>
      </c>
      <c r="DS858" s="520"/>
      <c r="DT858" s="521">
        <f t="shared" si="518"/>
        <v>2070</v>
      </c>
      <c r="DV858" s="164" t="s">
        <v>6014</v>
      </c>
      <c r="DW858" s="165">
        <v>1000</v>
      </c>
      <c r="DX858" s="519">
        <f t="shared" si="509"/>
        <v>1000</v>
      </c>
      <c r="DY858" s="520"/>
      <c r="DZ858" s="524">
        <f t="shared" si="507"/>
        <v>1000</v>
      </c>
      <c r="EH858" s="730" t="s">
        <v>6083</v>
      </c>
      <c r="EI858" s="104">
        <v>0</v>
      </c>
      <c r="EJ858" s="533">
        <f>ROUND(((EI858-(EI858/6))/$DD$3)*$DE$3,2)</f>
        <v>0</v>
      </c>
      <c r="EK858" s="511"/>
      <c r="EL858" s="508">
        <f>IF(EK858="",EJ858,
IF(AND($EI$10&gt;=VLOOKUP(EK858,$EH$5:$EL$9,2,0),$EI$10&lt;=VLOOKUP(EK858,$EH$5:$EL$9,3,0)),
(EJ858*(1-VLOOKUP(EK858,$EH$5:$EL$9,4,0))),
EJ858))</f>
        <v>0</v>
      </c>
    </row>
    <row r="859" spans="51:142" x14ac:dyDescent="0.2">
      <c r="AY859" s="48" t="s">
        <v>477</v>
      </c>
      <c r="AZ859" s="47" t="s">
        <v>324</v>
      </c>
      <c r="BA859" s="69" t="str">
        <f>CONCATENATE(AY859,".",AZ859)</f>
        <v>Планка Verto-FIT 160мм.комплект</v>
      </c>
      <c r="BW859" s="745" t="s">
        <v>2807</v>
      </c>
      <c r="BX859" s="245" t="s">
        <v>430</v>
      </c>
      <c r="BY859" s="134" t="str">
        <f t="shared" si="521"/>
        <v>ДП Добір-ЛАДА.Л6/1.Сатин</v>
      </c>
      <c r="CA859" s="146" t="s">
        <v>3065</v>
      </c>
      <c r="CB859" s="151" t="s">
        <v>4096</v>
      </c>
      <c r="CC859" s="138" t="str">
        <f t="shared" si="522"/>
        <v>ДП ЛАДА-ЛОФТ.фальц,.неробоча,.Пл Magnet +3завіс</v>
      </c>
      <c r="DD859" s="734" t="s">
        <v>4921</v>
      </c>
      <c r="DE859" s="165">
        <v>8050</v>
      </c>
      <c r="DF859" s="525">
        <f t="shared" si="503"/>
        <v>8050</v>
      </c>
      <c r="DG859" s="526"/>
      <c r="DH859" s="527">
        <f t="shared" si="502"/>
        <v>8050</v>
      </c>
      <c r="DP859" s="733" t="s">
        <v>4013</v>
      </c>
      <c r="DQ859" s="165">
        <v>5400</v>
      </c>
      <c r="DR859" s="522">
        <f t="shared" si="517"/>
        <v>5400</v>
      </c>
      <c r="DS859" s="523"/>
      <c r="DT859" s="524">
        <f t="shared" si="518"/>
        <v>5400</v>
      </c>
      <c r="DV859" s="107" t="s">
        <v>6015</v>
      </c>
      <c r="DW859" s="163">
        <v>1000</v>
      </c>
      <c r="DX859" s="519">
        <f t="shared" si="509"/>
        <v>1000</v>
      </c>
      <c r="DY859" s="523"/>
      <c r="DZ859" s="524">
        <f t="shared" si="507"/>
        <v>1000</v>
      </c>
      <c r="EH859" s="730" t="s">
        <v>6084</v>
      </c>
      <c r="EI859" s="104">
        <v>0</v>
      </c>
      <c r="EJ859" s="533">
        <f t="shared" si="519"/>
        <v>0</v>
      </c>
      <c r="EK859" s="511"/>
      <c r="EL859" s="508">
        <f t="shared" si="520"/>
        <v>0</v>
      </c>
    </row>
    <row r="860" spans="51:142" x14ac:dyDescent="0.2">
      <c r="AY860" s="57" t="s">
        <v>1055</v>
      </c>
      <c r="AZ860" s="47" t="s">
        <v>324</v>
      </c>
      <c r="BA860" s="69" t="str">
        <f>CONCATENATE(AY860,".",AZ860)</f>
        <v>Планка Verto-FIT 200мм.комплект</v>
      </c>
      <c r="BW860" s="746" t="s">
        <v>2807</v>
      </c>
      <c r="BX860" s="764" t="s">
        <v>3617</v>
      </c>
      <c r="BY860" s="137" t="str">
        <f t="shared" si="521"/>
        <v>ДП Добір-ЛАДА.Л6/1.Графіт</v>
      </c>
      <c r="CA860" s="145" t="s">
        <v>3066</v>
      </c>
      <c r="CB860" s="136" t="s">
        <v>3871</v>
      </c>
      <c r="CC860" s="238" t="str">
        <f t="shared" si="522"/>
        <v>ДП ЛАДА-ЛОФТ.б/з фальц..робоча..(ні)</v>
      </c>
      <c r="DD860" s="734" t="s">
        <v>4922</v>
      </c>
      <c r="DE860" s="165">
        <v>8050</v>
      </c>
      <c r="DF860" s="525">
        <f t="shared" si="503"/>
        <v>8050</v>
      </c>
      <c r="DG860" s="526"/>
      <c r="DH860" s="527">
        <f t="shared" si="502"/>
        <v>8050</v>
      </c>
      <c r="DP860" s="731" t="s">
        <v>4003</v>
      </c>
      <c r="DQ860" s="162">
        <v>0</v>
      </c>
      <c r="DR860" s="525">
        <f t="shared" si="517"/>
        <v>0</v>
      </c>
      <c r="DS860" s="526"/>
      <c r="DT860" s="527">
        <f t="shared" si="518"/>
        <v>0</v>
      </c>
      <c r="DV860" s="107" t="s">
        <v>6016</v>
      </c>
      <c r="DW860" s="163">
        <v>1000</v>
      </c>
      <c r="DX860" s="519">
        <f t="shared" si="509"/>
        <v>1000</v>
      </c>
      <c r="DY860" s="523"/>
      <c r="DZ860" s="524">
        <f t="shared" si="507"/>
        <v>1000</v>
      </c>
      <c r="EH860" s="255"/>
      <c r="EI860" s="256"/>
      <c r="EJ860" s="514"/>
      <c r="EK860" s="529"/>
      <c r="EL860" s="258"/>
    </row>
    <row r="861" spans="51:142" x14ac:dyDescent="0.2">
      <c r="AY861" s="226"/>
      <c r="AZ861" s="221"/>
      <c r="BA861" s="222"/>
      <c r="BW861" s="744" t="s">
        <v>2807</v>
      </c>
      <c r="BX861" s="247" t="s">
        <v>790</v>
      </c>
      <c r="BY861" s="138" t="str">
        <f t="shared" si="521"/>
        <v>ДП Добір-ЛАДА.Л6/1.Бронза</v>
      </c>
      <c r="CA861" s="145" t="s">
        <v>3066</v>
      </c>
      <c r="CB861" s="96"/>
      <c r="CC861" s="96"/>
      <c r="DD861" s="734" t="s">
        <v>4923</v>
      </c>
      <c r="DE861" s="165">
        <v>8050</v>
      </c>
      <c r="DF861" s="525">
        <f t="shared" si="503"/>
        <v>8050</v>
      </c>
      <c r="DG861" s="526"/>
      <c r="DH861" s="527">
        <f t="shared" si="502"/>
        <v>8050</v>
      </c>
      <c r="DP861" s="732" t="s">
        <v>3813</v>
      </c>
      <c r="DQ861" s="165">
        <v>1650</v>
      </c>
      <c r="DR861" s="519">
        <f t="shared" si="517"/>
        <v>1650</v>
      </c>
      <c r="DS861" s="520"/>
      <c r="DT861" s="521">
        <f t="shared" si="518"/>
        <v>1650</v>
      </c>
      <c r="DV861" s="107" t="s">
        <v>1103</v>
      </c>
      <c r="DW861" s="163">
        <v>0</v>
      </c>
      <c r="DX861" s="519">
        <f t="shared" si="509"/>
        <v>0</v>
      </c>
      <c r="DY861" s="523"/>
      <c r="DZ861" s="524">
        <f t="shared" si="507"/>
        <v>0</v>
      </c>
      <c r="EH861" s="730" t="s">
        <v>6095</v>
      </c>
      <c r="EI861" s="104">
        <v>0</v>
      </c>
      <c r="EJ861" s="533">
        <f t="shared" ref="EJ861:EJ869" si="523">ROUND(((EI861-(EI861/6))/$DD$3)*$DE$3,2)</f>
        <v>0</v>
      </c>
      <c r="EK861" s="511"/>
      <c r="EL861" s="508">
        <f t="shared" ref="EL861:EL869" si="524">IF(EK861="",EJ861,
IF(AND($EI$10&gt;=VLOOKUP(EK861,$EH$5:$EL$9,2,0),$EI$10&lt;=VLOOKUP(EK861,$EH$5:$EL$9,3,0)),
(EJ861*(1-VLOOKUP(EK861,$EH$5:$EL$9,4,0))),
EJ861))</f>
        <v>0</v>
      </c>
    </row>
    <row r="862" spans="51:142" x14ac:dyDescent="0.2">
      <c r="AY862" s="48" t="s">
        <v>18</v>
      </c>
      <c r="AZ862" s="47" t="s">
        <v>325</v>
      </c>
      <c r="BA862" s="69" t="str">
        <f>CONCATENATE(AY862,".",AZ862)</f>
        <v>Планка Verto-FIT Comfort 80мм.комплект.</v>
      </c>
      <c r="BW862" s="744" t="s">
        <v>2807</v>
      </c>
      <c r="BX862" s="247" t="s">
        <v>5676</v>
      </c>
      <c r="BY862" s="138" t="str">
        <f>CONCATENATE(BW862,".",BX862)</f>
        <v>ДП Добір-ЛАДА.Л6/1.Лакобель</v>
      </c>
      <c r="CA862" s="145" t="s">
        <v>3066</v>
      </c>
      <c r="CB862" s="475" t="s">
        <v>5838</v>
      </c>
      <c r="CC862" s="238" t="str">
        <f>CONCATENATE(CA862,".",CB862)</f>
        <v>ДП ЛАДА-ЛОФТ.б/з фальц..робоча..Magnet цл (чор.) б/з завіс.</v>
      </c>
      <c r="DD862" s="734" t="s">
        <v>4924</v>
      </c>
      <c r="DE862" s="165">
        <v>8050</v>
      </c>
      <c r="DF862" s="525">
        <f t="shared" si="503"/>
        <v>8050</v>
      </c>
      <c r="DG862" s="526"/>
      <c r="DH862" s="527">
        <f t="shared" si="502"/>
        <v>8050</v>
      </c>
      <c r="DP862" s="164" t="s">
        <v>147</v>
      </c>
      <c r="DQ862" s="165">
        <v>1650</v>
      </c>
      <c r="DR862" s="519">
        <f t="shared" si="517"/>
        <v>1650</v>
      </c>
      <c r="DS862" s="520"/>
      <c r="DT862" s="521">
        <f t="shared" si="518"/>
        <v>1650</v>
      </c>
      <c r="DV862" s="107" t="s">
        <v>1102</v>
      </c>
      <c r="DW862" s="163">
        <v>560</v>
      </c>
      <c r="DX862" s="519">
        <f t="shared" si="509"/>
        <v>560</v>
      </c>
      <c r="DY862" s="523"/>
      <c r="DZ862" s="524">
        <f t="shared" si="507"/>
        <v>560</v>
      </c>
      <c r="EH862" s="730" t="s">
        <v>6096</v>
      </c>
      <c r="EI862" s="104">
        <v>0</v>
      </c>
      <c r="EJ862" s="533">
        <f t="shared" si="523"/>
        <v>0</v>
      </c>
      <c r="EK862" s="511"/>
      <c r="EL862" s="508">
        <f t="shared" si="524"/>
        <v>0</v>
      </c>
    </row>
    <row r="863" spans="51:142" x14ac:dyDescent="0.2">
      <c r="AY863" s="48" t="s">
        <v>19</v>
      </c>
      <c r="AZ863" s="47" t="s">
        <v>325</v>
      </c>
      <c r="BA863" s="69" t="str">
        <f>CONCATENATE(AY863,".",AZ863)</f>
        <v>Планка Verto-FIT Comfort 160мм.комплект.</v>
      </c>
      <c r="BW863" s="431"/>
      <c r="BX863" s="431"/>
      <c r="BY863" s="431"/>
      <c r="CA863" s="145" t="s">
        <v>3066</v>
      </c>
      <c r="CB863" s="475" t="s">
        <v>5835</v>
      </c>
      <c r="CC863" s="238" t="str">
        <f>CONCATENATE(CA863,".",CB863)</f>
        <v>ДП ЛАДА-ЛОФТ.б/з фальц..робоча..Magnet ст (чор.) б/з завіс.</v>
      </c>
      <c r="DD863" s="734" t="s">
        <v>4925</v>
      </c>
      <c r="DE863" s="165">
        <v>8050</v>
      </c>
      <c r="DF863" s="525">
        <f t="shared" si="503"/>
        <v>8050</v>
      </c>
      <c r="DG863" s="526"/>
      <c r="DH863" s="527">
        <f t="shared" si="502"/>
        <v>8050</v>
      </c>
      <c r="DP863" s="164" t="s">
        <v>868</v>
      </c>
      <c r="DQ863" s="165">
        <v>2070</v>
      </c>
      <c r="DR863" s="519">
        <f t="shared" si="517"/>
        <v>2070</v>
      </c>
      <c r="DS863" s="520"/>
      <c r="DT863" s="521">
        <f t="shared" si="518"/>
        <v>2070</v>
      </c>
      <c r="DV863" s="107"/>
      <c r="DW863" s="163"/>
      <c r="DX863" s="519">
        <f t="shared" si="509"/>
        <v>0</v>
      </c>
      <c r="DY863" s="523"/>
      <c r="DZ863" s="524">
        <f t="shared" si="507"/>
        <v>0</v>
      </c>
      <c r="EH863" s="730" t="s">
        <v>6097</v>
      </c>
      <c r="EI863" s="104">
        <v>0</v>
      </c>
      <c r="EJ863" s="533">
        <f>ROUND(((EI863-(EI863/6))/$DD$3)*$DE$3,2)</f>
        <v>0</v>
      </c>
      <c r="EK863" s="511"/>
      <c r="EL863" s="508">
        <f>IF(EK863="",EJ863,
IF(AND($EI$10&gt;=VLOOKUP(EK863,$EH$5:$EL$9,2,0),$EI$10&lt;=VLOOKUP(EK863,$EH$5:$EL$9,3,0)),
(EJ863*(1-VLOOKUP(EK863,$EH$5:$EL$9,4,0))),
EJ863))</f>
        <v>0</v>
      </c>
    </row>
    <row r="864" spans="51:142" x14ac:dyDescent="0.2">
      <c r="AY864" s="57" t="s">
        <v>1204</v>
      </c>
      <c r="AZ864" s="47" t="s">
        <v>325</v>
      </c>
      <c r="BA864" s="69" t="str">
        <f>CONCATENATE(AY864,".",AZ864)</f>
        <v>Планка Verto-FIT Comfort 200мм.комплект.</v>
      </c>
      <c r="BW864" s="249" t="s">
        <v>290</v>
      </c>
      <c r="BX864" s="764" t="s">
        <v>4008</v>
      </c>
      <c r="BY864" s="137" t="str">
        <f>CONCATENATE(BW864,".",BX864)</f>
        <v>ФР Standard.1.Фільонка</v>
      </c>
      <c r="CA864" s="145" t="s">
        <v>3066</v>
      </c>
      <c r="CB864" s="475" t="s">
        <v>4097</v>
      </c>
      <c r="CC864" s="238" t="str">
        <f>CONCATENATE(CA864,".",CB864)</f>
        <v>ДП ЛАДА-ЛОФТ.б/з фальц..робоча..Magnet цл б/з завіс.</v>
      </c>
      <c r="DD864" s="734" t="s">
        <v>4926</v>
      </c>
      <c r="DE864" s="165">
        <v>8050</v>
      </c>
      <c r="DF864" s="525">
        <f t="shared" si="503"/>
        <v>8050</v>
      </c>
      <c r="DG864" s="526"/>
      <c r="DH864" s="527">
        <f t="shared" si="502"/>
        <v>8050</v>
      </c>
      <c r="DP864" s="164" t="s">
        <v>869</v>
      </c>
      <c r="DQ864" s="165">
        <v>2070</v>
      </c>
      <c r="DR864" s="519">
        <f t="shared" si="517"/>
        <v>2070</v>
      </c>
      <c r="DS864" s="520"/>
      <c r="DT864" s="521">
        <f t="shared" si="518"/>
        <v>2070</v>
      </c>
      <c r="DV864" s="644"/>
      <c r="DW864" s="645"/>
      <c r="DX864" s="519">
        <f t="shared" si="509"/>
        <v>0</v>
      </c>
      <c r="DY864" s="652"/>
      <c r="DZ864" s="524">
        <f t="shared" si="507"/>
        <v>0</v>
      </c>
      <c r="EH864" s="730" t="s">
        <v>6098</v>
      </c>
      <c r="EI864" s="104">
        <v>0</v>
      </c>
      <c r="EJ864" s="533">
        <f>ROUND(((EI864-(EI864/6))/$DD$3)*$DE$3,2)</f>
        <v>0</v>
      </c>
      <c r="EK864" s="511"/>
      <c r="EL864" s="508">
        <f>IF(EK864="",EJ864,
IF(AND($EI$10&gt;=VLOOKUP(EK864,$EH$5:$EL$9,2,0),$EI$10&lt;=VLOOKUP(EK864,$EH$5:$EL$9,3,0)),
(EJ864*(1-VLOOKUP(EK864,$EH$5:$EL$9,4,0))),
EJ864))</f>
        <v>0</v>
      </c>
    </row>
    <row r="865" spans="51:142" x14ac:dyDescent="0.2">
      <c r="AY865" s="226"/>
      <c r="AZ865" s="221"/>
      <c r="BA865" s="222"/>
      <c r="BW865" s="249" t="s">
        <v>290</v>
      </c>
      <c r="BX865" s="246"/>
      <c r="BY865" s="137"/>
      <c r="CA865" s="145" t="s">
        <v>3066</v>
      </c>
      <c r="CB865" s="475" t="s">
        <v>4099</v>
      </c>
      <c r="CC865" s="238" t="str">
        <f>CONCATENATE(CA865,".",CB865)</f>
        <v>ДП ЛАДА-ЛОФТ.б/з фальц..робоча..Magnet ст б/з завіс.</v>
      </c>
      <c r="DD865" s="734" t="s">
        <v>4927</v>
      </c>
      <c r="DE865" s="165">
        <v>8050</v>
      </c>
      <c r="DF865" s="525">
        <f t="shared" si="503"/>
        <v>8050</v>
      </c>
      <c r="DG865" s="526"/>
      <c r="DH865" s="527">
        <f t="shared" si="502"/>
        <v>8050</v>
      </c>
      <c r="DP865" s="733" t="s">
        <v>4014</v>
      </c>
      <c r="DQ865" s="165">
        <v>5400</v>
      </c>
      <c r="DR865" s="522">
        <f t="shared" si="517"/>
        <v>5400</v>
      </c>
      <c r="DS865" s="523"/>
      <c r="DT865" s="524">
        <f t="shared" si="518"/>
        <v>5400</v>
      </c>
      <c r="DV865" s="730" t="s">
        <v>6371</v>
      </c>
      <c r="DW865" s="104">
        <v>0</v>
      </c>
      <c r="DX865" s="519">
        <f t="shared" si="509"/>
        <v>0</v>
      </c>
      <c r="DY865" s="511"/>
      <c r="DZ865" s="524">
        <f t="shared" si="507"/>
        <v>0</v>
      </c>
      <c r="EH865" s="730" t="s">
        <v>6099</v>
      </c>
      <c r="EI865" s="104">
        <v>0</v>
      </c>
      <c r="EJ865" s="533">
        <f t="shared" si="523"/>
        <v>0</v>
      </c>
      <c r="EK865" s="511"/>
      <c r="EL865" s="508">
        <f t="shared" si="524"/>
        <v>0</v>
      </c>
    </row>
    <row r="866" spans="51:142" x14ac:dyDescent="0.2">
      <c r="AY866" s="48" t="s">
        <v>6829</v>
      </c>
      <c r="AZ866" s="47" t="s">
        <v>6866</v>
      </c>
      <c r="BA866" s="69" t="str">
        <f>CONCATENATE(AY866,".",AZ866)</f>
        <v>Планка Verto-FIT Comfort Inside 80мм.комплект;</v>
      </c>
      <c r="BW866" s="249" t="s">
        <v>290</v>
      </c>
      <c r="BX866" s="246" t="s">
        <v>430</v>
      </c>
      <c r="BY866" s="137" t="str">
        <f>CONCATENATE(BW866,".",BX866)</f>
        <v>ФР Standard.1.Сатин</v>
      </c>
      <c r="CA866" s="145" t="s">
        <v>3066</v>
      </c>
      <c r="CB866" s="96"/>
      <c r="CC866" s="96"/>
      <c r="DD866" s="734" t="s">
        <v>4928</v>
      </c>
      <c r="DE866" s="165">
        <v>8050</v>
      </c>
      <c r="DF866" s="525">
        <f t="shared" si="503"/>
        <v>8050</v>
      </c>
      <c r="DG866" s="526"/>
      <c r="DH866" s="527">
        <f t="shared" si="502"/>
        <v>8050</v>
      </c>
      <c r="DP866" s="731" t="s">
        <v>4004</v>
      </c>
      <c r="DQ866" s="162">
        <v>0</v>
      </c>
      <c r="DR866" s="525">
        <f t="shared" si="517"/>
        <v>0</v>
      </c>
      <c r="DS866" s="526"/>
      <c r="DT866" s="527">
        <f t="shared" si="518"/>
        <v>0</v>
      </c>
      <c r="DV866" s="731" t="s">
        <v>6372</v>
      </c>
      <c r="DW866" s="162">
        <v>0</v>
      </c>
      <c r="DX866" s="519">
        <f t="shared" si="509"/>
        <v>0</v>
      </c>
      <c r="DY866" s="526"/>
      <c r="DZ866" s="524">
        <f t="shared" si="507"/>
        <v>0</v>
      </c>
      <c r="EH866" s="730" t="s">
        <v>7440</v>
      </c>
      <c r="EI866" s="104">
        <v>0</v>
      </c>
      <c r="EJ866" s="533">
        <f>ROUND(((EI866-(EI866/6))/$DD$3)*$DE$3,2)</f>
        <v>0</v>
      </c>
      <c r="EK866" s="511"/>
      <c r="EL866" s="508">
        <f>IF(EK866="",EJ866,
IF(AND($EI$10&gt;=VLOOKUP(EK866,$EH$5:$EL$9,2,0),$EI$10&lt;=VLOOKUP(EK866,$EH$5:$EL$9,3,0)),
(EJ866*(1-VLOOKUP(EK866,$EH$5:$EL$9,4,0))),
EJ866))</f>
        <v>0</v>
      </c>
    </row>
    <row r="867" spans="51:142" x14ac:dyDescent="0.2">
      <c r="AY867" s="48" t="s">
        <v>6830</v>
      </c>
      <c r="AZ867" s="47" t="s">
        <v>6866</v>
      </c>
      <c r="BA867" s="69" t="str">
        <f>CONCATENATE(AY867,".",AZ867)</f>
        <v>Планка Verto-FIT Comfort Inside 160мм.комплект;</v>
      </c>
      <c r="BW867" s="249" t="s">
        <v>290</v>
      </c>
      <c r="BX867" s="764" t="s">
        <v>3617</v>
      </c>
      <c r="BY867" s="137" t="str">
        <f>CONCATENATE(BW867,".",BX867)</f>
        <v>ФР Standard.1.Графіт</v>
      </c>
      <c r="CA867" s="145" t="s">
        <v>3066</v>
      </c>
      <c r="CB867" s="475" t="s">
        <v>5836</v>
      </c>
      <c r="CC867" s="238" t="str">
        <f t="shared" ref="CC867:CC876" si="525">CONCATENATE(CA867,".",CB867)</f>
        <v>ДП ЛАДА-ЛОФТ.б/з фальц..робоча..Magnet цл (чор.) +2завіс 3D(чор.)</v>
      </c>
      <c r="DD867" s="735" t="s">
        <v>4929</v>
      </c>
      <c r="DE867" s="163">
        <v>8050</v>
      </c>
      <c r="DF867" s="525">
        <f t="shared" si="503"/>
        <v>8050</v>
      </c>
      <c r="DG867" s="526"/>
      <c r="DH867" s="527">
        <f t="shared" si="502"/>
        <v>8050</v>
      </c>
      <c r="DP867" s="732" t="s">
        <v>3814</v>
      </c>
      <c r="DQ867" s="165">
        <v>1650</v>
      </c>
      <c r="DR867" s="519">
        <f t="shared" si="517"/>
        <v>1650</v>
      </c>
      <c r="DS867" s="520"/>
      <c r="DT867" s="521">
        <f t="shared" si="518"/>
        <v>1650</v>
      </c>
      <c r="DV867" s="731" t="s">
        <v>6373</v>
      </c>
      <c r="DW867" s="165">
        <v>0</v>
      </c>
      <c r="DX867" s="519">
        <f t="shared" si="509"/>
        <v>0</v>
      </c>
      <c r="DY867" s="520"/>
      <c r="DZ867" s="524">
        <f t="shared" si="507"/>
        <v>0</v>
      </c>
      <c r="EH867" s="730" t="s">
        <v>6100</v>
      </c>
      <c r="EI867" s="104">
        <v>0</v>
      </c>
      <c r="EJ867" s="533">
        <f t="shared" si="523"/>
        <v>0</v>
      </c>
      <c r="EK867" s="511"/>
      <c r="EL867" s="508">
        <f t="shared" si="524"/>
        <v>0</v>
      </c>
    </row>
    <row r="868" spans="51:142" x14ac:dyDescent="0.2">
      <c r="AY868" s="57" t="s">
        <v>6831</v>
      </c>
      <c r="AZ868" s="47" t="s">
        <v>6866</v>
      </c>
      <c r="BA868" s="69" t="str">
        <f>CONCATENATE(AY868,".",AZ868)</f>
        <v>Планка Verto-FIT Comfort Inside 200мм.комплект;</v>
      </c>
      <c r="BW868" s="249" t="s">
        <v>290</v>
      </c>
      <c r="BX868" s="246" t="s">
        <v>790</v>
      </c>
      <c r="BY868" s="137" t="str">
        <f>CONCATENATE(BW868,".",BX868)</f>
        <v>ФР Standard.1.Бронза</v>
      </c>
      <c r="CA868" s="145" t="s">
        <v>3066</v>
      </c>
      <c r="CB868" s="475" t="s">
        <v>5837</v>
      </c>
      <c r="CC868" s="238" t="str">
        <f t="shared" si="525"/>
        <v>ДП ЛАДА-ЛОФТ.б/з фальц..робоча..Magnet ст (чор.) +2завіс 3D(чор.)</v>
      </c>
      <c r="DD868" s="638"/>
      <c r="DE868" s="639"/>
      <c r="DF868" s="640"/>
      <c r="DG868" s="641"/>
      <c r="DH868" s="642"/>
      <c r="DP868" s="164" t="s">
        <v>148</v>
      </c>
      <c r="DQ868" s="165">
        <v>1650</v>
      </c>
      <c r="DR868" s="519">
        <f t="shared" si="517"/>
        <v>1650</v>
      </c>
      <c r="DS868" s="520"/>
      <c r="DT868" s="521">
        <f t="shared" si="518"/>
        <v>1650</v>
      </c>
      <c r="DV868" s="732" t="s">
        <v>6374</v>
      </c>
      <c r="DW868" s="165">
        <v>0</v>
      </c>
      <c r="DX868" s="519">
        <f t="shared" si="509"/>
        <v>0</v>
      </c>
      <c r="DY868" s="520"/>
      <c r="DZ868" s="524">
        <f t="shared" si="507"/>
        <v>0</v>
      </c>
      <c r="EH868" s="730" t="s">
        <v>6101</v>
      </c>
      <c r="EI868" s="104">
        <v>0</v>
      </c>
      <c r="EJ868" s="533">
        <f>ROUND(((EI868-(EI868/6))/$DD$3)*$DE$3,2)</f>
        <v>0</v>
      </c>
      <c r="EK868" s="511"/>
      <c r="EL868" s="508">
        <f>IF(EK868="",EJ868,
IF(AND($EI$10&gt;=VLOOKUP(EK868,$EH$5:$EL$9,2,0),$EI$10&lt;=VLOOKUP(EK868,$EH$5:$EL$9,3,0)),
(EJ868*(1-VLOOKUP(EK868,$EH$5:$EL$9,4,0))),
EJ868))</f>
        <v>0</v>
      </c>
    </row>
    <row r="869" spans="51:142" x14ac:dyDescent="0.2">
      <c r="AY869" s="226"/>
      <c r="AZ869" s="221"/>
      <c r="BA869" s="222"/>
      <c r="BW869" s="249" t="s">
        <v>290</v>
      </c>
      <c r="BX869" s="764" t="s">
        <v>3980</v>
      </c>
      <c r="BY869" s="137" t="str">
        <f>CONCATENATE(BW869,".",BX869)</f>
        <v>ФР Standard.1.Малюнок</v>
      </c>
      <c r="CA869" s="145" t="s">
        <v>3066</v>
      </c>
      <c r="CB869" s="475" t="s">
        <v>4103</v>
      </c>
      <c r="CC869" s="238" t="str">
        <f t="shared" si="525"/>
        <v>ДП ЛАДА-ЛОФТ.б/з фальц..робоча..Magnet цл +2завіс 3D</v>
      </c>
      <c r="DD869" s="161" t="s">
        <v>1163</v>
      </c>
      <c r="DE869" s="162">
        <v>7530</v>
      </c>
      <c r="DF869" s="525">
        <f>ROUND(((DE869-(DE869/6))/$DD$3)*$DE$3,2)</f>
        <v>7530</v>
      </c>
      <c r="DG869" s="526"/>
      <c r="DH869" s="527">
        <f>IF(DG869="",DF869,
IF(AND($DE$10&gt;=VLOOKUP(DG869,$DD$5:$DH$9,2,0),$DE$10&lt;=VLOOKUP(DG869,$DD$5:$DH$9,3,0)),
(DF869*(1-VLOOKUP(DG869,$DD$5:$DH$9,4,0))),
DF869))</f>
        <v>7530</v>
      </c>
      <c r="DP869" s="164" t="s">
        <v>870</v>
      </c>
      <c r="DQ869" s="165">
        <v>2070</v>
      </c>
      <c r="DR869" s="519">
        <f t="shared" si="517"/>
        <v>2070</v>
      </c>
      <c r="DS869" s="520"/>
      <c r="DT869" s="521">
        <f t="shared" si="518"/>
        <v>2070</v>
      </c>
      <c r="DV869" s="732" t="s">
        <v>6375</v>
      </c>
      <c r="DW869" s="165">
        <v>0</v>
      </c>
      <c r="DX869" s="519">
        <f t="shared" si="509"/>
        <v>0</v>
      </c>
      <c r="DY869" s="520"/>
      <c r="DZ869" s="524">
        <f t="shared" si="507"/>
        <v>0</v>
      </c>
      <c r="EH869" s="730" t="s">
        <v>6102</v>
      </c>
      <c r="EI869" s="104">
        <v>0</v>
      </c>
      <c r="EJ869" s="533">
        <f t="shared" si="523"/>
        <v>0</v>
      </c>
      <c r="EK869" s="511"/>
      <c r="EL869" s="508">
        <f t="shared" si="524"/>
        <v>0</v>
      </c>
    </row>
    <row r="870" spans="51:142" x14ac:dyDescent="0.2">
      <c r="AY870" s="47"/>
      <c r="AZ870" s="47"/>
      <c r="BA870" s="47"/>
      <c r="BW870" s="248" t="s">
        <v>290</v>
      </c>
      <c r="BX870" s="776" t="s">
        <v>4011</v>
      </c>
      <c r="BY870" s="138" t="str">
        <f>CONCATENATE(BW870,".",BX870)</f>
        <v>ФР Standard.1.Дзеркало</v>
      </c>
      <c r="CA870" s="145" t="s">
        <v>3066</v>
      </c>
      <c r="CB870" s="475" t="s">
        <v>4107</v>
      </c>
      <c r="CC870" s="238" t="str">
        <f t="shared" si="525"/>
        <v>ДП ЛАДА-ЛОФТ.б/з фальц..робоча..Magnet ст +2завіс 3D</v>
      </c>
      <c r="DD870" s="164" t="s">
        <v>1164</v>
      </c>
      <c r="DE870" s="165">
        <v>7530</v>
      </c>
      <c r="DF870" s="525">
        <f t="shared" ref="DF870:DF918" si="526">ROUND(((DE870-(DE870/6))/$DD$3)*$DE$3,2)</f>
        <v>7530</v>
      </c>
      <c r="DG870" s="520"/>
      <c r="DH870" s="527">
        <f t="shared" ref="DH870:DH918" si="527">IF(DG870="",DF870,
IF(AND($DE$10&gt;=VLOOKUP(DG870,$DD$5:$DH$9,2,0),$DE$10&lt;=VLOOKUP(DG870,$DD$5:$DH$9,3,0)),
(DF870*(1-VLOOKUP(DG870,$DD$5:$DH$9,4,0))),
DF870))</f>
        <v>7530</v>
      </c>
      <c r="DP870" s="164" t="s">
        <v>871</v>
      </c>
      <c r="DQ870" s="165">
        <v>2070</v>
      </c>
      <c r="DR870" s="519">
        <f t="shared" si="517"/>
        <v>2070</v>
      </c>
      <c r="DS870" s="520"/>
      <c r="DT870" s="521">
        <f t="shared" si="518"/>
        <v>2070</v>
      </c>
      <c r="DV870" s="732" t="s">
        <v>6376</v>
      </c>
      <c r="DW870" s="165">
        <v>0</v>
      </c>
      <c r="DX870" s="519">
        <f t="shared" si="509"/>
        <v>0</v>
      </c>
      <c r="DY870" s="520"/>
      <c r="DZ870" s="524">
        <f t="shared" si="507"/>
        <v>0</v>
      </c>
      <c r="EH870" s="255"/>
      <c r="EI870" s="256"/>
      <c r="EJ870" s="514"/>
      <c r="EK870" s="529"/>
      <c r="EL870" s="258"/>
    </row>
    <row r="871" spans="51:142" x14ac:dyDescent="0.2">
      <c r="AY871" s="47"/>
      <c r="AZ871" s="47"/>
      <c r="BA871" s="47"/>
      <c r="CA871" s="145" t="s">
        <v>3066</v>
      </c>
      <c r="CB871" s="96"/>
      <c r="CC871" s="238" t="str">
        <f t="shared" si="525"/>
        <v>ДП ЛАДА-ЛОФТ.б/з фальц..робоча..</v>
      </c>
      <c r="DD871" s="164" t="s">
        <v>1165</v>
      </c>
      <c r="DE871" s="165">
        <v>7530</v>
      </c>
      <c r="DF871" s="525">
        <f t="shared" si="526"/>
        <v>7530</v>
      </c>
      <c r="DG871" s="520"/>
      <c r="DH871" s="527">
        <f t="shared" si="527"/>
        <v>7530</v>
      </c>
      <c r="DP871" s="733" t="s">
        <v>4015</v>
      </c>
      <c r="DQ871" s="165">
        <v>5400</v>
      </c>
      <c r="DR871" s="522">
        <f t="shared" si="517"/>
        <v>5400</v>
      </c>
      <c r="DS871" s="523"/>
      <c r="DT871" s="524">
        <f t="shared" si="518"/>
        <v>5400</v>
      </c>
      <c r="DV871" s="732" t="s">
        <v>6377</v>
      </c>
      <c r="DW871" s="165">
        <v>0</v>
      </c>
      <c r="DX871" s="519">
        <f t="shared" si="509"/>
        <v>0</v>
      </c>
      <c r="DY871" s="520"/>
      <c r="DZ871" s="524">
        <f t="shared" si="507"/>
        <v>0</v>
      </c>
      <c r="EH871" s="161" t="s">
        <v>1567</v>
      </c>
      <c r="EI871" s="725">
        <v>720</v>
      </c>
      <c r="EJ871" s="534">
        <f t="shared" ref="EJ871:EJ889" si="528">ROUND(((EI871-(EI871/6))/$DD$3)*$DE$3,2)</f>
        <v>720</v>
      </c>
      <c r="EK871" s="526"/>
      <c r="EL871" s="527">
        <f t="shared" ref="EL871:EL889" si="529">IF(EK871="",EJ871,
IF(AND($EI$10&gt;=VLOOKUP(EK871,$EH$5:$EL$9,2,0),$EI$10&lt;=VLOOKUP(EK871,$EH$5:$EL$9,3,0)),
(EJ871*(1-VLOOKUP(EK871,$EH$5:$EL$9,4,0))),
EJ871))</f>
        <v>720</v>
      </c>
    </row>
    <row r="872" spans="51:142" x14ac:dyDescent="0.2">
      <c r="AY872" s="47"/>
      <c r="AZ872" s="47"/>
      <c r="BA872" s="47"/>
      <c r="CA872" s="145" t="s">
        <v>3066</v>
      </c>
      <c r="CB872" s="475" t="s">
        <v>5840</v>
      </c>
      <c r="CC872" s="238" t="str">
        <f t="shared" si="525"/>
        <v>ДП ЛАДА-ЛОФТ.б/з фальц..робоча..Magnet цл (чор.) +3завіс 3D(чор.)</v>
      </c>
      <c r="DD872" s="164" t="s">
        <v>1166</v>
      </c>
      <c r="DE872" s="165">
        <v>7530</v>
      </c>
      <c r="DF872" s="525">
        <f t="shared" si="526"/>
        <v>7530</v>
      </c>
      <c r="DG872" s="520"/>
      <c r="DH872" s="527">
        <f t="shared" si="527"/>
        <v>7530</v>
      </c>
      <c r="DP872" s="731" t="s">
        <v>4005</v>
      </c>
      <c r="DQ872" s="162">
        <v>0</v>
      </c>
      <c r="DR872" s="525">
        <f t="shared" si="517"/>
        <v>0</v>
      </c>
      <c r="DS872" s="526"/>
      <c r="DT872" s="527">
        <f t="shared" si="518"/>
        <v>0</v>
      </c>
      <c r="DV872" s="732" t="s">
        <v>6378</v>
      </c>
      <c r="DW872" s="165">
        <v>680</v>
      </c>
      <c r="DX872" s="519">
        <f t="shared" si="509"/>
        <v>680</v>
      </c>
      <c r="DY872" s="520"/>
      <c r="DZ872" s="524">
        <f>IF(DY872="",DX872,
IF(AND($DW$10&gt;=VLOOKUP(DY872,$DV$5:$DZ$9,2,0),$DW$10&lt;=VLOOKUP(DY872,$DV$5:$DZ$9,3,0)),
(DX872*(1-VLOOKUP(DY872,$DV$5:$DZ$9,4,0))),
DX872))</f>
        <v>680</v>
      </c>
      <c r="EH872" s="164" t="s">
        <v>1568</v>
      </c>
      <c r="EI872" s="725">
        <v>720</v>
      </c>
      <c r="EJ872" s="519">
        <f t="shared" si="528"/>
        <v>720</v>
      </c>
      <c r="EK872" s="520"/>
      <c r="EL872" s="521">
        <f t="shared" si="529"/>
        <v>720</v>
      </c>
    </row>
    <row r="873" spans="51:142" x14ac:dyDescent="0.2">
      <c r="AY873" s="551"/>
      <c r="AZ873" s="551"/>
      <c r="BA873" s="551"/>
      <c r="BW873" s="431"/>
      <c r="BX873" s="431"/>
      <c r="BY873" s="431"/>
      <c r="CA873" s="146" t="s">
        <v>3066</v>
      </c>
      <c r="CB873" s="587" t="s">
        <v>5841</v>
      </c>
      <c r="CC873" s="238" t="str">
        <f t="shared" si="525"/>
        <v>ДП ЛАДА-ЛОФТ.б/з фальц..робоча..Magnet ст (чор.) +3завіс 3D(чор.)</v>
      </c>
      <c r="DD873" s="164" t="s">
        <v>1167</v>
      </c>
      <c r="DE873" s="165">
        <v>7530</v>
      </c>
      <c r="DF873" s="525">
        <f t="shared" si="526"/>
        <v>7530</v>
      </c>
      <c r="DG873" s="520"/>
      <c r="DH873" s="527">
        <f t="shared" si="527"/>
        <v>7530</v>
      </c>
      <c r="DP873" s="732" t="s">
        <v>3815</v>
      </c>
      <c r="DQ873" s="165">
        <v>1650</v>
      </c>
      <c r="DR873" s="519">
        <f t="shared" si="517"/>
        <v>1650</v>
      </c>
      <c r="DS873" s="520"/>
      <c r="DT873" s="521">
        <f t="shared" si="518"/>
        <v>1650</v>
      </c>
      <c r="DV873" s="732" t="s">
        <v>6379</v>
      </c>
      <c r="DW873" s="165">
        <v>680</v>
      </c>
      <c r="DX873" s="519">
        <f t="shared" si="509"/>
        <v>680</v>
      </c>
      <c r="DY873" s="520"/>
      <c r="DZ873" s="524">
        <f t="shared" si="507"/>
        <v>680</v>
      </c>
      <c r="EH873" s="164" t="s">
        <v>1569</v>
      </c>
      <c r="EI873" s="725">
        <v>720</v>
      </c>
      <c r="EJ873" s="519">
        <f t="shared" si="528"/>
        <v>720</v>
      </c>
      <c r="EK873" s="520"/>
      <c r="EL873" s="521">
        <f t="shared" si="529"/>
        <v>720</v>
      </c>
    </row>
    <row r="874" spans="51:142" x14ac:dyDescent="0.2">
      <c r="BW874" s="250" t="s">
        <v>291</v>
      </c>
      <c r="BX874" s="780" t="s">
        <v>4008</v>
      </c>
      <c r="BY874" s="134" t="str">
        <f>CONCATENATE(BW874,".",BX874)</f>
        <v>ФР Verto-FIT.A.Фільонка</v>
      </c>
      <c r="CA874" s="145" t="s">
        <v>3066</v>
      </c>
      <c r="CB874" s="475" t="s">
        <v>4109</v>
      </c>
      <c r="CC874" s="238" t="str">
        <f t="shared" si="525"/>
        <v>ДП ЛАДА-ЛОФТ.б/з фальц..робоча..Magnet цл +3завіс 3D</v>
      </c>
      <c r="DD874" s="164" t="s">
        <v>1168</v>
      </c>
      <c r="DE874" s="165">
        <v>7530</v>
      </c>
      <c r="DF874" s="525">
        <f t="shared" si="526"/>
        <v>7530</v>
      </c>
      <c r="DG874" s="520"/>
      <c r="DH874" s="527">
        <f t="shared" si="527"/>
        <v>7530</v>
      </c>
      <c r="DP874" s="164" t="s">
        <v>149</v>
      </c>
      <c r="DQ874" s="165">
        <v>1650</v>
      </c>
      <c r="DR874" s="519">
        <f t="shared" si="517"/>
        <v>1650</v>
      </c>
      <c r="DS874" s="520"/>
      <c r="DT874" s="521">
        <f t="shared" si="518"/>
        <v>1650</v>
      </c>
      <c r="DV874" s="732" t="s">
        <v>6380</v>
      </c>
      <c r="DW874" s="165">
        <v>550</v>
      </c>
      <c r="DX874" s="519">
        <f t="shared" si="509"/>
        <v>550</v>
      </c>
      <c r="DY874" s="520"/>
      <c r="DZ874" s="524">
        <f t="shared" si="507"/>
        <v>550</v>
      </c>
      <c r="EH874" s="164" t="s">
        <v>1570</v>
      </c>
      <c r="EI874" s="725">
        <v>720</v>
      </c>
      <c r="EJ874" s="519">
        <f t="shared" si="528"/>
        <v>720</v>
      </c>
      <c r="EK874" s="520"/>
      <c r="EL874" s="521">
        <f t="shared" si="529"/>
        <v>720</v>
      </c>
    </row>
    <row r="875" spans="51:142" x14ac:dyDescent="0.2">
      <c r="BW875" s="249" t="s">
        <v>291</v>
      </c>
      <c r="BX875" s="246"/>
      <c r="BY875" s="137"/>
      <c r="CA875" s="146" t="s">
        <v>3066</v>
      </c>
      <c r="CB875" s="587" t="s">
        <v>4110</v>
      </c>
      <c r="CC875" s="239" t="str">
        <f t="shared" si="525"/>
        <v>ДП ЛАДА-ЛОФТ.б/з фальц..робоча..Magnet ст +3завіс 3D</v>
      </c>
      <c r="DD875" s="164" t="s">
        <v>1169</v>
      </c>
      <c r="DE875" s="165">
        <v>7530</v>
      </c>
      <c r="DF875" s="525">
        <f t="shared" si="526"/>
        <v>7530</v>
      </c>
      <c r="DG875" s="520"/>
      <c r="DH875" s="527">
        <f t="shared" si="527"/>
        <v>7530</v>
      </c>
      <c r="DP875" s="164" t="s">
        <v>872</v>
      </c>
      <c r="DQ875" s="165">
        <v>2070</v>
      </c>
      <c r="DR875" s="519">
        <f t="shared" si="517"/>
        <v>2070</v>
      </c>
      <c r="DS875" s="520"/>
      <c r="DT875" s="521">
        <f t="shared" si="518"/>
        <v>2070</v>
      </c>
      <c r="DV875" s="733" t="s">
        <v>6381</v>
      </c>
      <c r="DW875" s="163">
        <v>550</v>
      </c>
      <c r="DX875" s="519">
        <f t="shared" si="509"/>
        <v>550</v>
      </c>
      <c r="DY875" s="523"/>
      <c r="DZ875" s="524">
        <f t="shared" si="507"/>
        <v>550</v>
      </c>
      <c r="EH875" s="164" t="s">
        <v>2414</v>
      </c>
      <c r="EI875" s="725">
        <v>720</v>
      </c>
      <c r="EJ875" s="519">
        <f t="shared" si="528"/>
        <v>720</v>
      </c>
      <c r="EK875" s="520"/>
      <c r="EL875" s="521">
        <f t="shared" si="529"/>
        <v>720</v>
      </c>
    </row>
    <row r="876" spans="51:142" x14ac:dyDescent="0.2">
      <c r="BW876" s="249" t="s">
        <v>291</v>
      </c>
      <c r="BX876" s="246" t="s">
        <v>430</v>
      </c>
      <c r="BY876" s="137" t="str">
        <f>CONCATENATE(BW876,".",BX876)</f>
        <v>ФР Verto-FIT.A.Сатин</v>
      </c>
      <c r="CA876" s="144" t="s">
        <v>3067</v>
      </c>
      <c r="CB876" s="133" t="s">
        <v>3871</v>
      </c>
      <c r="CC876" s="134" t="str">
        <f t="shared" si="525"/>
        <v>ДП ЛАДА-ЛОФТ.купе..робоча..(ні)</v>
      </c>
      <c r="DD876" s="164" t="s">
        <v>1170</v>
      </c>
      <c r="DE876" s="165">
        <v>7530</v>
      </c>
      <c r="DF876" s="525">
        <f t="shared" si="526"/>
        <v>7530</v>
      </c>
      <c r="DG876" s="520"/>
      <c r="DH876" s="527">
        <f t="shared" si="527"/>
        <v>7530</v>
      </c>
      <c r="DP876" s="164" t="s">
        <v>873</v>
      </c>
      <c r="DQ876" s="165">
        <v>2070</v>
      </c>
      <c r="DR876" s="519">
        <f t="shared" si="517"/>
        <v>2070</v>
      </c>
      <c r="DS876" s="520"/>
      <c r="DT876" s="521">
        <f t="shared" si="518"/>
        <v>2070</v>
      </c>
      <c r="DV876" s="732" t="s">
        <v>6382</v>
      </c>
      <c r="DW876" s="165">
        <v>800</v>
      </c>
      <c r="DX876" s="519">
        <f t="shared" si="509"/>
        <v>800</v>
      </c>
      <c r="DY876" s="520"/>
      <c r="DZ876" s="524">
        <f t="shared" si="507"/>
        <v>800</v>
      </c>
      <c r="EH876" s="164" t="s">
        <v>2466</v>
      </c>
      <c r="EI876" s="725">
        <v>720</v>
      </c>
      <c r="EJ876" s="519">
        <f t="shared" si="528"/>
        <v>720</v>
      </c>
      <c r="EK876" s="520"/>
      <c r="EL876" s="521">
        <f t="shared" si="529"/>
        <v>720</v>
      </c>
    </row>
    <row r="877" spans="51:142" x14ac:dyDescent="0.2">
      <c r="BW877" s="249" t="s">
        <v>291</v>
      </c>
      <c r="BX877" s="246" t="s">
        <v>790</v>
      </c>
      <c r="BY877" s="137" t="str">
        <f>CONCATENATE(BW877,".",BX877)</f>
        <v>ФР Verto-FIT.A.Бронза</v>
      </c>
      <c r="CA877" s="145" t="s">
        <v>3067</v>
      </c>
      <c r="CC877" s="21"/>
      <c r="DD877" s="164" t="s">
        <v>1171</v>
      </c>
      <c r="DE877" s="165">
        <v>7530</v>
      </c>
      <c r="DF877" s="525">
        <f t="shared" si="526"/>
        <v>7530</v>
      </c>
      <c r="DG877" s="520"/>
      <c r="DH877" s="527">
        <f t="shared" si="527"/>
        <v>7530</v>
      </c>
      <c r="DP877" s="733" t="s">
        <v>4016</v>
      </c>
      <c r="DQ877" s="165">
        <v>5400</v>
      </c>
      <c r="DR877" s="522">
        <f t="shared" si="517"/>
        <v>5400</v>
      </c>
      <c r="DS877" s="523"/>
      <c r="DT877" s="524">
        <f t="shared" si="518"/>
        <v>5400</v>
      </c>
      <c r="DV877" s="733" t="s">
        <v>6383</v>
      </c>
      <c r="DW877" s="163">
        <v>800</v>
      </c>
      <c r="DX877" s="519">
        <f t="shared" si="509"/>
        <v>800</v>
      </c>
      <c r="DY877" s="523"/>
      <c r="DZ877" s="524">
        <f t="shared" si="507"/>
        <v>800</v>
      </c>
      <c r="EH877" s="164" t="s">
        <v>109</v>
      </c>
      <c r="EI877" s="725">
        <v>720</v>
      </c>
      <c r="EJ877" s="519">
        <f t="shared" si="528"/>
        <v>720</v>
      </c>
      <c r="EK877" s="520"/>
      <c r="EL877" s="521">
        <f t="shared" si="529"/>
        <v>720</v>
      </c>
    </row>
    <row r="878" spans="51:142" x14ac:dyDescent="0.2">
      <c r="BW878" s="249" t="s">
        <v>291</v>
      </c>
      <c r="BX878" s="764" t="s">
        <v>3980</v>
      </c>
      <c r="BY878" s="137" t="str">
        <f>CONCATENATE(BW878,".",BX878)</f>
        <v>ФР Verto-FIT.A.Малюнок</v>
      </c>
      <c r="CA878" s="145" t="s">
        <v>3067</v>
      </c>
      <c r="CB878" s="136" t="s">
        <v>434</v>
      </c>
      <c r="CC878" s="137" t="str">
        <f>CONCATENATE(CA878,".",CB878)</f>
        <v>ДП ЛАДА-ЛОФТ.купе..робоча..Ручка-Захват</v>
      </c>
      <c r="DD878" s="107" t="s">
        <v>1172</v>
      </c>
      <c r="DE878" s="163">
        <v>7530</v>
      </c>
      <c r="DF878" s="525">
        <f t="shared" si="526"/>
        <v>7530</v>
      </c>
      <c r="DG878" s="523"/>
      <c r="DH878" s="527">
        <f t="shared" si="527"/>
        <v>7530</v>
      </c>
      <c r="DP878" s="535"/>
      <c r="DQ878" s="536"/>
      <c r="DR878" s="647"/>
      <c r="DS878" s="648"/>
      <c r="DT878" s="649"/>
      <c r="DV878" s="731" t="s">
        <v>6384</v>
      </c>
      <c r="DW878" s="162">
        <v>1000</v>
      </c>
      <c r="DX878" s="519">
        <f t="shared" si="509"/>
        <v>1000</v>
      </c>
      <c r="DY878" s="526"/>
      <c r="DZ878" s="524">
        <f t="shared" si="507"/>
        <v>1000</v>
      </c>
      <c r="EH878" s="164" t="s">
        <v>110</v>
      </c>
      <c r="EI878" s="725">
        <v>720</v>
      </c>
      <c r="EJ878" s="519">
        <f t="shared" si="528"/>
        <v>720</v>
      </c>
      <c r="EK878" s="520"/>
      <c r="EL878" s="521">
        <f t="shared" si="529"/>
        <v>720</v>
      </c>
    </row>
    <row r="879" spans="51:142" x14ac:dyDescent="0.2">
      <c r="BW879" s="248" t="s">
        <v>291</v>
      </c>
      <c r="BX879" s="776" t="s">
        <v>4011</v>
      </c>
      <c r="BY879" s="138" t="str">
        <f>CONCATENATE(BW879,".",BX879)</f>
        <v>ФР Verto-FIT.A.Дзеркало</v>
      </c>
      <c r="CA879" s="145" t="s">
        <v>3067</v>
      </c>
      <c r="CB879" s="136" t="s">
        <v>647</v>
      </c>
      <c r="CC879" s="137" t="str">
        <f>CONCATENATE(CA879,".",CB879)</f>
        <v>ДП ЛАДА-ЛОФТ.купе..робоча..Ручка-Замок</v>
      </c>
      <c r="DD879" s="164" t="s">
        <v>1858</v>
      </c>
      <c r="DE879" s="165">
        <v>8360</v>
      </c>
      <c r="DF879" s="525">
        <f t="shared" si="526"/>
        <v>8360</v>
      </c>
      <c r="DG879" s="520"/>
      <c r="DH879" s="527">
        <f t="shared" si="527"/>
        <v>8360</v>
      </c>
      <c r="DP879" s="730" t="s">
        <v>3952</v>
      </c>
      <c r="DQ879" s="104">
        <v>0</v>
      </c>
      <c r="DR879" s="402">
        <f t="shared" ref="DR879:DR884" si="530">ROUND(((DQ879-(DQ879/6))/$DD$3)*$DE$3,2)</f>
        <v>0</v>
      </c>
      <c r="DS879" s="511"/>
      <c r="DT879" s="508">
        <f t="shared" ref="DT879:DT884" si="531">IF(DS879="",DR879,
IF(AND($DQ$10&gt;=VLOOKUP(DS879,$DP$5:$DT$9,2,0),$DQ$10&lt;=VLOOKUP(DS879,$DP$5:$DT$9,3,0)),
(DR879*(1-VLOOKUP(DS879,$DP$5:$DT$9,4,0))),
DR879))</f>
        <v>0</v>
      </c>
      <c r="DV879" s="732" t="s">
        <v>6385</v>
      </c>
      <c r="DW879" s="165">
        <v>1000</v>
      </c>
      <c r="DX879" s="519">
        <f t="shared" si="509"/>
        <v>1000</v>
      </c>
      <c r="DY879" s="520"/>
      <c r="DZ879" s="524">
        <f t="shared" si="507"/>
        <v>1000</v>
      </c>
      <c r="EH879" s="164" t="s">
        <v>2530</v>
      </c>
      <c r="EI879" s="725">
        <v>720</v>
      </c>
      <c r="EJ879" s="519">
        <f t="shared" si="528"/>
        <v>720</v>
      </c>
      <c r="EK879" s="520"/>
      <c r="EL879" s="521">
        <f t="shared" si="529"/>
        <v>720</v>
      </c>
    </row>
    <row r="880" spans="51:142" x14ac:dyDescent="0.2">
      <c r="CA880" s="145"/>
      <c r="CB880" s="475"/>
      <c r="CC880" s="137"/>
      <c r="DD880" s="164" t="s">
        <v>1859</v>
      </c>
      <c r="DE880" s="165">
        <v>8360</v>
      </c>
      <c r="DF880" s="525">
        <f t="shared" si="526"/>
        <v>8360</v>
      </c>
      <c r="DG880" s="520"/>
      <c r="DH880" s="527">
        <f t="shared" si="527"/>
        <v>8360</v>
      </c>
      <c r="DP880" s="731" t="s">
        <v>2808</v>
      </c>
      <c r="DQ880" s="162">
        <v>0</v>
      </c>
      <c r="DR880" s="525">
        <f t="shared" si="530"/>
        <v>0</v>
      </c>
      <c r="DS880" s="526"/>
      <c r="DT880" s="527">
        <f t="shared" si="531"/>
        <v>0</v>
      </c>
      <c r="DV880" s="733" t="s">
        <v>6386</v>
      </c>
      <c r="DW880" s="163">
        <v>0</v>
      </c>
      <c r="DX880" s="519">
        <f t="shared" si="509"/>
        <v>0</v>
      </c>
      <c r="DY880" s="523"/>
      <c r="DZ880" s="524">
        <f t="shared" si="507"/>
        <v>0</v>
      </c>
      <c r="EH880" s="164" t="s">
        <v>1086</v>
      </c>
      <c r="EI880" s="725">
        <v>720</v>
      </c>
      <c r="EJ880" s="519">
        <f t="shared" si="528"/>
        <v>720</v>
      </c>
      <c r="EK880" s="520"/>
      <c r="EL880" s="521">
        <f t="shared" si="529"/>
        <v>720</v>
      </c>
    </row>
    <row r="881" spans="75:142" x14ac:dyDescent="0.2">
      <c r="BW881" s="250" t="s">
        <v>292</v>
      </c>
      <c r="BX881" s="780" t="s">
        <v>4008</v>
      </c>
      <c r="BY881" s="134" t="str">
        <f>CONCATENATE(BW881,".",BX881)</f>
        <v>ФР Verto-FIT.B.Фільонка</v>
      </c>
      <c r="CA881" s="431"/>
      <c r="CB881" s="221"/>
      <c r="CC881" s="222"/>
      <c r="DD881" s="164" t="s">
        <v>1860</v>
      </c>
      <c r="DE881" s="165">
        <v>8360</v>
      </c>
      <c r="DF881" s="525">
        <f t="shared" si="526"/>
        <v>8360</v>
      </c>
      <c r="DG881" s="520"/>
      <c r="DH881" s="527">
        <f t="shared" si="527"/>
        <v>8360</v>
      </c>
      <c r="DP881" s="732" t="s">
        <v>3816</v>
      </c>
      <c r="DQ881" s="165">
        <v>740</v>
      </c>
      <c r="DR881" s="519">
        <f t="shared" si="530"/>
        <v>740</v>
      </c>
      <c r="DS881" s="520"/>
      <c r="DT881" s="521">
        <f t="shared" si="531"/>
        <v>740</v>
      </c>
      <c r="DV881" s="732" t="s">
        <v>6387</v>
      </c>
      <c r="DW881" s="165">
        <v>0</v>
      </c>
      <c r="DX881" s="519">
        <f t="shared" si="509"/>
        <v>0</v>
      </c>
      <c r="DY881" s="520"/>
      <c r="DZ881" s="524">
        <f t="shared" si="507"/>
        <v>0</v>
      </c>
      <c r="EH881" s="164" t="s">
        <v>2561</v>
      </c>
      <c r="EI881" s="725">
        <v>720</v>
      </c>
      <c r="EJ881" s="519">
        <f t="shared" si="528"/>
        <v>720</v>
      </c>
      <c r="EK881" s="520"/>
      <c r="EL881" s="521">
        <f t="shared" si="529"/>
        <v>720</v>
      </c>
    </row>
    <row r="882" spans="75:142" x14ac:dyDescent="0.2">
      <c r="BW882" s="249" t="s">
        <v>292</v>
      </c>
      <c r="BX882" s="246"/>
      <c r="BY882" s="137"/>
      <c r="CA882" s="145" t="s">
        <v>3068</v>
      </c>
      <c r="CB882" s="136" t="s">
        <v>3871</v>
      </c>
      <c r="CC882" s="137" t="str">
        <f>CONCATENATE(CA882,".",CB882)</f>
        <v>ДП Лінда.фальц..робоча..(ні)</v>
      </c>
      <c r="DD882" s="164" t="s">
        <v>1861</v>
      </c>
      <c r="DE882" s="165">
        <v>8360</v>
      </c>
      <c r="DF882" s="525">
        <f t="shared" si="526"/>
        <v>8360</v>
      </c>
      <c r="DG882" s="520"/>
      <c r="DH882" s="527">
        <f t="shared" si="527"/>
        <v>8360</v>
      </c>
      <c r="DP882" s="732" t="s">
        <v>2809</v>
      </c>
      <c r="DQ882" s="165">
        <v>740</v>
      </c>
      <c r="DR882" s="519">
        <f t="shared" si="530"/>
        <v>740</v>
      </c>
      <c r="DS882" s="520"/>
      <c r="DT882" s="521">
        <f t="shared" si="531"/>
        <v>740</v>
      </c>
      <c r="DV882" s="732" t="s">
        <v>6388</v>
      </c>
      <c r="DW882" s="165">
        <v>0</v>
      </c>
      <c r="DX882" s="519">
        <f t="shared" si="509"/>
        <v>0</v>
      </c>
      <c r="DY882" s="520"/>
      <c r="DZ882" s="524">
        <f t="shared" si="507"/>
        <v>0</v>
      </c>
      <c r="EH882" s="732" t="s">
        <v>2685</v>
      </c>
      <c r="EI882" s="725">
        <v>720</v>
      </c>
      <c r="EJ882" s="519">
        <f t="shared" si="528"/>
        <v>720</v>
      </c>
      <c r="EK882" s="520"/>
      <c r="EL882" s="521">
        <f t="shared" si="529"/>
        <v>720</v>
      </c>
    </row>
    <row r="883" spans="75:142" x14ac:dyDescent="0.2">
      <c r="BW883" s="249" t="s">
        <v>292</v>
      </c>
      <c r="BX883" s="246" t="s">
        <v>430</v>
      </c>
      <c r="BY883" s="137" t="str">
        <f>CONCATENATE(BW883,".",BX883)</f>
        <v>ФР Verto-FIT.B.Сатин</v>
      </c>
      <c r="CA883" s="145" t="s">
        <v>3068</v>
      </c>
      <c r="CC883" s="21"/>
      <c r="DD883" s="164" t="s">
        <v>1862</v>
      </c>
      <c r="DE883" s="165">
        <v>8360</v>
      </c>
      <c r="DF883" s="525">
        <f t="shared" si="526"/>
        <v>8360</v>
      </c>
      <c r="DG883" s="520"/>
      <c r="DH883" s="527">
        <f t="shared" si="527"/>
        <v>8360</v>
      </c>
      <c r="DP883" s="732" t="s">
        <v>2810</v>
      </c>
      <c r="DQ883" s="165">
        <v>1130</v>
      </c>
      <c r="DR883" s="519">
        <f t="shared" si="530"/>
        <v>1130</v>
      </c>
      <c r="DS883" s="520"/>
      <c r="DT883" s="521">
        <f t="shared" si="531"/>
        <v>1130</v>
      </c>
      <c r="DV883" s="732" t="s">
        <v>6389</v>
      </c>
      <c r="DW883" s="165">
        <v>0</v>
      </c>
      <c r="DX883" s="519">
        <f t="shared" si="509"/>
        <v>0</v>
      </c>
      <c r="DY883" s="520"/>
      <c r="DZ883" s="524">
        <f t="shared" si="507"/>
        <v>0</v>
      </c>
      <c r="EH883" s="732" t="s">
        <v>7580</v>
      </c>
      <c r="EI883" s="725">
        <v>720</v>
      </c>
      <c r="EJ883" s="519">
        <f>ROUND(((EI883-(EI883/6))/$DD$3)*$DE$3,2)</f>
        <v>720</v>
      </c>
      <c r="EK883" s="520"/>
      <c r="EL883" s="521">
        <f>IF(EK883="",EJ883,
IF(AND($EI$10&gt;=VLOOKUP(EK883,$EH$5:$EL$9,2,0),$EI$10&lt;=VLOOKUP(EK883,$EH$5:$EL$9,3,0)),
(EJ883*(1-VLOOKUP(EK883,$EH$5:$EL$9,4,0))),
EJ883))</f>
        <v>720</v>
      </c>
    </row>
    <row r="884" spans="75:142" x14ac:dyDescent="0.2">
      <c r="BW884" s="249" t="s">
        <v>292</v>
      </c>
      <c r="BX884" s="764" t="s">
        <v>3617</v>
      </c>
      <c r="BY884" s="137" t="str">
        <f>CONCATENATE(BW884,".",BX884)</f>
        <v>ФР Verto-FIT.B.Графіт</v>
      </c>
      <c r="CA884" s="145" t="s">
        <v>3068</v>
      </c>
      <c r="CB884" s="150" t="s">
        <v>5402</v>
      </c>
      <c r="CC884" s="137" t="str">
        <f t="shared" ref="CC884:CC889" si="532">CONCATENATE(CA884,".",CB884)</f>
        <v>ДП Лінда.фальц..робоча..Stand цл Лів +3завіс</v>
      </c>
      <c r="DD884" s="164" t="s">
        <v>1863</v>
      </c>
      <c r="DE884" s="165">
        <v>8360</v>
      </c>
      <c r="DF884" s="525">
        <f t="shared" si="526"/>
        <v>8360</v>
      </c>
      <c r="DG884" s="520"/>
      <c r="DH884" s="527">
        <f t="shared" si="527"/>
        <v>8360</v>
      </c>
      <c r="DP884" s="733" t="s">
        <v>2811</v>
      </c>
      <c r="DQ884" s="163">
        <v>1130</v>
      </c>
      <c r="DR884" s="522">
        <f t="shared" si="530"/>
        <v>1130</v>
      </c>
      <c r="DS884" s="523"/>
      <c r="DT884" s="524">
        <f t="shared" si="531"/>
        <v>1130</v>
      </c>
      <c r="DV884" s="732" t="s">
        <v>6390</v>
      </c>
      <c r="DW884" s="165">
        <v>800</v>
      </c>
      <c r="DX884" s="519">
        <f t="shared" si="509"/>
        <v>800</v>
      </c>
      <c r="DY884" s="520"/>
      <c r="DZ884" s="524">
        <f t="shared" si="507"/>
        <v>800</v>
      </c>
      <c r="EH884" s="732" t="s">
        <v>2622</v>
      </c>
      <c r="EI884" s="725">
        <v>720</v>
      </c>
      <c r="EJ884" s="519">
        <f t="shared" si="528"/>
        <v>720</v>
      </c>
      <c r="EK884" s="520"/>
      <c r="EL884" s="521">
        <f t="shared" si="529"/>
        <v>720</v>
      </c>
    </row>
    <row r="885" spans="75:142" x14ac:dyDescent="0.2">
      <c r="BW885" s="249" t="s">
        <v>292</v>
      </c>
      <c r="BX885" s="246" t="s">
        <v>790</v>
      </c>
      <c r="BY885" s="137" t="str">
        <f>CONCATENATE(BW885,".",BX885)</f>
        <v>ФР Verto-FIT.B.Бронза</v>
      </c>
      <c r="CA885" s="145" t="s">
        <v>3068</v>
      </c>
      <c r="CB885" s="150" t="s">
        <v>5403</v>
      </c>
      <c r="CC885" s="137" t="str">
        <f t="shared" si="532"/>
        <v>ДП Лінда.фальц..робоча..Stand цл Пр +3завіс</v>
      </c>
      <c r="DD885" s="164" t="s">
        <v>1864</v>
      </c>
      <c r="DE885" s="165">
        <v>8360</v>
      </c>
      <c r="DF885" s="525">
        <f t="shared" si="526"/>
        <v>8360</v>
      </c>
      <c r="DG885" s="520"/>
      <c r="DH885" s="527">
        <f t="shared" si="527"/>
        <v>8360</v>
      </c>
      <c r="DP885" s="535"/>
      <c r="DQ885" s="536"/>
      <c r="DR885" s="647"/>
      <c r="DS885" s="648"/>
      <c r="DT885" s="649"/>
      <c r="DV885" s="732" t="s">
        <v>6391</v>
      </c>
      <c r="DW885" s="165">
        <v>800</v>
      </c>
      <c r="DX885" s="519">
        <f t="shared" si="509"/>
        <v>800</v>
      </c>
      <c r="DY885" s="520"/>
      <c r="DZ885" s="524">
        <f t="shared" si="507"/>
        <v>800</v>
      </c>
      <c r="EH885" s="164" t="s">
        <v>1100</v>
      </c>
      <c r="EI885" s="725">
        <v>720</v>
      </c>
      <c r="EJ885" s="519">
        <f t="shared" si="528"/>
        <v>720</v>
      </c>
      <c r="EK885" s="520"/>
      <c r="EL885" s="521">
        <f t="shared" si="529"/>
        <v>720</v>
      </c>
    </row>
    <row r="886" spans="75:142" x14ac:dyDescent="0.2">
      <c r="BW886" s="249" t="s">
        <v>292</v>
      </c>
      <c r="BX886" s="764" t="s">
        <v>3980</v>
      </c>
      <c r="BY886" s="137" t="str">
        <f>CONCATENATE(BW886,".",BX886)</f>
        <v>ФР Verto-FIT.B.Малюнок</v>
      </c>
      <c r="CA886" s="145" t="s">
        <v>3068</v>
      </c>
      <c r="CB886" s="150" t="s">
        <v>5404</v>
      </c>
      <c r="CC886" s="137" t="str">
        <f t="shared" si="532"/>
        <v>ДП Лінда.фальц..робоча..Stand кл Лів +3завіс</v>
      </c>
      <c r="DD886" s="164" t="s">
        <v>1865</v>
      </c>
      <c r="DE886" s="165">
        <v>8360</v>
      </c>
      <c r="DF886" s="525">
        <f t="shared" si="526"/>
        <v>8360</v>
      </c>
      <c r="DG886" s="520"/>
      <c r="DH886" s="527">
        <f t="shared" si="527"/>
        <v>8360</v>
      </c>
      <c r="DP886" s="730" t="s">
        <v>3953</v>
      </c>
      <c r="DQ886" s="163">
        <v>0</v>
      </c>
      <c r="DR886" s="528">
        <f t="shared" ref="DR886:DR913" si="533">ROUND(((DQ886-(DQ886/6))/$DD$3)*$DE$3,2)</f>
        <v>0</v>
      </c>
      <c r="DS886" s="523"/>
      <c r="DT886" s="524">
        <f t="shared" ref="DT886:DT913" si="534">IF(DS886="",DR886,
IF(AND($DQ$10&gt;=VLOOKUP(DS886,$DP$5:$DT$9,2,0),$DQ$10&lt;=VLOOKUP(DS886,$DP$5:$DT$9,3,0)),
(DR886*(1-VLOOKUP(DS886,$DP$5:$DT$9,4,0))),
DR886))</f>
        <v>0</v>
      </c>
      <c r="DV886" s="733" t="s">
        <v>6392</v>
      </c>
      <c r="DW886" s="165">
        <v>800</v>
      </c>
      <c r="DX886" s="519">
        <f t="shared" si="509"/>
        <v>800</v>
      </c>
      <c r="DY886" s="523"/>
      <c r="DZ886" s="524">
        <f t="shared" si="507"/>
        <v>800</v>
      </c>
      <c r="EH886" s="164" t="s">
        <v>1101</v>
      </c>
      <c r="EI886" s="725">
        <v>720</v>
      </c>
      <c r="EJ886" s="519">
        <f t="shared" si="528"/>
        <v>720</v>
      </c>
      <c r="EK886" s="520"/>
      <c r="EL886" s="521">
        <f t="shared" si="529"/>
        <v>720</v>
      </c>
    </row>
    <row r="887" spans="75:142" x14ac:dyDescent="0.2">
      <c r="BW887" s="248" t="s">
        <v>292</v>
      </c>
      <c r="BX887" s="776" t="s">
        <v>4011</v>
      </c>
      <c r="BY887" s="138" t="str">
        <f>CONCATENATE(BW887,".",BX887)</f>
        <v>ФР Verto-FIT.B.Дзеркало</v>
      </c>
      <c r="CA887" s="145" t="s">
        <v>3068</v>
      </c>
      <c r="CB887" s="150" t="s">
        <v>5405</v>
      </c>
      <c r="CC887" s="137" t="str">
        <f t="shared" si="532"/>
        <v>ДП Лінда.фальц..робоча..Stand кл Пр +3завіс</v>
      </c>
      <c r="DD887" s="164" t="s">
        <v>1866</v>
      </c>
      <c r="DE887" s="165">
        <v>8360</v>
      </c>
      <c r="DF887" s="525">
        <f t="shared" si="526"/>
        <v>8360</v>
      </c>
      <c r="DG887" s="520"/>
      <c r="DH887" s="527">
        <f t="shared" si="527"/>
        <v>8360</v>
      </c>
      <c r="DP887" s="732" t="s">
        <v>2812</v>
      </c>
      <c r="DQ887" s="165">
        <v>0</v>
      </c>
      <c r="DR887" s="519">
        <f t="shared" si="533"/>
        <v>0</v>
      </c>
      <c r="DS887" s="520"/>
      <c r="DT887" s="521">
        <f t="shared" si="534"/>
        <v>0</v>
      </c>
      <c r="DV887" s="733" t="s">
        <v>6393</v>
      </c>
      <c r="DW887" s="163">
        <v>800</v>
      </c>
      <c r="DX887" s="519">
        <f t="shared" si="509"/>
        <v>800</v>
      </c>
      <c r="DY887" s="523"/>
      <c r="DZ887" s="524">
        <f t="shared" si="507"/>
        <v>800</v>
      </c>
      <c r="EH887" s="107" t="s">
        <v>63</v>
      </c>
      <c r="EI887" s="725">
        <v>720</v>
      </c>
      <c r="EJ887" s="528">
        <f t="shared" si="528"/>
        <v>720</v>
      </c>
      <c r="EK887" s="523"/>
      <c r="EL887" s="524">
        <f t="shared" si="529"/>
        <v>720</v>
      </c>
    </row>
    <row r="888" spans="75:142" x14ac:dyDescent="0.2">
      <c r="CA888" s="145" t="s">
        <v>3068</v>
      </c>
      <c r="CB888" s="150" t="s">
        <v>5406</v>
      </c>
      <c r="CC888" s="137" t="str">
        <f t="shared" si="532"/>
        <v>ДП Лінда.фальц..робоча..Stand ст Лів +3завіс</v>
      </c>
      <c r="DD888" s="107" t="s">
        <v>1867</v>
      </c>
      <c r="DE888" s="163">
        <v>8360</v>
      </c>
      <c r="DF888" s="525">
        <f t="shared" si="526"/>
        <v>8360</v>
      </c>
      <c r="DG888" s="523"/>
      <c r="DH888" s="527">
        <f t="shared" si="527"/>
        <v>8360</v>
      </c>
      <c r="DP888" s="732" t="s">
        <v>3817</v>
      </c>
      <c r="DQ888" s="165">
        <v>510</v>
      </c>
      <c r="DR888" s="519">
        <f t="shared" si="533"/>
        <v>510</v>
      </c>
      <c r="DS888" s="520"/>
      <c r="DT888" s="521">
        <f t="shared" si="534"/>
        <v>510</v>
      </c>
      <c r="DV888" s="732" t="s">
        <v>6394</v>
      </c>
      <c r="DW888" s="165">
        <v>800</v>
      </c>
      <c r="DX888" s="519">
        <f t="shared" si="509"/>
        <v>800</v>
      </c>
      <c r="DY888" s="520"/>
      <c r="DZ888" s="524">
        <f t="shared" si="507"/>
        <v>800</v>
      </c>
      <c r="EH888" s="732" t="s">
        <v>2731</v>
      </c>
      <c r="EI888" s="723">
        <v>680</v>
      </c>
      <c r="EJ888" s="519">
        <f t="shared" si="528"/>
        <v>680</v>
      </c>
      <c r="EK888" s="520"/>
      <c r="EL888" s="521">
        <f t="shared" si="529"/>
        <v>680</v>
      </c>
    </row>
    <row r="889" spans="75:142" x14ac:dyDescent="0.2">
      <c r="BW889" s="250" t="s">
        <v>1215</v>
      </c>
      <c r="BX889" s="780" t="s">
        <v>4008</v>
      </c>
      <c r="BY889" s="134" t="str">
        <f>CONCATENATE(BW889,".",BX889)</f>
        <v>ФР Verto-FIT.B+.Фільонка</v>
      </c>
      <c r="CA889" s="145" t="s">
        <v>3068</v>
      </c>
      <c r="CB889" s="150" t="s">
        <v>5407</v>
      </c>
      <c r="CC889" s="137" t="str">
        <f t="shared" si="532"/>
        <v>ДП Лінда.фальц..робоча..Stand ст Пр +3завіс</v>
      </c>
      <c r="DD889" s="164" t="s">
        <v>7337</v>
      </c>
      <c r="DE889" s="723">
        <v>8640</v>
      </c>
      <c r="DF889" s="525">
        <f t="shared" si="526"/>
        <v>8640</v>
      </c>
      <c r="DG889" s="520"/>
      <c r="DH889" s="527">
        <f t="shared" si="527"/>
        <v>8640</v>
      </c>
      <c r="DP889" s="733" t="s">
        <v>2813</v>
      </c>
      <c r="DQ889" s="163">
        <v>510</v>
      </c>
      <c r="DR889" s="528">
        <f t="shared" si="533"/>
        <v>510</v>
      </c>
      <c r="DS889" s="523"/>
      <c r="DT889" s="524">
        <f t="shared" si="534"/>
        <v>510</v>
      </c>
      <c r="DV889" s="732" t="s">
        <v>6395</v>
      </c>
      <c r="DW889" s="165">
        <v>800</v>
      </c>
      <c r="DX889" s="519">
        <f t="shared" si="509"/>
        <v>800</v>
      </c>
      <c r="DY889" s="520"/>
      <c r="DZ889" s="524">
        <f t="shared" si="507"/>
        <v>800</v>
      </c>
      <c r="EH889" s="164" t="s">
        <v>48</v>
      </c>
      <c r="EI889" s="723">
        <v>680</v>
      </c>
      <c r="EJ889" s="519">
        <f t="shared" si="528"/>
        <v>680</v>
      </c>
      <c r="EK889" s="520"/>
      <c r="EL889" s="521">
        <f t="shared" si="529"/>
        <v>680</v>
      </c>
    </row>
    <row r="890" spans="75:142" x14ac:dyDescent="0.2">
      <c r="BW890" s="249" t="s">
        <v>1215</v>
      </c>
      <c r="BX890" s="246"/>
      <c r="BY890" s="137"/>
      <c r="CA890" s="145" t="s">
        <v>3068</v>
      </c>
      <c r="CC890" s="137"/>
      <c r="DD890" s="164" t="s">
        <v>7338</v>
      </c>
      <c r="DE890" s="165">
        <v>8640</v>
      </c>
      <c r="DF890" s="525">
        <f t="shared" si="526"/>
        <v>8640</v>
      </c>
      <c r="DG890" s="520"/>
      <c r="DH890" s="527">
        <f t="shared" si="527"/>
        <v>8640</v>
      </c>
      <c r="DP890" s="733" t="s">
        <v>5688</v>
      </c>
      <c r="DQ890" s="163">
        <v>510</v>
      </c>
      <c r="DR890" s="528">
        <f>ROUND(((DQ890-(DQ890/6))/$DD$3)*$DE$3,2)</f>
        <v>510</v>
      </c>
      <c r="DS890" s="523"/>
      <c r="DT890" s="524">
        <f>IF(DS890="",DR890,
IF(AND($DQ$10&gt;=VLOOKUP(DS890,$DP$5:$DT$9,2,0),$DQ$10&lt;=VLOOKUP(DS890,$DP$5:$DT$9,3,0)),
(DR890*(1-VLOOKUP(DS890,$DP$5:$DT$9,4,0))),
DR890))</f>
        <v>510</v>
      </c>
      <c r="DV890" s="732" t="s">
        <v>6396</v>
      </c>
      <c r="DW890" s="165">
        <v>0</v>
      </c>
      <c r="DX890" s="519">
        <f t="shared" si="509"/>
        <v>0</v>
      </c>
      <c r="DY890" s="520"/>
      <c r="DZ890" s="524">
        <f t="shared" ref="DZ890:DZ934" si="535">IF(DY890="",DX890,
IF(AND($DW$10&gt;=VLOOKUP(DY890,$DV$5:$DZ$9,2,0),$DW$10&lt;=VLOOKUP(DY890,$DV$5:$DZ$9,3,0)),
(DX890*(1-VLOOKUP(DY890,$DV$5:$DZ$9,4,0))),
DX890))</f>
        <v>0</v>
      </c>
      <c r="EH890" s="107" t="s">
        <v>111</v>
      </c>
      <c r="EI890" s="163">
        <v>3300</v>
      </c>
      <c r="EJ890" s="528">
        <f>ROUND(((EI890-(EI890/6))/$DD$3)*$DE$3,2)</f>
        <v>3300</v>
      </c>
      <c r="EK890" s="523"/>
      <c r="EL890" s="524">
        <f>IF(EK890="",EJ890,
IF(AND($EI$10&gt;=VLOOKUP(EK890,$EH$5:$EL$9,2,0),$EI$10&lt;=VLOOKUP(EK890,$EH$5:$EL$9,3,0)),
(EJ890*(1-VLOOKUP(EK890,$EH$5:$EL$9,4,0))),
EJ890))</f>
        <v>3300</v>
      </c>
    </row>
    <row r="891" spans="75:142" x14ac:dyDescent="0.2">
      <c r="BW891" s="249" t="s">
        <v>1215</v>
      </c>
      <c r="BX891" s="246" t="s">
        <v>430</v>
      </c>
      <c r="BY891" s="137" t="str">
        <f>CONCATENATE(BW891,".",BX891)</f>
        <v>ФР Verto-FIT.B+.Сатин</v>
      </c>
      <c r="CA891" s="145" t="s">
        <v>3068</v>
      </c>
      <c r="CB891" s="136" t="s">
        <v>6271</v>
      </c>
      <c r="CC891" s="137" t="str">
        <f>CONCATENATE(CA891,".",CB891)</f>
        <v>ДП Лінда.фальц..робоча..Soft цл (чор.) +3завіс</v>
      </c>
      <c r="DD891" s="164" t="s">
        <v>7339</v>
      </c>
      <c r="DE891" s="165">
        <v>8640</v>
      </c>
      <c r="DF891" s="525">
        <f t="shared" si="526"/>
        <v>8640</v>
      </c>
      <c r="DG891" s="520"/>
      <c r="DH891" s="527">
        <f t="shared" si="527"/>
        <v>8640</v>
      </c>
      <c r="DP891" s="733" t="s">
        <v>3954</v>
      </c>
      <c r="DQ891" s="163">
        <v>0</v>
      </c>
      <c r="DR891" s="528">
        <f t="shared" si="533"/>
        <v>0</v>
      </c>
      <c r="DS891" s="523"/>
      <c r="DT891" s="524">
        <f t="shared" si="534"/>
        <v>0</v>
      </c>
      <c r="DV891" s="732" t="s">
        <v>6397</v>
      </c>
      <c r="DW891" s="165">
        <v>1000</v>
      </c>
      <c r="DX891" s="519">
        <f t="shared" si="509"/>
        <v>1000</v>
      </c>
      <c r="DY891" s="520"/>
      <c r="DZ891" s="524">
        <f t="shared" si="535"/>
        <v>1000</v>
      </c>
      <c r="EH891" s="535"/>
      <c r="EI891" s="536"/>
      <c r="EJ891" s="537"/>
      <c r="EK891" s="536"/>
      <c r="EL891" s="536"/>
    </row>
    <row r="892" spans="75:142" x14ac:dyDescent="0.2">
      <c r="BW892" s="249" t="s">
        <v>1215</v>
      </c>
      <c r="BX892" s="764" t="s">
        <v>3617</v>
      </c>
      <c r="BY892" s="137" t="str">
        <f>CONCATENATE(BW892,".",BX892)</f>
        <v>ФР Verto-FIT.B+.Графіт</v>
      </c>
      <c r="CA892" s="145" t="s">
        <v>3068</v>
      </c>
      <c r="CB892" s="136" t="s">
        <v>6206</v>
      </c>
      <c r="CC892" s="137" t="str">
        <f>CONCATENATE(CA892,".",CB892)</f>
        <v>ДП Лінда.фальц..робоча..Soft ст (чор.) +3завіс</v>
      </c>
      <c r="DD892" s="164" t="s">
        <v>7340</v>
      </c>
      <c r="DE892" s="165">
        <v>8640</v>
      </c>
      <c r="DF892" s="525">
        <f t="shared" si="526"/>
        <v>8640</v>
      </c>
      <c r="DG892" s="520"/>
      <c r="DH892" s="527">
        <f t="shared" si="527"/>
        <v>8640</v>
      </c>
      <c r="DP892" s="732" t="s">
        <v>2814</v>
      </c>
      <c r="DQ892" s="165">
        <v>0</v>
      </c>
      <c r="DR892" s="519">
        <f t="shared" si="533"/>
        <v>0</v>
      </c>
      <c r="DS892" s="520"/>
      <c r="DT892" s="521">
        <f t="shared" si="534"/>
        <v>0</v>
      </c>
      <c r="DV892" s="732" t="s">
        <v>6398</v>
      </c>
      <c r="DW892" s="165">
        <v>1000</v>
      </c>
      <c r="DX892" s="519">
        <f t="shared" si="509"/>
        <v>1000</v>
      </c>
      <c r="DY892" s="520"/>
      <c r="DZ892" s="524">
        <f t="shared" si="535"/>
        <v>1000</v>
      </c>
      <c r="EH892" s="59"/>
      <c r="EI892" s="102"/>
      <c r="EJ892" s="118"/>
      <c r="EK892" s="102"/>
      <c r="EL892" s="102"/>
    </row>
    <row r="893" spans="75:142" x14ac:dyDescent="0.2">
      <c r="BW893" s="249" t="s">
        <v>1215</v>
      </c>
      <c r="BX893" s="246" t="s">
        <v>790</v>
      </c>
      <c r="BY893" s="137" t="str">
        <f>CONCATENATE(BW893,".",BX893)</f>
        <v>ФР Verto-FIT.B+.Бронза</v>
      </c>
      <c r="CA893" s="145" t="s">
        <v>3068</v>
      </c>
      <c r="CB893" s="136" t="s">
        <v>4064</v>
      </c>
      <c r="CC893" s="137" t="str">
        <f>CONCATENATE(CA893,".",CB893)</f>
        <v>ДП Лінда.фальц..робоча..Soft цл +3завіс</v>
      </c>
      <c r="DD893" s="164" t="s">
        <v>7341</v>
      </c>
      <c r="DE893" s="165">
        <v>8640</v>
      </c>
      <c r="DF893" s="525">
        <f t="shared" si="526"/>
        <v>8640</v>
      </c>
      <c r="DG893" s="520"/>
      <c r="DH893" s="527">
        <f t="shared" si="527"/>
        <v>8640</v>
      </c>
      <c r="DP893" s="732" t="s">
        <v>3818</v>
      </c>
      <c r="DQ893" s="165">
        <v>510</v>
      </c>
      <c r="DR893" s="519">
        <f t="shared" si="533"/>
        <v>510</v>
      </c>
      <c r="DS893" s="520"/>
      <c r="DT893" s="521">
        <f t="shared" si="534"/>
        <v>510</v>
      </c>
      <c r="DV893" s="733" t="s">
        <v>6399</v>
      </c>
      <c r="DW893" s="165">
        <v>1000</v>
      </c>
      <c r="DX893" s="519">
        <f t="shared" si="509"/>
        <v>1000</v>
      </c>
      <c r="DY893" s="523"/>
      <c r="DZ893" s="524">
        <f t="shared" si="535"/>
        <v>1000</v>
      </c>
      <c r="EH893" s="59"/>
      <c r="EI893" s="102"/>
      <c r="EJ893" s="118"/>
      <c r="EK893" s="102"/>
      <c r="EL893" s="102"/>
    </row>
    <row r="894" spans="75:142" x14ac:dyDescent="0.2">
      <c r="BW894" s="249" t="s">
        <v>1215</v>
      </c>
      <c r="BX894" s="764" t="s">
        <v>3980</v>
      </c>
      <c r="BY894" s="137" t="str">
        <f>CONCATENATE(BW894,".",BX894)</f>
        <v>ФР Verto-FIT.B+.Малюнок</v>
      </c>
      <c r="CA894" s="145" t="s">
        <v>3068</v>
      </c>
      <c r="CB894" s="136" t="s">
        <v>4067</v>
      </c>
      <c r="CC894" s="137" t="str">
        <f>CONCATENATE(CA894,".",CB894)</f>
        <v>ДП Лінда.фальц..робоча..Soft ст +3завіс</v>
      </c>
      <c r="DD894" s="164" t="s">
        <v>7342</v>
      </c>
      <c r="DE894" s="165">
        <v>8640</v>
      </c>
      <c r="DF894" s="525">
        <f t="shared" si="526"/>
        <v>8640</v>
      </c>
      <c r="DG894" s="520"/>
      <c r="DH894" s="527">
        <f t="shared" si="527"/>
        <v>8640</v>
      </c>
      <c r="DP894" s="733" t="s">
        <v>2815</v>
      </c>
      <c r="DQ894" s="163">
        <v>510</v>
      </c>
      <c r="DR894" s="528">
        <f t="shared" si="533"/>
        <v>510</v>
      </c>
      <c r="DS894" s="523"/>
      <c r="DT894" s="524">
        <f t="shared" si="534"/>
        <v>510</v>
      </c>
      <c r="DV894" s="164" t="s">
        <v>6400</v>
      </c>
      <c r="DW894" s="165">
        <v>1000</v>
      </c>
      <c r="DX894" s="519">
        <f t="shared" ref="DX894:DX934" si="536">ROUND(((DW894-(DW894/6))/$DD$3)*$DE$3,2)</f>
        <v>1000</v>
      </c>
      <c r="DY894" s="520"/>
      <c r="DZ894" s="524">
        <f t="shared" si="535"/>
        <v>1000</v>
      </c>
      <c r="EH894" s="47"/>
      <c r="EI894" s="47"/>
      <c r="EJ894" s="119"/>
      <c r="EK894" s="47"/>
      <c r="EL894" s="47"/>
    </row>
    <row r="895" spans="75:142" x14ac:dyDescent="0.2">
      <c r="BW895" s="248" t="s">
        <v>1215</v>
      </c>
      <c r="BX895" s="776" t="s">
        <v>4011</v>
      </c>
      <c r="BY895" s="138" t="str">
        <f>CONCATENATE(BW895,".",BX895)</f>
        <v>ФР Verto-FIT.B+.Дзеркало</v>
      </c>
      <c r="CA895" s="145" t="s">
        <v>3068</v>
      </c>
      <c r="CC895" s="21"/>
      <c r="DD895" s="164" t="s">
        <v>7343</v>
      </c>
      <c r="DE895" s="165">
        <v>8640</v>
      </c>
      <c r="DF895" s="525">
        <f t="shared" si="526"/>
        <v>8640</v>
      </c>
      <c r="DG895" s="520"/>
      <c r="DH895" s="527">
        <f t="shared" si="527"/>
        <v>8640</v>
      </c>
      <c r="DP895" s="733" t="s">
        <v>5689</v>
      </c>
      <c r="DQ895" s="163">
        <v>510</v>
      </c>
      <c r="DR895" s="528">
        <f>ROUND(((DQ895-(DQ895/6))/$DD$3)*$DE$3,2)</f>
        <v>510</v>
      </c>
      <c r="DS895" s="523"/>
      <c r="DT895" s="524">
        <f>IF(DS895="",DR895,
IF(AND($DQ$10&gt;=VLOOKUP(DS895,$DP$5:$DT$9,2,0),$DQ$10&lt;=VLOOKUP(DS895,$DP$5:$DT$9,3,0)),
(DR895*(1-VLOOKUP(DS895,$DP$5:$DT$9,4,0))),
DR895))</f>
        <v>510</v>
      </c>
      <c r="DV895" s="107" t="s">
        <v>6401</v>
      </c>
      <c r="DW895" s="163">
        <v>1000</v>
      </c>
      <c r="DX895" s="519">
        <f t="shared" si="536"/>
        <v>1000</v>
      </c>
      <c r="DY895" s="523"/>
      <c r="DZ895" s="524">
        <f t="shared" si="535"/>
        <v>1000</v>
      </c>
      <c r="EH895" s="47"/>
      <c r="EI895" s="47"/>
      <c r="EJ895" s="119"/>
      <c r="EK895" s="47"/>
      <c r="EL895" s="47"/>
    </row>
    <row r="896" spans="75:142" x14ac:dyDescent="0.2">
      <c r="CA896" s="145" t="s">
        <v>3068</v>
      </c>
      <c r="CB896" s="136" t="s">
        <v>4076</v>
      </c>
      <c r="CC896" s="137" t="str">
        <f>CONCATENATE(CA896,".",CB896)</f>
        <v>ДП Лінда.фальц..робоча..Magnet цл +3завіс</v>
      </c>
      <c r="DD896" s="164" t="s">
        <v>7344</v>
      </c>
      <c r="DE896" s="165">
        <v>8640</v>
      </c>
      <c r="DF896" s="525">
        <f t="shared" si="526"/>
        <v>8640</v>
      </c>
      <c r="DG896" s="520"/>
      <c r="DH896" s="527">
        <f t="shared" si="527"/>
        <v>8640</v>
      </c>
      <c r="DP896" s="732" t="s">
        <v>2816</v>
      </c>
      <c r="DQ896" s="165">
        <v>0</v>
      </c>
      <c r="DR896" s="519">
        <f t="shared" si="533"/>
        <v>0</v>
      </c>
      <c r="DS896" s="520"/>
      <c r="DT896" s="521">
        <f t="shared" si="534"/>
        <v>0</v>
      </c>
      <c r="DV896" s="107" t="s">
        <v>6402</v>
      </c>
      <c r="DW896" s="163">
        <v>1000</v>
      </c>
      <c r="DX896" s="519">
        <f t="shared" si="536"/>
        <v>1000</v>
      </c>
      <c r="DY896" s="523"/>
      <c r="DZ896" s="524">
        <f t="shared" si="535"/>
        <v>1000</v>
      </c>
      <c r="EH896" s="551"/>
      <c r="EI896" s="551"/>
      <c r="EJ896" s="650"/>
      <c r="EK896" s="551"/>
      <c r="EL896" s="551"/>
    </row>
    <row r="897" spans="75:130" x14ac:dyDescent="0.2">
      <c r="BW897" s="250" t="s">
        <v>293</v>
      </c>
      <c r="BX897" s="780" t="s">
        <v>4008</v>
      </c>
      <c r="BY897" s="134" t="str">
        <f>CONCATENATE(BW897,".",BX897)</f>
        <v>ФР Verto-FIT.C.Фільонка</v>
      </c>
      <c r="CA897" s="146" t="s">
        <v>3068</v>
      </c>
      <c r="CB897" s="61" t="s">
        <v>4079</v>
      </c>
      <c r="CC897" s="138" t="str">
        <f>CONCATENATE(CA897,".",CB897)</f>
        <v>ДП Лінда.фальц..робоча..Magnet ст +3завіс</v>
      </c>
      <c r="DD897" s="164" t="s">
        <v>7345</v>
      </c>
      <c r="DE897" s="165">
        <v>8640</v>
      </c>
      <c r="DF897" s="525">
        <f t="shared" si="526"/>
        <v>8640</v>
      </c>
      <c r="DG897" s="520"/>
      <c r="DH897" s="527">
        <f t="shared" si="527"/>
        <v>8640</v>
      </c>
      <c r="DP897" s="732" t="s">
        <v>3819</v>
      </c>
      <c r="DQ897" s="165">
        <v>510</v>
      </c>
      <c r="DR897" s="519">
        <f t="shared" si="533"/>
        <v>510</v>
      </c>
      <c r="DS897" s="520"/>
      <c r="DT897" s="521">
        <f t="shared" si="534"/>
        <v>510</v>
      </c>
      <c r="DV897" s="107" t="s">
        <v>6403</v>
      </c>
      <c r="DW897" s="163">
        <v>0</v>
      </c>
      <c r="DX897" s="519">
        <f t="shared" si="536"/>
        <v>0</v>
      </c>
      <c r="DY897" s="523"/>
      <c r="DZ897" s="524">
        <f t="shared" si="535"/>
        <v>0</v>
      </c>
    </row>
    <row r="898" spans="75:130" x14ac:dyDescent="0.2">
      <c r="BW898" s="249" t="s">
        <v>293</v>
      </c>
      <c r="BX898" s="246"/>
      <c r="BY898" s="137"/>
      <c r="CA898" s="145" t="s">
        <v>3068</v>
      </c>
      <c r="CB898" s="762" t="s">
        <v>5833</v>
      </c>
      <c r="CC898" s="137" t="str">
        <f>CONCATENATE(CA898,".",CB898)</f>
        <v>ДП Лінда.фальц..робоча..Magnet цл (чор.) +3завіс</v>
      </c>
      <c r="DD898" s="107" t="s">
        <v>7346</v>
      </c>
      <c r="DE898" s="163">
        <v>8640</v>
      </c>
      <c r="DF898" s="525">
        <f t="shared" si="526"/>
        <v>8640</v>
      </c>
      <c r="DG898" s="523"/>
      <c r="DH898" s="527">
        <f t="shared" si="527"/>
        <v>8640</v>
      </c>
      <c r="DP898" s="733" t="s">
        <v>2817</v>
      </c>
      <c r="DQ898" s="163">
        <v>510</v>
      </c>
      <c r="DR898" s="528">
        <f t="shared" si="533"/>
        <v>510</v>
      </c>
      <c r="DS898" s="523"/>
      <c r="DT898" s="524">
        <f t="shared" si="534"/>
        <v>510</v>
      </c>
      <c r="DV898" s="107" t="s">
        <v>6404</v>
      </c>
      <c r="DW898" s="163">
        <v>560</v>
      </c>
      <c r="DX898" s="519">
        <f t="shared" si="536"/>
        <v>560</v>
      </c>
      <c r="DY898" s="523"/>
      <c r="DZ898" s="524">
        <f t="shared" si="535"/>
        <v>560</v>
      </c>
    </row>
    <row r="899" spans="75:130" x14ac:dyDescent="0.2">
      <c r="BW899" s="249" t="s">
        <v>293</v>
      </c>
      <c r="BX899" s="246" t="s">
        <v>430</v>
      </c>
      <c r="BY899" s="137" t="str">
        <f>CONCATENATE(BW899,".",BX899)</f>
        <v>ФР Verto-FIT.C.Сатин</v>
      </c>
      <c r="CA899" s="146" t="s">
        <v>3068</v>
      </c>
      <c r="CB899" s="762" t="s">
        <v>5834</v>
      </c>
      <c r="CC899" s="138" t="str">
        <f>CONCATENATE(CA899,".",CB899)</f>
        <v>ДП Лінда.фальц..робоча..Magnet ст (чор.) +3завіс</v>
      </c>
      <c r="DD899" s="164" t="s">
        <v>1173</v>
      </c>
      <c r="DE899" s="723">
        <v>9030</v>
      </c>
      <c r="DF899" s="525">
        <f t="shared" si="526"/>
        <v>9030</v>
      </c>
      <c r="DG899" s="520"/>
      <c r="DH899" s="527">
        <f t="shared" si="527"/>
        <v>9030</v>
      </c>
      <c r="DP899" s="733" t="s">
        <v>5690</v>
      </c>
      <c r="DQ899" s="163">
        <v>510</v>
      </c>
      <c r="DR899" s="528">
        <f>ROUND(((DQ899-(DQ899/6))/$DD$3)*$DE$3,2)</f>
        <v>510</v>
      </c>
      <c r="DS899" s="523"/>
      <c r="DT899" s="524">
        <f>IF(DS899="",DR899,
IF(AND($DQ$10&gt;=VLOOKUP(DS899,$DP$5:$DT$9,2,0),$DQ$10&lt;=VLOOKUP(DS899,$DP$5:$DT$9,3,0)),
(DR899*(1-VLOOKUP(DS899,$DP$5:$DT$9,4,0))),
DR899))</f>
        <v>510</v>
      </c>
      <c r="DV899" s="107"/>
      <c r="DW899" s="163"/>
      <c r="DX899" s="519">
        <f t="shared" si="536"/>
        <v>0</v>
      </c>
      <c r="DY899" s="523"/>
      <c r="DZ899" s="524">
        <f t="shared" si="535"/>
        <v>0</v>
      </c>
    </row>
    <row r="900" spans="75:130" x14ac:dyDescent="0.2">
      <c r="BW900" s="249" t="s">
        <v>293</v>
      </c>
      <c r="BX900" s="764" t="s">
        <v>3617</v>
      </c>
      <c r="BY900" s="137" t="str">
        <f>CONCATENATE(BW900,".",BX900)</f>
        <v>ФР Verto-FIT.C.Графіт</v>
      </c>
      <c r="CA900" s="144" t="s">
        <v>3069</v>
      </c>
      <c r="CB900" s="133" t="s">
        <v>3871</v>
      </c>
      <c r="CC900" s="134" t="str">
        <f>CONCATENATE(CA900,".",CB900)</f>
        <v>ДП Лінда.фальц..неробоча..(ні)</v>
      </c>
      <c r="DD900" s="164" t="s">
        <v>1174</v>
      </c>
      <c r="DE900" s="165">
        <v>9030</v>
      </c>
      <c r="DF900" s="525">
        <f t="shared" si="526"/>
        <v>9030</v>
      </c>
      <c r="DG900" s="520"/>
      <c r="DH900" s="527">
        <f t="shared" si="527"/>
        <v>9030</v>
      </c>
      <c r="DP900" s="733" t="s">
        <v>3955</v>
      </c>
      <c r="DQ900" s="163">
        <v>0</v>
      </c>
      <c r="DR900" s="528">
        <f t="shared" si="533"/>
        <v>0</v>
      </c>
      <c r="DS900" s="523"/>
      <c r="DT900" s="524">
        <f t="shared" si="534"/>
        <v>0</v>
      </c>
      <c r="DV900" s="107"/>
      <c r="DW900" s="163"/>
      <c r="DX900" s="519">
        <f t="shared" si="536"/>
        <v>0</v>
      </c>
      <c r="DY900" s="523"/>
      <c r="DZ900" s="524">
        <f t="shared" si="535"/>
        <v>0</v>
      </c>
    </row>
    <row r="901" spans="75:130" x14ac:dyDescent="0.2">
      <c r="BW901" s="249" t="s">
        <v>293</v>
      </c>
      <c r="BX901" s="246" t="s">
        <v>790</v>
      </c>
      <c r="BY901" s="137" t="str">
        <f>CONCATENATE(BW901,".",BX901)</f>
        <v>ФР Verto-FIT.C.Бронза</v>
      </c>
      <c r="CA901" s="145" t="s">
        <v>3069</v>
      </c>
      <c r="CC901" s="21"/>
      <c r="DD901" s="164" t="s">
        <v>1175</v>
      </c>
      <c r="DE901" s="165">
        <v>9030</v>
      </c>
      <c r="DF901" s="525">
        <f t="shared" si="526"/>
        <v>9030</v>
      </c>
      <c r="DG901" s="520"/>
      <c r="DH901" s="527">
        <f t="shared" si="527"/>
        <v>9030</v>
      </c>
      <c r="DP901" s="732" t="s">
        <v>2818</v>
      </c>
      <c r="DQ901" s="165">
        <v>0</v>
      </c>
      <c r="DR901" s="519">
        <f t="shared" si="533"/>
        <v>0</v>
      </c>
      <c r="DS901" s="520"/>
      <c r="DT901" s="521">
        <f t="shared" si="534"/>
        <v>0</v>
      </c>
      <c r="DV901" s="644"/>
      <c r="DW901" s="645"/>
      <c r="DX901" s="519">
        <f t="shared" si="536"/>
        <v>0</v>
      </c>
      <c r="DY901" s="652"/>
      <c r="DZ901" s="524">
        <f t="shared" si="535"/>
        <v>0</v>
      </c>
    </row>
    <row r="902" spans="75:130" x14ac:dyDescent="0.2">
      <c r="BW902" s="249" t="s">
        <v>293</v>
      </c>
      <c r="BX902" s="764" t="s">
        <v>3980</v>
      </c>
      <c r="BY902" s="137" t="str">
        <f>CONCATENATE(BW902,".",BX902)</f>
        <v>ФР Verto-FIT.C.Малюнок</v>
      </c>
      <c r="CA902" s="145" t="s">
        <v>3069</v>
      </c>
      <c r="CB902" s="150" t="s">
        <v>4085</v>
      </c>
      <c r="CC902" s="137" t="str">
        <f t="shared" ref="CC902:CC907" si="537">CONCATENATE(CA902,".",CB902)</f>
        <v>ДП Лінда.фальц..неробоча..Пл Stand +3завіс</v>
      </c>
      <c r="DD902" s="164" t="s">
        <v>1182</v>
      </c>
      <c r="DE902" s="165">
        <v>9030</v>
      </c>
      <c r="DF902" s="525">
        <f t="shared" si="526"/>
        <v>9030</v>
      </c>
      <c r="DG902" s="520"/>
      <c r="DH902" s="527">
        <f t="shared" si="527"/>
        <v>9030</v>
      </c>
      <c r="DP902" s="732" t="s">
        <v>3820</v>
      </c>
      <c r="DQ902" s="165">
        <v>510</v>
      </c>
      <c r="DR902" s="519">
        <f t="shared" si="533"/>
        <v>510</v>
      </c>
      <c r="DS902" s="520"/>
      <c r="DT902" s="521">
        <f t="shared" si="534"/>
        <v>510</v>
      </c>
      <c r="DV902" s="730" t="s">
        <v>3935</v>
      </c>
      <c r="DW902" s="104">
        <v>0</v>
      </c>
      <c r="DX902" s="519">
        <f t="shared" si="536"/>
        <v>0</v>
      </c>
      <c r="DY902" s="511"/>
      <c r="DZ902" s="524">
        <f t="shared" si="535"/>
        <v>0</v>
      </c>
    </row>
    <row r="903" spans="75:130" x14ac:dyDescent="0.2">
      <c r="BW903" s="248" t="s">
        <v>293</v>
      </c>
      <c r="BX903" s="776" t="s">
        <v>4011</v>
      </c>
      <c r="BY903" s="138" t="str">
        <f>CONCATENATE(BW903,".",BX903)</f>
        <v>ФР Verto-FIT.C.Дзеркало</v>
      </c>
      <c r="CA903" s="145" t="s">
        <v>3069</v>
      </c>
      <c r="CB903" s="150" t="s">
        <v>6268</v>
      </c>
      <c r="CC903" s="137" t="str">
        <f t="shared" si="537"/>
        <v>ДП Лінда.фальц..неробоча..Пл Soft (чор.)+3завіс</v>
      </c>
      <c r="DD903" s="164" t="s">
        <v>1176</v>
      </c>
      <c r="DE903" s="165">
        <v>9030</v>
      </c>
      <c r="DF903" s="525">
        <f t="shared" si="526"/>
        <v>9030</v>
      </c>
      <c r="DG903" s="520"/>
      <c r="DH903" s="527">
        <f t="shared" si="527"/>
        <v>9030</v>
      </c>
      <c r="DP903" s="733" t="s">
        <v>2819</v>
      </c>
      <c r="DQ903" s="163">
        <v>510</v>
      </c>
      <c r="DR903" s="528">
        <f t="shared" si="533"/>
        <v>510</v>
      </c>
      <c r="DS903" s="523"/>
      <c r="DT903" s="524">
        <f t="shared" si="534"/>
        <v>510</v>
      </c>
      <c r="DV903" s="731" t="s">
        <v>5540</v>
      </c>
      <c r="DW903" s="162">
        <v>0</v>
      </c>
      <c r="DX903" s="519">
        <f t="shared" si="536"/>
        <v>0</v>
      </c>
      <c r="DY903" s="526"/>
      <c r="DZ903" s="524">
        <f t="shared" si="535"/>
        <v>0</v>
      </c>
    </row>
    <row r="904" spans="75:130" x14ac:dyDescent="0.2">
      <c r="CA904" s="145" t="s">
        <v>3069</v>
      </c>
      <c r="CB904" s="150" t="s">
        <v>4093</v>
      </c>
      <c r="CC904" s="137" t="str">
        <f t="shared" si="537"/>
        <v>ДП Лінда.фальц..неробоча..Пл Soft +3завіс</v>
      </c>
      <c r="DD904" s="164" t="s">
        <v>1181</v>
      </c>
      <c r="DE904" s="165">
        <v>9030</v>
      </c>
      <c r="DF904" s="525">
        <f t="shared" si="526"/>
        <v>9030</v>
      </c>
      <c r="DG904" s="520"/>
      <c r="DH904" s="527">
        <f t="shared" si="527"/>
        <v>9030</v>
      </c>
      <c r="DP904" s="733" t="s">
        <v>5691</v>
      </c>
      <c r="DQ904" s="163">
        <v>510</v>
      </c>
      <c r="DR904" s="528">
        <f>ROUND(((DQ904-(DQ904/6))/$DD$3)*$DE$3,2)</f>
        <v>510</v>
      </c>
      <c r="DS904" s="523"/>
      <c r="DT904" s="524">
        <f>IF(DS904="",DR904,
IF(AND($DQ$10&gt;=VLOOKUP(DS904,$DP$5:$DT$9,2,0),$DQ$10&lt;=VLOOKUP(DS904,$DP$5:$DT$9,3,0)),
(DR904*(1-VLOOKUP(DS904,$DP$5:$DT$9,4,0))),
DR904))</f>
        <v>510</v>
      </c>
      <c r="DV904" s="731" t="s">
        <v>5541</v>
      </c>
      <c r="DW904" s="165">
        <v>0</v>
      </c>
      <c r="DX904" s="519">
        <f t="shared" si="536"/>
        <v>0</v>
      </c>
      <c r="DY904" s="520"/>
      <c r="DZ904" s="524">
        <f t="shared" si="535"/>
        <v>0</v>
      </c>
    </row>
    <row r="905" spans="75:130" x14ac:dyDescent="0.2">
      <c r="BW905" s="250" t="s">
        <v>294</v>
      </c>
      <c r="BX905" s="780" t="s">
        <v>4008</v>
      </c>
      <c r="BY905" s="134" t="str">
        <f>CONCATENATE(BW905,".",BX905)</f>
        <v>ФР Verto-FIT.D.Фільонка</v>
      </c>
      <c r="CA905" s="146" t="s">
        <v>3069</v>
      </c>
      <c r="CB905" s="151" t="s">
        <v>4096</v>
      </c>
      <c r="CC905" s="138" t="str">
        <f t="shared" si="537"/>
        <v>ДП Лінда.фальц..неробоча..Пл Magnet +3завіс</v>
      </c>
      <c r="DD905" s="164" t="s">
        <v>1180</v>
      </c>
      <c r="DE905" s="165">
        <v>9030</v>
      </c>
      <c r="DF905" s="525">
        <f t="shared" si="526"/>
        <v>9030</v>
      </c>
      <c r="DG905" s="520"/>
      <c r="DH905" s="527">
        <f t="shared" si="527"/>
        <v>9030</v>
      </c>
      <c r="DP905" s="733" t="s">
        <v>3956</v>
      </c>
      <c r="DQ905" s="163">
        <v>0</v>
      </c>
      <c r="DR905" s="528">
        <f t="shared" si="533"/>
        <v>0</v>
      </c>
      <c r="DS905" s="523"/>
      <c r="DT905" s="524">
        <f t="shared" si="534"/>
        <v>0</v>
      </c>
      <c r="DV905" s="732" t="s">
        <v>5542</v>
      </c>
      <c r="DW905" s="165">
        <v>0</v>
      </c>
      <c r="DX905" s="519">
        <f t="shared" si="536"/>
        <v>0</v>
      </c>
      <c r="DY905" s="520"/>
      <c r="DZ905" s="524">
        <f t="shared" si="535"/>
        <v>0</v>
      </c>
    </row>
    <row r="906" spans="75:130" x14ac:dyDescent="0.2">
      <c r="BW906" s="249" t="s">
        <v>294</v>
      </c>
      <c r="BX906" s="246"/>
      <c r="BY906" s="137"/>
      <c r="CA906" s="146" t="s">
        <v>3069</v>
      </c>
      <c r="CB906" s="151" t="s">
        <v>5792</v>
      </c>
      <c r="CC906" s="138" t="str">
        <f t="shared" si="537"/>
        <v>ДП Лінда.фальц..неробоча..Пл Magnet (чор.) +3завіс</v>
      </c>
      <c r="DD906" s="164" t="s">
        <v>1177</v>
      </c>
      <c r="DE906" s="165">
        <v>9030</v>
      </c>
      <c r="DF906" s="525">
        <f t="shared" si="526"/>
        <v>9030</v>
      </c>
      <c r="DG906" s="520"/>
      <c r="DH906" s="527">
        <f t="shared" si="527"/>
        <v>9030</v>
      </c>
      <c r="DP906" s="732" t="s">
        <v>2820</v>
      </c>
      <c r="DQ906" s="165">
        <v>0</v>
      </c>
      <c r="DR906" s="519">
        <f t="shared" si="533"/>
        <v>0</v>
      </c>
      <c r="DS906" s="520"/>
      <c r="DT906" s="521">
        <f t="shared" si="534"/>
        <v>0</v>
      </c>
      <c r="DV906" s="732" t="s">
        <v>5543</v>
      </c>
      <c r="DW906" s="165">
        <v>0</v>
      </c>
      <c r="DX906" s="519">
        <f t="shared" si="536"/>
        <v>0</v>
      </c>
      <c r="DY906" s="520"/>
      <c r="DZ906" s="524">
        <f t="shared" si="535"/>
        <v>0</v>
      </c>
    </row>
    <row r="907" spans="75:130" x14ac:dyDescent="0.2">
      <c r="BW907" s="249" t="s">
        <v>294</v>
      </c>
      <c r="BX907" s="246" t="s">
        <v>430</v>
      </c>
      <c r="BY907" s="137" t="str">
        <f>CONCATENATE(BW907,".",BX907)</f>
        <v>ФР Verto-FIT.D.Сатин</v>
      </c>
      <c r="CA907" s="145" t="s">
        <v>3070</v>
      </c>
      <c r="CB907" s="136" t="s">
        <v>3871</v>
      </c>
      <c r="CC907" s="238" t="str">
        <f t="shared" si="537"/>
        <v>ДП Лінда.б/з фальц..робоча..(ні)</v>
      </c>
      <c r="DD907" s="164" t="s">
        <v>1178</v>
      </c>
      <c r="DE907" s="165">
        <v>9030</v>
      </c>
      <c r="DF907" s="525">
        <f t="shared" si="526"/>
        <v>9030</v>
      </c>
      <c r="DG907" s="520"/>
      <c r="DH907" s="527">
        <f t="shared" si="527"/>
        <v>9030</v>
      </c>
      <c r="DP907" s="732" t="s">
        <v>3821</v>
      </c>
      <c r="DQ907" s="165">
        <v>510</v>
      </c>
      <c r="DR907" s="519">
        <f t="shared" si="533"/>
        <v>510</v>
      </c>
      <c r="DS907" s="520"/>
      <c r="DT907" s="521">
        <f t="shared" si="534"/>
        <v>510</v>
      </c>
      <c r="DV907" s="732" t="s">
        <v>5544</v>
      </c>
      <c r="DW907" s="165">
        <v>0</v>
      </c>
      <c r="DX907" s="519">
        <f t="shared" si="536"/>
        <v>0</v>
      </c>
      <c r="DY907" s="520"/>
      <c r="DZ907" s="524">
        <f t="shared" si="535"/>
        <v>0</v>
      </c>
    </row>
    <row r="908" spans="75:130" x14ac:dyDescent="0.2">
      <c r="BW908" s="249" t="s">
        <v>294</v>
      </c>
      <c r="BX908" s="764" t="s">
        <v>3617</v>
      </c>
      <c r="BY908" s="137" t="str">
        <f>CONCATENATE(BW908,".",BX908)</f>
        <v>ФР Verto-FIT.D.Графіт</v>
      </c>
      <c r="CA908" s="145" t="s">
        <v>3070</v>
      </c>
      <c r="CB908" s="96"/>
      <c r="CC908" s="96"/>
      <c r="DD908" s="107" t="s">
        <v>1179</v>
      </c>
      <c r="DE908" s="163">
        <v>9030</v>
      </c>
      <c r="DF908" s="525">
        <f t="shared" si="526"/>
        <v>9030</v>
      </c>
      <c r="DG908" s="523"/>
      <c r="DH908" s="527">
        <f t="shared" si="527"/>
        <v>9030</v>
      </c>
      <c r="DP908" s="733" t="s">
        <v>2821</v>
      </c>
      <c r="DQ908" s="163">
        <v>510</v>
      </c>
      <c r="DR908" s="528">
        <f t="shared" si="533"/>
        <v>510</v>
      </c>
      <c r="DS908" s="523"/>
      <c r="DT908" s="524">
        <f t="shared" si="534"/>
        <v>510</v>
      </c>
      <c r="DV908" s="732" t="s">
        <v>5545</v>
      </c>
      <c r="DW908" s="165">
        <v>0</v>
      </c>
      <c r="DX908" s="519">
        <f t="shared" si="536"/>
        <v>0</v>
      </c>
      <c r="DY908" s="520"/>
      <c r="DZ908" s="524">
        <f t="shared" si="535"/>
        <v>0</v>
      </c>
    </row>
    <row r="909" spans="75:130" x14ac:dyDescent="0.2">
      <c r="BW909" s="249" t="s">
        <v>294</v>
      </c>
      <c r="BX909" s="246" t="s">
        <v>790</v>
      </c>
      <c r="BY909" s="137" t="str">
        <f>CONCATENATE(BW909,".",BX909)</f>
        <v>ФР Verto-FIT.D.Бронза</v>
      </c>
      <c r="CA909" s="145" t="s">
        <v>3070</v>
      </c>
      <c r="CB909" s="475" t="s">
        <v>4097</v>
      </c>
      <c r="CC909" s="238" t="str">
        <f t="shared" ref="CC909:CC917" si="538">CONCATENATE(CA909,".",CB909)</f>
        <v>ДП Лінда.б/з фальц..робоча..Magnet цл б/з завіс.</v>
      </c>
      <c r="DD909" s="732" t="s">
        <v>4930</v>
      </c>
      <c r="DE909" s="723">
        <v>9450</v>
      </c>
      <c r="DF909" s="525">
        <f t="shared" si="526"/>
        <v>9450</v>
      </c>
      <c r="DG909" s="520"/>
      <c r="DH909" s="527">
        <f t="shared" si="527"/>
        <v>9450</v>
      </c>
      <c r="DP909" s="733" t="s">
        <v>5692</v>
      </c>
      <c r="DQ909" s="163">
        <v>510</v>
      </c>
      <c r="DR909" s="528">
        <f>ROUND(((DQ909-(DQ909/6))/$DD$3)*$DE$3,2)</f>
        <v>510</v>
      </c>
      <c r="DS909" s="523"/>
      <c r="DT909" s="524">
        <f>IF(DS909="",DR909,
IF(AND($DQ$10&gt;=VLOOKUP(DS909,$DP$5:$DT$9,2,0),$DQ$10&lt;=VLOOKUP(DS909,$DP$5:$DT$9,3,0)),
(DR909*(1-VLOOKUP(DS909,$DP$5:$DT$9,4,0))),
DR909))</f>
        <v>510</v>
      </c>
      <c r="DV909" s="732" t="s">
        <v>6495</v>
      </c>
      <c r="DW909" s="165">
        <v>680</v>
      </c>
      <c r="DX909" s="519">
        <f t="shared" si="536"/>
        <v>680</v>
      </c>
      <c r="DY909" s="520"/>
      <c r="DZ909" s="524">
        <f t="shared" si="535"/>
        <v>680</v>
      </c>
    </row>
    <row r="910" spans="75:130" x14ac:dyDescent="0.2">
      <c r="BW910" s="249" t="s">
        <v>294</v>
      </c>
      <c r="BX910" s="764" t="s">
        <v>3980</v>
      </c>
      <c r="BY910" s="137" t="str">
        <f>CONCATENATE(BW910,".",BX910)</f>
        <v>ФР Verto-FIT.D.Малюнок</v>
      </c>
      <c r="CA910" s="145" t="s">
        <v>3070</v>
      </c>
      <c r="CB910" s="475" t="s">
        <v>4099</v>
      </c>
      <c r="CC910" s="238" t="str">
        <f t="shared" si="538"/>
        <v>ДП Лінда.б/з фальц..робоча..Magnet ст б/з завіс.</v>
      </c>
      <c r="DD910" s="732" t="s">
        <v>4931</v>
      </c>
      <c r="DE910" s="165">
        <v>9450</v>
      </c>
      <c r="DF910" s="525">
        <f t="shared" si="526"/>
        <v>9450</v>
      </c>
      <c r="DG910" s="520"/>
      <c r="DH910" s="527">
        <f t="shared" si="527"/>
        <v>9450</v>
      </c>
      <c r="DP910" s="733" t="s">
        <v>3957</v>
      </c>
      <c r="DQ910" s="163">
        <v>0</v>
      </c>
      <c r="DR910" s="528">
        <f t="shared" si="533"/>
        <v>0</v>
      </c>
      <c r="DS910" s="523"/>
      <c r="DT910" s="524">
        <f t="shared" si="534"/>
        <v>0</v>
      </c>
      <c r="DV910" s="732" t="s">
        <v>6496</v>
      </c>
      <c r="DW910" s="165">
        <v>680</v>
      </c>
      <c r="DX910" s="519">
        <f t="shared" si="536"/>
        <v>680</v>
      </c>
      <c r="DY910" s="520"/>
      <c r="DZ910" s="524">
        <f t="shared" si="535"/>
        <v>680</v>
      </c>
    </row>
    <row r="911" spans="75:130" x14ac:dyDescent="0.2">
      <c r="BW911" s="248" t="s">
        <v>294</v>
      </c>
      <c r="BX911" s="776" t="s">
        <v>4011</v>
      </c>
      <c r="BY911" s="138" t="str">
        <f>CONCATENATE(BW911,".",BX911)</f>
        <v>ФР Verto-FIT.D.Дзеркало</v>
      </c>
      <c r="CA911" s="145" t="s">
        <v>3070</v>
      </c>
      <c r="CB911" s="475" t="s">
        <v>4097</v>
      </c>
      <c r="CC911" s="238" t="str">
        <f t="shared" si="538"/>
        <v>ДП Лінда.б/з фальц..робоча..Magnet цл б/з завіс.</v>
      </c>
      <c r="DD911" s="732" t="s">
        <v>4932</v>
      </c>
      <c r="DE911" s="165">
        <v>9450</v>
      </c>
      <c r="DF911" s="525">
        <f t="shared" si="526"/>
        <v>9450</v>
      </c>
      <c r="DG911" s="520"/>
      <c r="DH911" s="527">
        <f t="shared" si="527"/>
        <v>9450</v>
      </c>
      <c r="DP911" s="732" t="s">
        <v>2822</v>
      </c>
      <c r="DQ911" s="165">
        <v>0</v>
      </c>
      <c r="DR911" s="519">
        <f t="shared" si="533"/>
        <v>0</v>
      </c>
      <c r="DS911" s="520"/>
      <c r="DT911" s="521">
        <f t="shared" si="534"/>
        <v>0</v>
      </c>
      <c r="DV911" s="732" t="s">
        <v>4403</v>
      </c>
      <c r="DW911" s="165">
        <v>550</v>
      </c>
      <c r="DX911" s="519">
        <f t="shared" si="536"/>
        <v>550</v>
      </c>
      <c r="DY911" s="520"/>
      <c r="DZ911" s="524">
        <f t="shared" si="535"/>
        <v>550</v>
      </c>
    </row>
    <row r="912" spans="75:130" x14ac:dyDescent="0.2">
      <c r="CA912" s="145" t="s">
        <v>3070</v>
      </c>
      <c r="CB912" s="475" t="s">
        <v>5838</v>
      </c>
      <c r="CC912" s="238" t="str">
        <f t="shared" si="538"/>
        <v>ДП Лінда.б/з фальц..робоча..Magnet цл (чор.) б/з завіс.</v>
      </c>
      <c r="DD912" s="732" t="s">
        <v>4933</v>
      </c>
      <c r="DE912" s="165">
        <v>9450</v>
      </c>
      <c r="DF912" s="525">
        <f t="shared" si="526"/>
        <v>9450</v>
      </c>
      <c r="DG912" s="520"/>
      <c r="DH912" s="527">
        <f t="shared" si="527"/>
        <v>9450</v>
      </c>
      <c r="DP912" s="732" t="s">
        <v>3822</v>
      </c>
      <c r="DQ912" s="165">
        <v>510</v>
      </c>
      <c r="DR912" s="519">
        <f t="shared" si="533"/>
        <v>510</v>
      </c>
      <c r="DS912" s="520"/>
      <c r="DT912" s="521">
        <f t="shared" si="534"/>
        <v>510</v>
      </c>
      <c r="DV912" s="732" t="s">
        <v>4404</v>
      </c>
      <c r="DW912" s="165">
        <v>550</v>
      </c>
      <c r="DX912" s="519">
        <f t="shared" si="536"/>
        <v>550</v>
      </c>
      <c r="DY912" s="520"/>
      <c r="DZ912" s="524">
        <f t="shared" si="535"/>
        <v>550</v>
      </c>
    </row>
    <row r="913" spans="75:130" x14ac:dyDescent="0.2">
      <c r="BW913" s="250" t="s">
        <v>295</v>
      </c>
      <c r="BX913" s="780" t="s">
        <v>4008</v>
      </c>
      <c r="BY913" s="134" t="str">
        <f>CONCATENATE(BW913,".",BX913)</f>
        <v>ФР Verto-FIT.E.Фільонка</v>
      </c>
      <c r="CA913" s="145" t="s">
        <v>3070</v>
      </c>
      <c r="CB913" s="475" t="s">
        <v>5835</v>
      </c>
      <c r="CC913" s="238" t="str">
        <f t="shared" si="538"/>
        <v>ДП Лінда.б/з фальц..робоча..Magnet ст (чор.) б/з завіс.</v>
      </c>
      <c r="DD913" s="732" t="s">
        <v>4934</v>
      </c>
      <c r="DE913" s="165">
        <v>9450</v>
      </c>
      <c r="DF913" s="525">
        <f t="shared" si="526"/>
        <v>9450</v>
      </c>
      <c r="DG913" s="520"/>
      <c r="DH913" s="527">
        <f t="shared" si="527"/>
        <v>9450</v>
      </c>
      <c r="DP913" s="733" t="s">
        <v>2823</v>
      </c>
      <c r="DQ913" s="163">
        <v>510</v>
      </c>
      <c r="DR913" s="528">
        <f t="shared" si="533"/>
        <v>510</v>
      </c>
      <c r="DS913" s="523"/>
      <c r="DT913" s="524">
        <f t="shared" si="534"/>
        <v>510</v>
      </c>
      <c r="DV913" s="732" t="s">
        <v>4405</v>
      </c>
      <c r="DW913" s="165">
        <v>800</v>
      </c>
      <c r="DX913" s="519">
        <f t="shared" si="536"/>
        <v>800</v>
      </c>
      <c r="DY913" s="520"/>
      <c r="DZ913" s="524">
        <f t="shared" si="535"/>
        <v>800</v>
      </c>
    </row>
    <row r="914" spans="75:130" x14ac:dyDescent="0.2">
      <c r="BW914" s="249" t="s">
        <v>295</v>
      </c>
      <c r="BX914" s="246"/>
      <c r="BY914" s="137"/>
      <c r="CA914" s="145" t="s">
        <v>3070</v>
      </c>
      <c r="CB914" s="475" t="s">
        <v>4103</v>
      </c>
      <c r="CC914" s="238" t="str">
        <f t="shared" si="538"/>
        <v>ДП Лінда.б/з фальц..робоча..Magnet цл +2завіс 3D</v>
      </c>
      <c r="DD914" s="732" t="s">
        <v>4935</v>
      </c>
      <c r="DE914" s="165">
        <v>9450</v>
      </c>
      <c r="DF914" s="525">
        <f t="shared" si="526"/>
        <v>9450</v>
      </c>
      <c r="DG914" s="520"/>
      <c r="DH914" s="527">
        <f t="shared" si="527"/>
        <v>9450</v>
      </c>
      <c r="DP914" s="733" t="s">
        <v>5693</v>
      </c>
      <c r="DQ914" s="163">
        <v>510</v>
      </c>
      <c r="DR914" s="528">
        <f>ROUND(((DQ914-(DQ914/6))/$DD$3)*$DE$3,2)</f>
        <v>510</v>
      </c>
      <c r="DS914" s="523"/>
      <c r="DT914" s="524">
        <f>IF(DS914="",DR914,
IF(AND($DQ$10&gt;=VLOOKUP(DS914,$DP$5:$DT$9,2,0),$DQ$10&lt;=VLOOKUP(DS914,$DP$5:$DT$9,3,0)),
(DR914*(1-VLOOKUP(DS914,$DP$5:$DT$9,4,0))),
DR914))</f>
        <v>510</v>
      </c>
      <c r="DV914" s="733" t="s">
        <v>4406</v>
      </c>
      <c r="DW914" s="163">
        <v>800</v>
      </c>
      <c r="DX914" s="519">
        <f t="shared" si="536"/>
        <v>800</v>
      </c>
      <c r="DY914" s="523"/>
      <c r="DZ914" s="524">
        <f t="shared" si="535"/>
        <v>800</v>
      </c>
    </row>
    <row r="915" spans="75:130" x14ac:dyDescent="0.2">
      <c r="BW915" s="249" t="s">
        <v>295</v>
      </c>
      <c r="BX915" s="246" t="s">
        <v>430</v>
      </c>
      <c r="BY915" s="137" t="str">
        <f>CONCATENATE(BW915,".",BX915)</f>
        <v>ФР Verto-FIT.E.Сатин</v>
      </c>
      <c r="CA915" s="145" t="s">
        <v>3070</v>
      </c>
      <c r="CB915" s="475" t="s">
        <v>4107</v>
      </c>
      <c r="CC915" s="238" t="str">
        <f t="shared" si="538"/>
        <v>ДП Лінда.б/з фальц..робоча..Magnet ст +2завіс 3D</v>
      </c>
      <c r="DD915" s="732" t="s">
        <v>4936</v>
      </c>
      <c r="DE915" s="165">
        <v>9450</v>
      </c>
      <c r="DF915" s="525">
        <f t="shared" si="526"/>
        <v>9450</v>
      </c>
      <c r="DG915" s="520"/>
      <c r="DH915" s="527">
        <f t="shared" si="527"/>
        <v>9450</v>
      </c>
      <c r="DP915" s="535"/>
      <c r="DQ915" s="536"/>
      <c r="DR915" s="647"/>
      <c r="DS915" s="648"/>
      <c r="DT915" s="649"/>
      <c r="DV915" s="732" t="s">
        <v>6018</v>
      </c>
      <c r="DW915" s="165">
        <v>1000</v>
      </c>
      <c r="DX915" s="519">
        <f t="shared" si="536"/>
        <v>1000</v>
      </c>
      <c r="DY915" s="520"/>
      <c r="DZ915" s="524">
        <f t="shared" si="535"/>
        <v>1000</v>
      </c>
    </row>
    <row r="916" spans="75:130" x14ac:dyDescent="0.2">
      <c r="BW916" s="249" t="s">
        <v>295</v>
      </c>
      <c r="BX916" s="764" t="s">
        <v>3617</v>
      </c>
      <c r="BY916" s="137" t="str">
        <f>CONCATENATE(BW916,".",BX916)</f>
        <v>ФР Verto-FIT.E.Графіт</v>
      </c>
      <c r="CA916" s="145" t="s">
        <v>3070</v>
      </c>
      <c r="CB916" s="475" t="s">
        <v>5836</v>
      </c>
      <c r="CC916" s="238" t="str">
        <f t="shared" si="538"/>
        <v>ДП Лінда.б/з фальц..робоча..Magnet цл (чор.) +2завіс 3D(чор.)</v>
      </c>
      <c r="DD916" s="732" t="s">
        <v>4937</v>
      </c>
      <c r="DE916" s="165">
        <v>9450</v>
      </c>
      <c r="DF916" s="525">
        <f t="shared" si="526"/>
        <v>9450</v>
      </c>
      <c r="DG916" s="520"/>
      <c r="DH916" s="527">
        <f t="shared" si="527"/>
        <v>9450</v>
      </c>
      <c r="DP916" s="731" t="s">
        <v>4009</v>
      </c>
      <c r="DQ916" s="162">
        <v>1220</v>
      </c>
      <c r="DR916" s="525">
        <f>ROUND(((DQ916-(DQ916/6))/$DD$3)*$DE$3,2)</f>
        <v>1220</v>
      </c>
      <c r="DS916" s="526"/>
      <c r="DT916" s="527">
        <f>IF(DS916="",DR916,
IF(AND($DQ$10&gt;=VLOOKUP(DS916,$DP$5:$DT$9,2,0),$DQ$10&lt;=VLOOKUP(DS916,$DP$5:$DT$9,3,0)),
(DR916*(1-VLOOKUP(DS916,$DP$5:$DT$9,4,0))),
DR916))</f>
        <v>1220</v>
      </c>
      <c r="DV916" s="733" t="s">
        <v>6019</v>
      </c>
      <c r="DW916" s="163">
        <v>1000</v>
      </c>
      <c r="DX916" s="519">
        <f t="shared" si="536"/>
        <v>1000</v>
      </c>
      <c r="DY916" s="523"/>
      <c r="DZ916" s="524">
        <f t="shared" si="535"/>
        <v>1000</v>
      </c>
    </row>
    <row r="917" spans="75:130" x14ac:dyDescent="0.2">
      <c r="BW917" s="249" t="s">
        <v>295</v>
      </c>
      <c r="BX917" s="246" t="s">
        <v>790</v>
      </c>
      <c r="BY917" s="137" t="str">
        <f>CONCATENATE(BW917,".",BX917)</f>
        <v>ФР Verto-FIT.E.Бронза</v>
      </c>
      <c r="CA917" s="145" t="s">
        <v>3070</v>
      </c>
      <c r="CB917" s="475" t="s">
        <v>5837</v>
      </c>
      <c r="CC917" s="238" t="str">
        <f t="shared" si="538"/>
        <v>ДП Лінда.б/з фальц..робоча..Magnet ст (чор.) +2завіс 3D(чор.)</v>
      </c>
      <c r="DD917" s="732" t="s">
        <v>4938</v>
      </c>
      <c r="DE917" s="165">
        <v>9450</v>
      </c>
      <c r="DF917" s="525">
        <f t="shared" si="526"/>
        <v>9450</v>
      </c>
      <c r="DG917" s="520"/>
      <c r="DH917" s="527">
        <f t="shared" si="527"/>
        <v>9450</v>
      </c>
      <c r="DP917" s="164" t="s">
        <v>273</v>
      </c>
      <c r="DQ917" s="165">
        <v>910</v>
      </c>
      <c r="DR917" s="519">
        <f>ROUND(((DQ917-(DQ917/6))/$DD$3)*$DE$3,2)</f>
        <v>910</v>
      </c>
      <c r="DS917" s="520"/>
      <c r="DT917" s="521">
        <f>IF(DS917="",DR917,
IF(AND($DQ$10&gt;=VLOOKUP(DS917,$DP$5:$DT$9,2,0),$DQ$10&lt;=VLOOKUP(DS917,$DP$5:$DT$9,3,0)),
(DR917*(1-VLOOKUP(DS917,$DP$5:$DT$9,4,0))),
DR917))</f>
        <v>910</v>
      </c>
      <c r="DV917" s="731" t="s">
        <v>4407</v>
      </c>
      <c r="DW917" s="162">
        <v>0</v>
      </c>
      <c r="DX917" s="519">
        <f t="shared" si="536"/>
        <v>0</v>
      </c>
      <c r="DY917" s="526"/>
      <c r="DZ917" s="524">
        <f t="shared" si="535"/>
        <v>0</v>
      </c>
    </row>
    <row r="918" spans="75:130" x14ac:dyDescent="0.2">
      <c r="BW918" s="249" t="s">
        <v>295</v>
      </c>
      <c r="BX918" s="764" t="s">
        <v>3980</v>
      </c>
      <c r="BY918" s="137" t="str">
        <f>CONCATENATE(BW918,".",BX918)</f>
        <v>ФР Verto-FIT.E.Малюнок</v>
      </c>
      <c r="CA918" s="145" t="s">
        <v>3070</v>
      </c>
      <c r="CB918" s="96"/>
      <c r="CC918" s="96"/>
      <c r="DD918" s="733" t="s">
        <v>4939</v>
      </c>
      <c r="DE918" s="163">
        <v>9450</v>
      </c>
      <c r="DF918" s="525">
        <f t="shared" si="526"/>
        <v>9450</v>
      </c>
      <c r="DG918" s="520"/>
      <c r="DH918" s="527">
        <f t="shared" si="527"/>
        <v>9450</v>
      </c>
      <c r="DP918" s="164" t="s">
        <v>274</v>
      </c>
      <c r="DQ918" s="165">
        <v>1120</v>
      </c>
      <c r="DR918" s="519">
        <f>ROUND(((DQ918-(DQ918/6))/$DD$3)*$DE$3,2)</f>
        <v>1120</v>
      </c>
      <c r="DS918" s="520"/>
      <c r="DT918" s="521">
        <f>IF(DS918="",DR918,
IF(AND($DQ$10&gt;=VLOOKUP(DS918,$DP$5:$DT$9,2,0),$DQ$10&lt;=VLOOKUP(DS918,$DP$5:$DT$9,3,0)),
(DR918*(1-VLOOKUP(DS918,$DP$5:$DT$9,4,0))),
DR918))</f>
        <v>1120</v>
      </c>
      <c r="DV918" s="732" t="s">
        <v>4408</v>
      </c>
      <c r="DW918" s="165">
        <v>0</v>
      </c>
      <c r="DX918" s="519">
        <f t="shared" si="536"/>
        <v>0</v>
      </c>
      <c r="DY918" s="520"/>
      <c r="DZ918" s="524">
        <f t="shared" si="535"/>
        <v>0</v>
      </c>
    </row>
    <row r="919" spans="75:130" x14ac:dyDescent="0.2">
      <c r="BW919" s="248" t="s">
        <v>295</v>
      </c>
      <c r="BX919" s="776" t="s">
        <v>4011</v>
      </c>
      <c r="BY919" s="138" t="str">
        <f>CONCATENATE(BW919,".",BX919)</f>
        <v>ФР Verto-FIT.E.Дзеркало</v>
      </c>
      <c r="CA919" s="145" t="s">
        <v>3070</v>
      </c>
      <c r="CB919" s="475" t="s">
        <v>4109</v>
      </c>
      <c r="CC919" s="238" t="str">
        <f>CONCATENATE(CA919,".",CB919)</f>
        <v>ДП Лінда.б/з фальц..робоча..Magnet цл +3завіс 3D</v>
      </c>
      <c r="DD919" s="638"/>
      <c r="DE919" s="639"/>
      <c r="DF919" s="640"/>
      <c r="DG919" s="641"/>
      <c r="DH919" s="642"/>
      <c r="DP919" s="732" t="s">
        <v>3978</v>
      </c>
      <c r="DQ919" s="165">
        <v>910</v>
      </c>
      <c r="DR919" s="519">
        <f t="shared" ref="DR919:DR929" si="539">ROUND(((DQ919-(DQ919/6))/$DD$3)*$DE$3,2)</f>
        <v>910</v>
      </c>
      <c r="DS919" s="520"/>
      <c r="DT919" s="521">
        <f>IF(DS919="",DR919,
IF(AND($DQ$10&gt;=VLOOKUP(DS919,$DP$5:$DT$9,2,0),$DQ$10&lt;=VLOOKUP(DS919,$DP$5:$DT$9,3,0)),
(DR919*(1-VLOOKUP(DS919,$DP$5:$DT$9,4,0))),
DR919))</f>
        <v>910</v>
      </c>
      <c r="DV919" s="733" t="s">
        <v>4409</v>
      </c>
      <c r="DW919" s="163">
        <v>0</v>
      </c>
      <c r="DX919" s="519">
        <f t="shared" si="536"/>
        <v>0</v>
      </c>
      <c r="DY919" s="523"/>
      <c r="DZ919" s="524">
        <f t="shared" si="535"/>
        <v>0</v>
      </c>
    </row>
    <row r="920" spans="75:130" x14ac:dyDescent="0.2">
      <c r="CA920" s="146" t="s">
        <v>3070</v>
      </c>
      <c r="CB920" s="587" t="s">
        <v>4110</v>
      </c>
      <c r="CC920" s="239" t="str">
        <f>CONCATENATE(CA920,".",CB920)</f>
        <v>ДП Лінда.б/з фальц..робоча..Magnet ст +3завіс 3D</v>
      </c>
      <c r="DD920" s="161" t="s">
        <v>1183</v>
      </c>
      <c r="DE920" s="162">
        <v>6320</v>
      </c>
      <c r="DF920" s="525">
        <f>ROUND(((DE920-(DE920/6))/$DD$3)*$DE$3,2)</f>
        <v>6320</v>
      </c>
      <c r="DG920" s="526"/>
      <c r="DH920" s="527">
        <f t="shared" ref="DH920:DH959" si="540">IF(DG920="",DF920,
IF(AND($DE$10&gt;=VLOOKUP(DG920,$DD$5:$DH$9,2,0),$DE$10&lt;=VLOOKUP(DG920,$DD$5:$DH$9,3,0)),
(DF920*(1-VLOOKUP(DG920,$DD$5:$DH$9,4,0))),
DF920))</f>
        <v>6320</v>
      </c>
      <c r="DP920" s="732" t="s">
        <v>3823</v>
      </c>
      <c r="DQ920" s="165">
        <v>1530</v>
      </c>
      <c r="DR920" s="519">
        <f t="shared" si="539"/>
        <v>1530</v>
      </c>
      <c r="DS920" s="520"/>
      <c r="DT920" s="521">
        <f t="shared" ref="DT920:DT929" si="541">IF(DS920="",DR920,
IF(AND($DQ$10&gt;=VLOOKUP(DS920,$DP$5:$DT$9,2,0),$DQ$10&lt;=VLOOKUP(DS920,$DP$5:$DT$9,3,0)),
(DR920*(1-VLOOKUP(DS920,$DP$5:$DT$9,4,0))),
DR920))</f>
        <v>1530</v>
      </c>
      <c r="DV920" s="732" t="s">
        <v>4410</v>
      </c>
      <c r="DW920" s="165">
        <v>800</v>
      </c>
      <c r="DX920" s="519">
        <f t="shared" si="536"/>
        <v>800</v>
      </c>
      <c r="DY920" s="520"/>
      <c r="DZ920" s="524">
        <f t="shared" si="535"/>
        <v>800</v>
      </c>
    </row>
    <row r="921" spans="75:130" x14ac:dyDescent="0.2">
      <c r="BW921" s="250" t="s">
        <v>296</v>
      </c>
      <c r="BX921" s="780" t="s">
        <v>4008</v>
      </c>
      <c r="BY921" s="134" t="str">
        <f>CONCATENATE(BW921,".",BX921)</f>
        <v>ФР Verto-FIT.F.Фільонка</v>
      </c>
      <c r="CA921" s="145" t="s">
        <v>3070</v>
      </c>
      <c r="CB921" s="475" t="s">
        <v>5840</v>
      </c>
      <c r="CC921" s="238" t="str">
        <f>CONCATENATE(CA921,".",CB921)</f>
        <v>ДП Лінда.б/з фальц..робоча..Magnet цл (чор.) +3завіс 3D(чор.)</v>
      </c>
      <c r="DD921" s="164" t="s">
        <v>1184</v>
      </c>
      <c r="DE921" s="165">
        <v>6320</v>
      </c>
      <c r="DF921" s="519">
        <f t="shared" ref="DF921:DF927" si="542">ROUND(((DE921-(DE921/6))/$DD$3)*$DE$3,2)</f>
        <v>6320</v>
      </c>
      <c r="DG921" s="520"/>
      <c r="DH921" s="521">
        <f t="shared" si="540"/>
        <v>6320</v>
      </c>
      <c r="DP921" s="164" t="s">
        <v>874</v>
      </c>
      <c r="DQ921" s="165">
        <v>1530</v>
      </c>
      <c r="DR921" s="519">
        <f t="shared" si="539"/>
        <v>1530</v>
      </c>
      <c r="DS921" s="520"/>
      <c r="DT921" s="521">
        <f t="shared" si="541"/>
        <v>1530</v>
      </c>
      <c r="DV921" s="732" t="s">
        <v>4411</v>
      </c>
      <c r="DW921" s="165">
        <v>800</v>
      </c>
      <c r="DX921" s="519">
        <f t="shared" si="536"/>
        <v>800</v>
      </c>
      <c r="DY921" s="520"/>
      <c r="DZ921" s="524">
        <f t="shared" si="535"/>
        <v>800</v>
      </c>
    </row>
    <row r="922" spans="75:130" x14ac:dyDescent="0.2">
      <c r="BW922" s="249" t="s">
        <v>296</v>
      </c>
      <c r="BX922" s="246"/>
      <c r="BY922" s="137"/>
      <c r="CA922" s="146" t="s">
        <v>3070</v>
      </c>
      <c r="CB922" s="587" t="s">
        <v>5841</v>
      </c>
      <c r="CC922" s="239" t="str">
        <f>CONCATENATE(CA922,".",CB922)</f>
        <v>ДП Лінда.б/з фальц..робоча..Magnet ст (чор.) +3завіс 3D(чор.)</v>
      </c>
      <c r="DD922" s="164" t="s">
        <v>1185</v>
      </c>
      <c r="DE922" s="165">
        <v>7440</v>
      </c>
      <c r="DF922" s="519">
        <f t="shared" si="542"/>
        <v>7440</v>
      </c>
      <c r="DG922" s="520"/>
      <c r="DH922" s="521">
        <f t="shared" si="540"/>
        <v>7440</v>
      </c>
      <c r="DP922" s="732" t="s">
        <v>4006</v>
      </c>
      <c r="DQ922" s="165">
        <v>1360.0000000000002</v>
      </c>
      <c r="DR922" s="519">
        <f>ROUND(((DQ922-(DQ922/6))/$DD$3)*$DE$3,2)</f>
        <v>1360</v>
      </c>
      <c r="DS922" s="520"/>
      <c r="DT922" s="521">
        <f>IF(DS922="",DR922,
IF(AND($DQ$10&gt;=VLOOKUP(DS922,$DP$5:$DT$9,2,0),$DQ$10&lt;=VLOOKUP(DS922,$DP$5:$DT$9,3,0)),
(DR922*(1-VLOOKUP(DS922,$DP$5:$DT$9,4,0))),
DR922))</f>
        <v>1360</v>
      </c>
      <c r="DV922" s="732" t="s">
        <v>4412</v>
      </c>
      <c r="DW922" s="165">
        <v>800</v>
      </c>
      <c r="DX922" s="519">
        <f t="shared" si="536"/>
        <v>800</v>
      </c>
      <c r="DY922" s="520"/>
      <c r="DZ922" s="524">
        <f t="shared" si="535"/>
        <v>800</v>
      </c>
    </row>
    <row r="923" spans="75:130" x14ac:dyDescent="0.2">
      <c r="BW923" s="249" t="s">
        <v>296</v>
      </c>
      <c r="BX923" s="246" t="s">
        <v>430</v>
      </c>
      <c r="BY923" s="137" t="str">
        <f>CONCATENATE(BW923,".",BX923)</f>
        <v>ФР Verto-FIT.F.Сатин</v>
      </c>
      <c r="CA923" s="144" t="s">
        <v>3071</v>
      </c>
      <c r="CB923" s="133" t="s">
        <v>3871</v>
      </c>
      <c r="CC923" s="134" t="str">
        <f>CONCATENATE(CA923,".",CB923)</f>
        <v>ДП Лінда.купе..робоча..(ні)</v>
      </c>
      <c r="DD923" s="164" t="s">
        <v>1186</v>
      </c>
      <c r="DE923" s="165">
        <v>7440</v>
      </c>
      <c r="DF923" s="519">
        <f t="shared" si="542"/>
        <v>7440</v>
      </c>
      <c r="DG923" s="520"/>
      <c r="DH923" s="521">
        <f t="shared" si="540"/>
        <v>7440</v>
      </c>
      <c r="DP923" s="732" t="s">
        <v>4017</v>
      </c>
      <c r="DQ923" s="165">
        <v>1640</v>
      </c>
      <c r="DR923" s="519">
        <f>ROUND(((DQ923-(DQ923/6))/$DD$3)*$DE$3,2)</f>
        <v>1640</v>
      </c>
      <c r="DS923" s="520"/>
      <c r="DT923" s="521">
        <f>IF(DS923="",DR923,
IF(AND($DQ$10&gt;=VLOOKUP(DS923,$DP$5:$DT$9,2,0),$DQ$10&lt;=VLOOKUP(DS923,$DP$5:$DT$9,3,0)),
(DR923*(1-VLOOKUP(DS923,$DP$5:$DT$9,4,0))),
DR923))</f>
        <v>1640</v>
      </c>
      <c r="DV923" s="732" t="s">
        <v>4413</v>
      </c>
      <c r="DW923" s="165">
        <v>800</v>
      </c>
      <c r="DX923" s="519">
        <f t="shared" si="536"/>
        <v>800</v>
      </c>
      <c r="DY923" s="520"/>
      <c r="DZ923" s="524">
        <f t="shared" si="535"/>
        <v>800</v>
      </c>
    </row>
    <row r="924" spans="75:130" x14ac:dyDescent="0.2">
      <c r="BW924" s="249" t="s">
        <v>296</v>
      </c>
      <c r="BX924" s="764" t="s">
        <v>3617</v>
      </c>
      <c r="BY924" s="137" t="str">
        <f>CONCATENATE(BW924,".",BX924)</f>
        <v>ФР Verto-FIT.F.Графіт</v>
      </c>
      <c r="CA924" s="145" t="s">
        <v>3071</v>
      </c>
      <c r="CC924" s="21"/>
      <c r="DD924" s="164" t="s">
        <v>1187</v>
      </c>
      <c r="DE924" s="165">
        <v>7440</v>
      </c>
      <c r="DF924" s="519">
        <f t="shared" si="542"/>
        <v>7440</v>
      </c>
      <c r="DG924" s="520"/>
      <c r="DH924" s="521">
        <f t="shared" si="540"/>
        <v>7440</v>
      </c>
      <c r="DP924" s="731" t="s">
        <v>4010</v>
      </c>
      <c r="DQ924" s="162">
        <v>1220</v>
      </c>
      <c r="DR924" s="525">
        <f t="shared" si="539"/>
        <v>1220</v>
      </c>
      <c r="DS924" s="526"/>
      <c r="DT924" s="527">
        <f t="shared" si="541"/>
        <v>1220</v>
      </c>
      <c r="DV924" s="732" t="s">
        <v>4414</v>
      </c>
      <c r="DW924" s="165">
        <v>800</v>
      </c>
      <c r="DX924" s="519">
        <f t="shared" si="536"/>
        <v>800</v>
      </c>
      <c r="DY924" s="520"/>
      <c r="DZ924" s="524">
        <f t="shared" si="535"/>
        <v>800</v>
      </c>
    </row>
    <row r="925" spans="75:130" x14ac:dyDescent="0.2">
      <c r="BW925" s="249" t="s">
        <v>296</v>
      </c>
      <c r="BX925" s="246" t="s">
        <v>790</v>
      </c>
      <c r="BY925" s="137" t="str">
        <f>CONCATENATE(BW925,".",BX925)</f>
        <v>ФР Verto-FIT.F.Бронза</v>
      </c>
      <c r="CA925" s="145" t="s">
        <v>3071</v>
      </c>
      <c r="CB925" s="136" t="s">
        <v>434</v>
      </c>
      <c r="CC925" s="137" t="str">
        <f>CONCATENATE(CA925,".",CB925)</f>
        <v>ДП Лінда.купе..робоча..Ручка-Захват</v>
      </c>
      <c r="DD925" s="164" t="s">
        <v>1188</v>
      </c>
      <c r="DE925" s="165">
        <v>7440</v>
      </c>
      <c r="DF925" s="519">
        <f t="shared" si="542"/>
        <v>7440</v>
      </c>
      <c r="DG925" s="520"/>
      <c r="DH925" s="521">
        <f t="shared" si="540"/>
        <v>7440</v>
      </c>
      <c r="DP925" s="164" t="s">
        <v>275</v>
      </c>
      <c r="DQ925" s="165">
        <v>910</v>
      </c>
      <c r="DR925" s="519">
        <f t="shared" si="539"/>
        <v>910</v>
      </c>
      <c r="DS925" s="520"/>
      <c r="DT925" s="521">
        <f t="shared" si="541"/>
        <v>910</v>
      </c>
      <c r="DV925" s="733" t="s">
        <v>4415</v>
      </c>
      <c r="DW925" s="165">
        <v>800</v>
      </c>
      <c r="DX925" s="519">
        <f t="shared" si="536"/>
        <v>800</v>
      </c>
      <c r="DY925" s="523"/>
      <c r="DZ925" s="524">
        <f t="shared" si="535"/>
        <v>800</v>
      </c>
    </row>
    <row r="926" spans="75:130" x14ac:dyDescent="0.2">
      <c r="BW926" s="249" t="s">
        <v>296</v>
      </c>
      <c r="BX926" s="764" t="s">
        <v>3980</v>
      </c>
      <c r="BY926" s="137" t="str">
        <f>CONCATENATE(BW926,".",BX926)</f>
        <v>ФР Verto-FIT.F.Малюнок</v>
      </c>
      <c r="CA926" s="145" t="s">
        <v>3071</v>
      </c>
      <c r="CB926" s="136" t="s">
        <v>647</v>
      </c>
      <c r="CC926" s="137" t="str">
        <f>CONCATENATE(CA926,".",CB926)</f>
        <v>ДП Лінда.купе..робоча..Ручка-Замок</v>
      </c>
      <c r="DD926" s="164" t="s">
        <v>1189</v>
      </c>
      <c r="DE926" s="165">
        <v>7440</v>
      </c>
      <c r="DF926" s="519">
        <f t="shared" si="542"/>
        <v>7440</v>
      </c>
      <c r="DG926" s="520"/>
      <c r="DH926" s="521">
        <f t="shared" si="540"/>
        <v>7440</v>
      </c>
      <c r="DP926" s="164" t="s">
        <v>276</v>
      </c>
      <c r="DQ926" s="165">
        <v>1120</v>
      </c>
      <c r="DR926" s="519">
        <f t="shared" si="539"/>
        <v>1120</v>
      </c>
      <c r="DS926" s="520"/>
      <c r="DT926" s="521">
        <f t="shared" si="541"/>
        <v>1120</v>
      </c>
      <c r="DV926" s="733" t="s">
        <v>6020</v>
      </c>
      <c r="DW926" s="163">
        <v>0</v>
      </c>
      <c r="DX926" s="519">
        <f t="shared" si="536"/>
        <v>0</v>
      </c>
      <c r="DY926" s="523"/>
      <c r="DZ926" s="524">
        <f t="shared" si="535"/>
        <v>0</v>
      </c>
    </row>
    <row r="927" spans="75:130" x14ac:dyDescent="0.2">
      <c r="BW927" s="248" t="s">
        <v>296</v>
      </c>
      <c r="BX927" s="776" t="s">
        <v>4011</v>
      </c>
      <c r="BY927" s="138" t="str">
        <f>CONCATENATE(BW927,".",BX927)</f>
        <v>ФР Verto-FIT.F.Дзеркало</v>
      </c>
      <c r="CA927" s="145"/>
      <c r="CB927" s="136"/>
      <c r="CC927" s="137"/>
      <c r="DD927" s="107" t="s">
        <v>1190</v>
      </c>
      <c r="DE927" s="163">
        <v>7440</v>
      </c>
      <c r="DF927" s="528">
        <f t="shared" si="542"/>
        <v>7440</v>
      </c>
      <c r="DG927" s="523"/>
      <c r="DH927" s="524">
        <f t="shared" si="540"/>
        <v>7440</v>
      </c>
      <c r="DP927" s="732" t="s">
        <v>3979</v>
      </c>
      <c r="DQ927" s="165">
        <v>910</v>
      </c>
      <c r="DR927" s="519">
        <f t="shared" si="539"/>
        <v>910</v>
      </c>
      <c r="DS927" s="520"/>
      <c r="DT927" s="521">
        <f t="shared" si="541"/>
        <v>910</v>
      </c>
      <c r="DV927" s="732" t="s">
        <v>6021</v>
      </c>
      <c r="DW927" s="165">
        <v>1000</v>
      </c>
      <c r="DX927" s="519">
        <f t="shared" si="536"/>
        <v>1000</v>
      </c>
      <c r="DY927" s="520"/>
      <c r="DZ927" s="524">
        <f t="shared" si="535"/>
        <v>1000</v>
      </c>
    </row>
    <row r="928" spans="75:130" x14ac:dyDescent="0.2">
      <c r="CA928" s="145"/>
      <c r="CB928" s="136"/>
      <c r="CC928" s="137"/>
      <c r="DD928" s="161" t="s">
        <v>1875</v>
      </c>
      <c r="DE928" s="162">
        <v>7080</v>
      </c>
      <c r="DF928" s="525">
        <f>ROUND(((DE928-(DE928/6))/$DD$3)*$DE$3,2)</f>
        <v>7080</v>
      </c>
      <c r="DG928" s="526"/>
      <c r="DH928" s="527">
        <f t="shared" ref="DH928:DH935" si="543">IF(DG928="",DF928,
IF(AND($DE$10&gt;=VLOOKUP(DG928,$DD$5:$DH$9,2,0),$DE$10&lt;=VLOOKUP(DG928,$DD$5:$DH$9,3,0)),
(DF928*(1-VLOOKUP(DG928,$DD$5:$DH$9,4,0))),
DF928))</f>
        <v>7080</v>
      </c>
      <c r="DP928" s="732" t="s">
        <v>3824</v>
      </c>
      <c r="DQ928" s="165">
        <v>1530</v>
      </c>
      <c r="DR928" s="519">
        <f t="shared" si="539"/>
        <v>1530</v>
      </c>
      <c r="DS928" s="520"/>
      <c r="DT928" s="521">
        <f t="shared" si="541"/>
        <v>1530</v>
      </c>
      <c r="DV928" s="732" t="s">
        <v>6022</v>
      </c>
      <c r="DW928" s="165">
        <v>1000</v>
      </c>
      <c r="DX928" s="519">
        <f t="shared" si="536"/>
        <v>1000</v>
      </c>
      <c r="DY928" s="520"/>
      <c r="DZ928" s="524">
        <f t="shared" si="535"/>
        <v>1000</v>
      </c>
    </row>
    <row r="929" spans="75:130" x14ac:dyDescent="0.2">
      <c r="BW929" s="250" t="s">
        <v>297</v>
      </c>
      <c r="BX929" s="780" t="s">
        <v>4008</v>
      </c>
      <c r="BY929" s="134" t="str">
        <f>CONCATENATE(BW929,".",BX929)</f>
        <v>ФР Verto-FIT.G.Фільонка</v>
      </c>
      <c r="CA929" s="431"/>
      <c r="CB929" s="221"/>
      <c r="CC929" s="222"/>
      <c r="DD929" s="164" t="s">
        <v>1876</v>
      </c>
      <c r="DE929" s="165">
        <v>7080</v>
      </c>
      <c r="DF929" s="519">
        <f t="shared" ref="DF929:DF935" si="544">ROUND(((DE929-(DE929/6))/$DD$3)*$DE$3,2)</f>
        <v>7080</v>
      </c>
      <c r="DG929" s="520"/>
      <c r="DH929" s="521">
        <f t="shared" si="543"/>
        <v>7080</v>
      </c>
      <c r="DP929" s="164" t="s">
        <v>365</v>
      </c>
      <c r="DQ929" s="165">
        <v>1530</v>
      </c>
      <c r="DR929" s="519">
        <f t="shared" si="539"/>
        <v>1530</v>
      </c>
      <c r="DS929" s="520"/>
      <c r="DT929" s="521">
        <f t="shared" si="541"/>
        <v>1530</v>
      </c>
      <c r="DV929" s="732" t="s">
        <v>6023</v>
      </c>
      <c r="DW929" s="165">
        <v>1000</v>
      </c>
      <c r="DX929" s="519">
        <f t="shared" si="536"/>
        <v>1000</v>
      </c>
      <c r="DY929" s="520"/>
      <c r="DZ929" s="524">
        <f t="shared" si="535"/>
        <v>1000</v>
      </c>
    </row>
    <row r="930" spans="75:130" x14ac:dyDescent="0.2">
      <c r="BW930" s="249" t="s">
        <v>297</v>
      </c>
      <c r="BX930" s="246"/>
      <c r="BY930" s="137"/>
      <c r="CA930" s="145" t="s">
        <v>3072</v>
      </c>
      <c r="CB930" s="136" t="s">
        <v>3871</v>
      </c>
      <c r="CC930" s="137" t="str">
        <f>CONCATENATE(CA930,".",CB930)</f>
        <v>ДП Тіана.фальц..робоча..(ні)</v>
      </c>
      <c r="DD930" s="164" t="s">
        <v>1877</v>
      </c>
      <c r="DE930" s="165">
        <v>8340</v>
      </c>
      <c r="DF930" s="519">
        <f t="shared" si="544"/>
        <v>8340</v>
      </c>
      <c r="DG930" s="520"/>
      <c r="DH930" s="521">
        <f t="shared" si="543"/>
        <v>8340</v>
      </c>
      <c r="DP930" s="732" t="s">
        <v>4007</v>
      </c>
      <c r="DQ930" s="165">
        <v>1360.0000000000002</v>
      </c>
      <c r="DR930" s="519">
        <f>ROUND(((DQ930-(DQ930/6))/$DD$3)*$DE$3,2)</f>
        <v>1360</v>
      </c>
      <c r="DS930" s="520"/>
      <c r="DT930" s="521">
        <f>IF(DS930="",DR930,
IF(AND($DQ$10&gt;=VLOOKUP(DS930,$DP$5:$DT$9,2,0),$DQ$10&lt;=VLOOKUP(DS930,$DP$5:$DT$9,3,0)),
(DR930*(1-VLOOKUP(DS930,$DP$5:$DT$9,4,0))),
DR930))</f>
        <v>1360</v>
      </c>
      <c r="DV930" s="732" t="s">
        <v>6024</v>
      </c>
      <c r="DW930" s="165">
        <v>1000</v>
      </c>
      <c r="DX930" s="519">
        <f t="shared" si="536"/>
        <v>1000</v>
      </c>
      <c r="DY930" s="520"/>
      <c r="DZ930" s="524">
        <f t="shared" si="535"/>
        <v>1000</v>
      </c>
    </row>
    <row r="931" spans="75:130" x14ac:dyDescent="0.2">
      <c r="BW931" s="249" t="s">
        <v>297</v>
      </c>
      <c r="BX931" s="246" t="s">
        <v>430</v>
      </c>
      <c r="BY931" s="137" t="str">
        <f>CONCATENATE(BW931,".",BX931)</f>
        <v>ФР Verto-FIT.G.Сатин</v>
      </c>
      <c r="CA931" s="145" t="s">
        <v>3072</v>
      </c>
      <c r="CC931" s="21"/>
      <c r="DD931" s="164" t="s">
        <v>1878</v>
      </c>
      <c r="DE931" s="165">
        <v>8340</v>
      </c>
      <c r="DF931" s="519">
        <f t="shared" si="544"/>
        <v>8340</v>
      </c>
      <c r="DG931" s="520"/>
      <c r="DH931" s="521">
        <f t="shared" si="543"/>
        <v>8340</v>
      </c>
      <c r="DP931" s="732" t="s">
        <v>4018</v>
      </c>
      <c r="DQ931" s="165">
        <v>1640</v>
      </c>
      <c r="DR931" s="519">
        <f>ROUND(((DQ931-(DQ931/6))/$DD$3)*$DE$3,2)</f>
        <v>1640</v>
      </c>
      <c r="DS931" s="520"/>
      <c r="DT931" s="521">
        <f>IF(DS931="",DR931,
IF(AND($DQ$10&gt;=VLOOKUP(DS931,$DP$5:$DT$9,2,0),$DQ$10&lt;=VLOOKUP(DS931,$DP$5:$DT$9,3,0)),
(DR931*(1-VLOOKUP(DS931,$DP$5:$DT$9,4,0))),
DR931))</f>
        <v>1640</v>
      </c>
      <c r="DV931" s="732" t="s">
        <v>6025</v>
      </c>
      <c r="DW931" s="165">
        <v>1000</v>
      </c>
      <c r="DX931" s="519">
        <f t="shared" si="536"/>
        <v>1000</v>
      </c>
      <c r="DY931" s="520"/>
      <c r="DZ931" s="524">
        <f t="shared" si="535"/>
        <v>1000</v>
      </c>
    </row>
    <row r="932" spans="75:130" x14ac:dyDescent="0.2">
      <c r="BW932" s="249" t="s">
        <v>297</v>
      </c>
      <c r="BX932" s="764" t="s">
        <v>3617</v>
      </c>
      <c r="BY932" s="137" t="str">
        <f>CONCATENATE(BW932,".",BX932)</f>
        <v>ФР Verto-FIT.G.Графіт</v>
      </c>
      <c r="CA932" s="145" t="s">
        <v>3072</v>
      </c>
      <c r="CB932" s="150" t="s">
        <v>5402</v>
      </c>
      <c r="CC932" s="137" t="str">
        <f t="shared" ref="CC932:CC937" si="545">CONCATENATE(CA932,".",CB932)</f>
        <v>ДП Тіана.фальц..робоча..Stand цл Лів +3завіс</v>
      </c>
      <c r="DD932" s="164" t="s">
        <v>1879</v>
      </c>
      <c r="DE932" s="165">
        <v>8340</v>
      </c>
      <c r="DF932" s="519">
        <f t="shared" si="544"/>
        <v>8340</v>
      </c>
      <c r="DG932" s="520"/>
      <c r="DH932" s="521">
        <f t="shared" si="543"/>
        <v>8340</v>
      </c>
      <c r="DP932" s="159"/>
      <c r="DQ932" s="159"/>
      <c r="DR932" s="515"/>
      <c r="DS932" s="159"/>
      <c r="DT932" s="159"/>
      <c r="DV932" s="733" t="s">
        <v>6026</v>
      </c>
      <c r="DW932" s="165">
        <v>1000</v>
      </c>
      <c r="DX932" s="519">
        <f t="shared" si="536"/>
        <v>1000</v>
      </c>
      <c r="DY932" s="523"/>
      <c r="DZ932" s="524">
        <f t="shared" si="535"/>
        <v>1000</v>
      </c>
    </row>
    <row r="933" spans="75:130" x14ac:dyDescent="0.2">
      <c r="BW933" s="249" t="s">
        <v>297</v>
      </c>
      <c r="BX933" s="246" t="s">
        <v>790</v>
      </c>
      <c r="BY933" s="137" t="str">
        <f>CONCATENATE(BW933,".",BX933)</f>
        <v>ФР Verto-FIT.G.Бронза</v>
      </c>
      <c r="CA933" s="145" t="s">
        <v>3072</v>
      </c>
      <c r="CB933" s="150" t="s">
        <v>5403</v>
      </c>
      <c r="CC933" s="137" t="str">
        <f t="shared" si="545"/>
        <v>ДП Тіана.фальц..робоча..Stand цл Пр +3завіс</v>
      </c>
      <c r="DD933" s="164" t="s">
        <v>1880</v>
      </c>
      <c r="DE933" s="165">
        <v>8340</v>
      </c>
      <c r="DF933" s="519">
        <f t="shared" si="544"/>
        <v>8340</v>
      </c>
      <c r="DG933" s="520"/>
      <c r="DH933" s="521">
        <f t="shared" si="543"/>
        <v>8340</v>
      </c>
      <c r="DP933" s="47"/>
      <c r="DQ933" s="47"/>
      <c r="DR933" s="119"/>
      <c r="DS933" s="47"/>
      <c r="DT933" s="47"/>
      <c r="DV933" s="164" t="s">
        <v>361</v>
      </c>
      <c r="DW933" s="165">
        <v>0</v>
      </c>
      <c r="DX933" s="519">
        <f t="shared" si="536"/>
        <v>0</v>
      </c>
      <c r="DY933" s="520"/>
      <c r="DZ933" s="524">
        <f t="shared" si="535"/>
        <v>0</v>
      </c>
    </row>
    <row r="934" spans="75:130" x14ac:dyDescent="0.2">
      <c r="BW934" s="249" t="s">
        <v>297</v>
      </c>
      <c r="BX934" s="764" t="s">
        <v>3980</v>
      </c>
      <c r="BY934" s="137" t="str">
        <f>CONCATENATE(BW934,".",BX934)</f>
        <v>ФР Verto-FIT.G.Малюнок</v>
      </c>
      <c r="CA934" s="145" t="s">
        <v>3072</v>
      </c>
      <c r="CB934" s="150" t="s">
        <v>5404</v>
      </c>
      <c r="CC934" s="137" t="str">
        <f t="shared" si="545"/>
        <v>ДП Тіана.фальц..робоча..Stand кл Лів +3завіс</v>
      </c>
      <c r="DD934" s="164" t="s">
        <v>1881</v>
      </c>
      <c r="DE934" s="165">
        <v>8340</v>
      </c>
      <c r="DF934" s="519">
        <f t="shared" si="544"/>
        <v>8340</v>
      </c>
      <c r="DG934" s="520"/>
      <c r="DH934" s="521">
        <f t="shared" si="543"/>
        <v>8340</v>
      </c>
      <c r="DP934" s="47"/>
      <c r="DQ934" s="47"/>
      <c r="DR934" s="119"/>
      <c r="DS934" s="47"/>
      <c r="DT934" s="47"/>
      <c r="DV934" s="107" t="s">
        <v>362</v>
      </c>
      <c r="DW934" s="163">
        <v>560</v>
      </c>
      <c r="DX934" s="519">
        <f t="shared" si="536"/>
        <v>560</v>
      </c>
      <c r="DY934" s="523"/>
      <c r="DZ934" s="524">
        <f t="shared" si="535"/>
        <v>560</v>
      </c>
    </row>
    <row r="935" spans="75:130" x14ac:dyDescent="0.2">
      <c r="BW935" s="248" t="s">
        <v>297</v>
      </c>
      <c r="BX935" s="776" t="s">
        <v>4011</v>
      </c>
      <c r="BY935" s="138" t="str">
        <f>CONCATENATE(BW935,".",BX935)</f>
        <v>ФР Verto-FIT.G.Дзеркало</v>
      </c>
      <c r="CA935" s="145" t="s">
        <v>3072</v>
      </c>
      <c r="CB935" s="150" t="s">
        <v>5405</v>
      </c>
      <c r="CC935" s="137" t="str">
        <f t="shared" si="545"/>
        <v>ДП Тіана.фальц..робоча..Stand кл Пр +3завіс</v>
      </c>
      <c r="DD935" s="107" t="s">
        <v>1882</v>
      </c>
      <c r="DE935" s="163">
        <v>8340</v>
      </c>
      <c r="DF935" s="528">
        <f t="shared" si="544"/>
        <v>8340</v>
      </c>
      <c r="DG935" s="523"/>
      <c r="DH935" s="524">
        <f t="shared" si="543"/>
        <v>8340</v>
      </c>
      <c r="DP935" s="47"/>
      <c r="DQ935" s="47"/>
      <c r="DR935" s="119"/>
      <c r="DS935" s="47"/>
      <c r="DT935" s="47"/>
      <c r="DV935" s="644"/>
      <c r="DW935" s="645"/>
      <c r="DX935" s="842"/>
      <c r="DY935" s="652"/>
      <c r="DZ935" s="653"/>
    </row>
    <row r="936" spans="75:130" x14ac:dyDescent="0.2">
      <c r="CA936" s="145" t="s">
        <v>3072</v>
      </c>
      <c r="CB936" s="150" t="s">
        <v>5406</v>
      </c>
      <c r="CC936" s="137" t="str">
        <f t="shared" si="545"/>
        <v>ДП Тіана.фальц..робоча..Stand ст Лів +3завіс</v>
      </c>
      <c r="DD936" s="164" t="s">
        <v>7347</v>
      </c>
      <c r="DE936" s="165">
        <v>7380</v>
      </c>
      <c r="DF936" s="519">
        <f t="shared" ref="DF936:DF959" si="546">ROUND(((DE936-(DE936/6))/$DD$3)*$DE$3,2)</f>
        <v>7380</v>
      </c>
      <c r="DG936" s="520"/>
      <c r="DH936" s="521">
        <f t="shared" si="540"/>
        <v>7380</v>
      </c>
      <c r="DP936" s="47"/>
      <c r="DQ936" s="47"/>
      <c r="DR936" s="119"/>
      <c r="DS936" s="47"/>
      <c r="DT936" s="47"/>
      <c r="DV936" s="107" t="s">
        <v>6407</v>
      </c>
      <c r="DW936" s="163">
        <v>0</v>
      </c>
      <c r="DX936" s="519">
        <f t="shared" ref="DX936:DX968" si="547">ROUND(((DW936-(DW936/6))/$DD$3)*$DE$3,2)</f>
        <v>0</v>
      </c>
      <c r="DY936" s="523"/>
      <c r="DZ936" s="524">
        <f t="shared" ref="DZ936:DZ968" si="548">IF(DY936="",DX936,
IF(AND($DW$10&gt;=VLOOKUP(DY936,$DV$5:$DZ$9,2,0),$DW$10&lt;=VLOOKUP(DY936,$DV$5:$DZ$9,3,0)),
(DX936*(1-VLOOKUP(DY936,$DV$5:$DZ$9,4,0))),
DX936))</f>
        <v>0</v>
      </c>
    </row>
    <row r="937" spans="75:130" x14ac:dyDescent="0.2">
      <c r="BW937" s="250" t="s">
        <v>298</v>
      </c>
      <c r="BX937" s="780" t="s">
        <v>4008</v>
      </c>
      <c r="BY937" s="134" t="str">
        <f>CONCATENATE(BW937,".",BX937)</f>
        <v>ФР Verto-FIT.H.Фільонка</v>
      </c>
      <c r="CA937" s="145" t="s">
        <v>3072</v>
      </c>
      <c r="CB937" s="150" t="s">
        <v>5407</v>
      </c>
      <c r="CC937" s="137" t="str">
        <f t="shared" si="545"/>
        <v>ДП Тіана.фальц..робоча..Stand ст Пр +3завіс</v>
      </c>
      <c r="DD937" s="164" t="s">
        <v>7348</v>
      </c>
      <c r="DE937" s="165">
        <v>7380</v>
      </c>
      <c r="DF937" s="519">
        <f t="shared" si="546"/>
        <v>7380</v>
      </c>
      <c r="DG937" s="520"/>
      <c r="DH937" s="521">
        <f t="shared" si="540"/>
        <v>7380</v>
      </c>
      <c r="DP937" s="47"/>
      <c r="DQ937" s="47"/>
      <c r="DR937" s="119"/>
      <c r="DS937" s="47"/>
      <c r="DT937" s="47"/>
      <c r="DV937" s="107" t="s">
        <v>6408</v>
      </c>
      <c r="DW937" s="163">
        <v>0</v>
      </c>
      <c r="DX937" s="519">
        <f t="shared" si="547"/>
        <v>0</v>
      </c>
      <c r="DY937" s="523"/>
      <c r="DZ937" s="524">
        <f t="shared" si="548"/>
        <v>0</v>
      </c>
    </row>
    <row r="938" spans="75:130" x14ac:dyDescent="0.2">
      <c r="BW938" s="249" t="s">
        <v>298</v>
      </c>
      <c r="BX938" s="246"/>
      <c r="BY938" s="137"/>
      <c r="CA938" s="145" t="s">
        <v>3072</v>
      </c>
      <c r="CC938" s="137"/>
      <c r="DD938" s="164" t="s">
        <v>7349</v>
      </c>
      <c r="DE938" s="165">
        <v>8700</v>
      </c>
      <c r="DF938" s="519">
        <f t="shared" si="546"/>
        <v>8700</v>
      </c>
      <c r="DG938" s="520"/>
      <c r="DH938" s="521">
        <f t="shared" si="540"/>
        <v>8700</v>
      </c>
      <c r="DP938" s="47"/>
      <c r="DQ938" s="47"/>
      <c r="DR938" s="119"/>
      <c r="DS938" s="47"/>
      <c r="DT938" s="47"/>
      <c r="DV938" s="20" t="s">
        <v>6409</v>
      </c>
      <c r="DW938" s="163">
        <v>0</v>
      </c>
      <c r="DX938" s="519">
        <f t="shared" si="547"/>
        <v>0</v>
      </c>
      <c r="DY938" s="523"/>
      <c r="DZ938" s="524">
        <f t="shared" si="548"/>
        <v>0</v>
      </c>
    </row>
    <row r="939" spans="75:130" x14ac:dyDescent="0.2">
      <c r="BW939" s="249" t="s">
        <v>298</v>
      </c>
      <c r="BX939" s="246" t="s">
        <v>430</v>
      </c>
      <c r="BY939" s="137" t="str">
        <f>CONCATENATE(BW939,".",BX939)</f>
        <v>ФР Verto-FIT.H.Сатин</v>
      </c>
      <c r="CA939" s="145" t="s">
        <v>3072</v>
      </c>
      <c r="CB939" s="136" t="s">
        <v>6271</v>
      </c>
      <c r="CC939" s="137" t="str">
        <f>CONCATENATE(CA939,".",CB939)</f>
        <v>ДП Тіана.фальц..робоча..Soft цл (чор.) +3завіс</v>
      </c>
      <c r="DD939" s="164" t="s">
        <v>7350</v>
      </c>
      <c r="DE939" s="165">
        <v>8700</v>
      </c>
      <c r="DF939" s="519">
        <f t="shared" si="546"/>
        <v>8700</v>
      </c>
      <c r="DG939" s="520"/>
      <c r="DH939" s="521">
        <f t="shared" si="540"/>
        <v>8700</v>
      </c>
      <c r="DP939" s="47"/>
      <c r="DQ939" s="47"/>
      <c r="DR939" s="119"/>
      <c r="DS939" s="47"/>
      <c r="DT939" s="47"/>
      <c r="DV939" s="730" t="s">
        <v>6410</v>
      </c>
      <c r="DW939" s="104">
        <v>0</v>
      </c>
      <c r="DX939" s="519">
        <f t="shared" si="547"/>
        <v>0</v>
      </c>
      <c r="DY939" s="511"/>
      <c r="DZ939" s="524">
        <f t="shared" si="548"/>
        <v>0</v>
      </c>
    </row>
    <row r="940" spans="75:130" x14ac:dyDescent="0.2">
      <c r="BW940" s="249" t="s">
        <v>298</v>
      </c>
      <c r="BX940" s="764" t="s">
        <v>3617</v>
      </c>
      <c r="BY940" s="137" t="str">
        <f>CONCATENATE(BW940,".",BX940)</f>
        <v>ФР Verto-FIT.H.Графіт</v>
      </c>
      <c r="CA940" s="145" t="s">
        <v>3072</v>
      </c>
      <c r="CB940" s="136" t="s">
        <v>6206</v>
      </c>
      <c r="CC940" s="137" t="str">
        <f>CONCATENATE(CA940,".",CB940)</f>
        <v>ДП Тіана.фальц..робоча..Soft ст (чор.) +3завіс</v>
      </c>
      <c r="DD940" s="164" t="s">
        <v>7351</v>
      </c>
      <c r="DE940" s="165">
        <v>8700</v>
      </c>
      <c r="DF940" s="519">
        <f t="shared" si="546"/>
        <v>8700</v>
      </c>
      <c r="DG940" s="520"/>
      <c r="DH940" s="521">
        <f t="shared" si="540"/>
        <v>8700</v>
      </c>
      <c r="DP940" s="551"/>
      <c r="DQ940" s="551"/>
      <c r="DR940" s="650"/>
      <c r="DS940" s="551"/>
      <c r="DT940" s="551"/>
      <c r="DV940" s="731" t="s">
        <v>6411</v>
      </c>
      <c r="DW940" s="162">
        <v>0</v>
      </c>
      <c r="DX940" s="519">
        <f t="shared" si="547"/>
        <v>0</v>
      </c>
      <c r="DY940" s="526"/>
      <c r="DZ940" s="524">
        <f t="shared" si="548"/>
        <v>0</v>
      </c>
    </row>
    <row r="941" spans="75:130" x14ac:dyDescent="0.2">
      <c r="BW941" s="249" t="s">
        <v>298</v>
      </c>
      <c r="BX941" s="246" t="s">
        <v>790</v>
      </c>
      <c r="BY941" s="137" t="str">
        <f>CONCATENATE(BW941,".",BX941)</f>
        <v>ФР Verto-FIT.H.Бронза</v>
      </c>
      <c r="CA941" s="145" t="s">
        <v>3072</v>
      </c>
      <c r="CB941" s="136" t="s">
        <v>4064</v>
      </c>
      <c r="CC941" s="137" t="str">
        <f>CONCATENATE(CA941,".",CB941)</f>
        <v>ДП Тіана.фальц..робоча..Soft цл +3завіс</v>
      </c>
      <c r="DD941" s="164" t="s">
        <v>7352</v>
      </c>
      <c r="DE941" s="165">
        <v>8700</v>
      </c>
      <c r="DF941" s="519">
        <f t="shared" si="546"/>
        <v>8700</v>
      </c>
      <c r="DG941" s="520"/>
      <c r="DH941" s="521">
        <f t="shared" si="540"/>
        <v>8700</v>
      </c>
      <c r="DV941" s="731" t="s">
        <v>6412</v>
      </c>
      <c r="DW941" s="165">
        <v>0</v>
      </c>
      <c r="DX941" s="519">
        <f t="shared" si="547"/>
        <v>0</v>
      </c>
      <c r="DY941" s="520"/>
      <c r="DZ941" s="524">
        <f t="shared" si="548"/>
        <v>0</v>
      </c>
    </row>
    <row r="942" spans="75:130" x14ac:dyDescent="0.2">
      <c r="BW942" s="249" t="s">
        <v>298</v>
      </c>
      <c r="BX942" s="764" t="s">
        <v>3980</v>
      </c>
      <c r="BY942" s="137" t="str">
        <f>CONCATENATE(BW942,".",BX942)</f>
        <v>ФР Verto-FIT.H.Малюнок</v>
      </c>
      <c r="CA942" s="145" t="s">
        <v>3072</v>
      </c>
      <c r="CB942" s="136" t="s">
        <v>4067</v>
      </c>
      <c r="CC942" s="137" t="str">
        <f>CONCATENATE(CA942,".",CB942)</f>
        <v>ДП Тіана.фальц..робоча..Soft ст +3завіс</v>
      </c>
      <c r="DD942" s="164" t="s">
        <v>7353</v>
      </c>
      <c r="DE942" s="165">
        <v>8700</v>
      </c>
      <c r="DF942" s="519">
        <f t="shared" si="546"/>
        <v>8700</v>
      </c>
      <c r="DG942" s="520"/>
      <c r="DH942" s="521">
        <f t="shared" si="540"/>
        <v>8700</v>
      </c>
      <c r="DV942" s="732" t="s">
        <v>6413</v>
      </c>
      <c r="DW942" s="165">
        <v>0</v>
      </c>
      <c r="DX942" s="519">
        <f t="shared" si="547"/>
        <v>0</v>
      </c>
      <c r="DY942" s="520"/>
      <c r="DZ942" s="524">
        <f t="shared" si="548"/>
        <v>0</v>
      </c>
    </row>
    <row r="943" spans="75:130" x14ac:dyDescent="0.2">
      <c r="BW943" s="248" t="s">
        <v>298</v>
      </c>
      <c r="BX943" s="776" t="s">
        <v>4011</v>
      </c>
      <c r="BY943" s="138" t="str">
        <f>CONCATENATE(BW943,".",BX943)</f>
        <v>ФР Verto-FIT.H.Дзеркало</v>
      </c>
      <c r="CA943" s="145" t="s">
        <v>3072</v>
      </c>
      <c r="CC943" s="21"/>
      <c r="DD943" s="107" t="s">
        <v>7354</v>
      </c>
      <c r="DE943" s="163">
        <v>8700</v>
      </c>
      <c r="DF943" s="528">
        <f t="shared" si="546"/>
        <v>8700</v>
      </c>
      <c r="DG943" s="523"/>
      <c r="DH943" s="524">
        <f t="shared" si="540"/>
        <v>8700</v>
      </c>
      <c r="DV943" s="732" t="s">
        <v>6493</v>
      </c>
      <c r="DW943" s="165">
        <v>680</v>
      </c>
      <c r="DX943" s="519">
        <f t="shared" si="547"/>
        <v>680</v>
      </c>
      <c r="DY943" s="520"/>
      <c r="DZ943" s="524">
        <f t="shared" si="548"/>
        <v>680</v>
      </c>
    </row>
    <row r="944" spans="75:130" x14ac:dyDescent="0.2">
      <c r="CA944" s="145" t="s">
        <v>3072</v>
      </c>
      <c r="CB944" s="136" t="s">
        <v>4076</v>
      </c>
      <c r="CC944" s="137" t="str">
        <f>CONCATENATE(CA944,".",CB944)</f>
        <v>ДП Тіана.фальц..робоча..Magnet цл +3завіс</v>
      </c>
      <c r="DD944" s="164" t="s">
        <v>1191</v>
      </c>
      <c r="DE944" s="165">
        <v>7920</v>
      </c>
      <c r="DF944" s="519">
        <f t="shared" si="546"/>
        <v>7920</v>
      </c>
      <c r="DG944" s="520"/>
      <c r="DH944" s="521">
        <f t="shared" si="540"/>
        <v>7920</v>
      </c>
      <c r="DV944" s="732" t="s">
        <v>6494</v>
      </c>
      <c r="DW944" s="165">
        <v>680</v>
      </c>
      <c r="DX944" s="519">
        <f t="shared" si="547"/>
        <v>680</v>
      </c>
      <c r="DY944" s="520"/>
      <c r="DZ944" s="524">
        <f t="shared" si="548"/>
        <v>680</v>
      </c>
    </row>
    <row r="945" spans="75:130" x14ac:dyDescent="0.2">
      <c r="BW945" s="250" t="s">
        <v>299</v>
      </c>
      <c r="BX945" s="780" t="s">
        <v>4008</v>
      </c>
      <c r="BY945" s="134" t="str">
        <f>CONCATENATE(BW945,".",BX945)</f>
        <v>ФР Verto-FIT.I.Фільонка</v>
      </c>
      <c r="CA945" s="146" t="s">
        <v>3072</v>
      </c>
      <c r="CB945" s="61" t="s">
        <v>4079</v>
      </c>
      <c r="CC945" s="138" t="str">
        <f>CONCATENATE(CA945,".",CB945)</f>
        <v>ДП Тіана.фальц..робоча..Magnet ст +3завіс</v>
      </c>
      <c r="DD945" s="164" t="s">
        <v>1192</v>
      </c>
      <c r="DE945" s="165">
        <v>7920</v>
      </c>
      <c r="DF945" s="519">
        <f t="shared" si="546"/>
        <v>7920</v>
      </c>
      <c r="DG945" s="520"/>
      <c r="DH945" s="521">
        <f t="shared" si="540"/>
        <v>7920</v>
      </c>
      <c r="DV945" s="732" t="s">
        <v>6414</v>
      </c>
      <c r="DW945" s="165">
        <v>550</v>
      </c>
      <c r="DX945" s="519">
        <f t="shared" si="547"/>
        <v>550</v>
      </c>
      <c r="DY945" s="520"/>
      <c r="DZ945" s="524">
        <f t="shared" si="548"/>
        <v>550</v>
      </c>
    </row>
    <row r="946" spans="75:130" x14ac:dyDescent="0.2">
      <c r="BW946" s="249" t="s">
        <v>299</v>
      </c>
      <c r="BX946" s="246"/>
      <c r="BY946" s="137"/>
      <c r="CA946" s="145" t="s">
        <v>3072</v>
      </c>
      <c r="CB946" s="762" t="s">
        <v>5833</v>
      </c>
      <c r="CC946" s="137" t="str">
        <f>CONCATENATE(CA946,".",CB946)</f>
        <v>ДП Тіана.фальц..робоча..Magnet цл (чор.) +3завіс</v>
      </c>
      <c r="DD946" s="164" t="s">
        <v>1193</v>
      </c>
      <c r="DE946" s="165">
        <v>9250</v>
      </c>
      <c r="DF946" s="519">
        <f t="shared" si="546"/>
        <v>9250</v>
      </c>
      <c r="DG946" s="520"/>
      <c r="DH946" s="521">
        <f t="shared" si="540"/>
        <v>9250</v>
      </c>
      <c r="DV946" s="732" t="s">
        <v>6415</v>
      </c>
      <c r="DW946" s="165">
        <v>550</v>
      </c>
      <c r="DX946" s="519">
        <f t="shared" si="547"/>
        <v>550</v>
      </c>
      <c r="DY946" s="520"/>
      <c r="DZ946" s="524">
        <f t="shared" si="548"/>
        <v>550</v>
      </c>
    </row>
    <row r="947" spans="75:130" x14ac:dyDescent="0.2">
      <c r="BW947" s="249" t="s">
        <v>299</v>
      </c>
      <c r="BX947" s="246" t="s">
        <v>430</v>
      </c>
      <c r="BY947" s="137" t="str">
        <f>CONCATENATE(BW947,".",BX947)</f>
        <v>ФР Verto-FIT.I.Сатин</v>
      </c>
      <c r="CA947" s="146" t="s">
        <v>3072</v>
      </c>
      <c r="CB947" s="762" t="s">
        <v>5834</v>
      </c>
      <c r="CC947" s="138" t="str">
        <f>CONCATENATE(CA947,".",CB947)</f>
        <v>ДП Тіана.фальц..робоча..Magnet ст (чор.) +3завіс</v>
      </c>
      <c r="DD947" s="164" t="s">
        <v>1194</v>
      </c>
      <c r="DE947" s="165">
        <v>9250</v>
      </c>
      <c r="DF947" s="519">
        <f t="shared" si="546"/>
        <v>9250</v>
      </c>
      <c r="DG947" s="520"/>
      <c r="DH947" s="521">
        <f t="shared" si="540"/>
        <v>9250</v>
      </c>
      <c r="DV947" s="732" t="s">
        <v>6416</v>
      </c>
      <c r="DW947" s="165">
        <v>800</v>
      </c>
      <c r="DX947" s="519">
        <f t="shared" si="547"/>
        <v>800</v>
      </c>
      <c r="DY947" s="520"/>
      <c r="DZ947" s="524">
        <f t="shared" si="548"/>
        <v>800</v>
      </c>
    </row>
    <row r="948" spans="75:130" x14ac:dyDescent="0.2">
      <c r="BW948" s="249" t="s">
        <v>299</v>
      </c>
      <c r="BX948" s="764" t="s">
        <v>3617</v>
      </c>
      <c r="BY948" s="137" t="str">
        <f>CONCATENATE(BW948,".",BX948)</f>
        <v>ФР Verto-FIT.I.Графіт</v>
      </c>
      <c r="CA948" s="144" t="s">
        <v>3073</v>
      </c>
      <c r="CB948" s="133" t="s">
        <v>3871</v>
      </c>
      <c r="CC948" s="134" t="str">
        <f>CONCATENATE(CA948,".",CB948)</f>
        <v>ДП Тіана.фальц..неробоча..(ні)</v>
      </c>
      <c r="DD948" s="164" t="s">
        <v>1195</v>
      </c>
      <c r="DE948" s="165">
        <v>9250</v>
      </c>
      <c r="DF948" s="519">
        <f t="shared" si="546"/>
        <v>9250</v>
      </c>
      <c r="DG948" s="520"/>
      <c r="DH948" s="521">
        <f t="shared" si="540"/>
        <v>9250</v>
      </c>
      <c r="DV948" s="732" t="s">
        <v>6417</v>
      </c>
      <c r="DW948" s="165">
        <v>800</v>
      </c>
      <c r="DX948" s="519">
        <f t="shared" si="547"/>
        <v>800</v>
      </c>
      <c r="DY948" s="520"/>
      <c r="DZ948" s="524">
        <f t="shared" si="548"/>
        <v>800</v>
      </c>
    </row>
    <row r="949" spans="75:130" x14ac:dyDescent="0.2">
      <c r="BW949" s="249" t="s">
        <v>299</v>
      </c>
      <c r="BX949" s="246" t="s">
        <v>790</v>
      </c>
      <c r="BY949" s="137" t="str">
        <f>CONCATENATE(BW949,".",BX949)</f>
        <v>ФР Verto-FIT.I.Бронза</v>
      </c>
      <c r="CA949" s="145" t="s">
        <v>3073</v>
      </c>
      <c r="CC949" s="21"/>
      <c r="DD949" s="164" t="s">
        <v>1196</v>
      </c>
      <c r="DE949" s="165">
        <v>9250</v>
      </c>
      <c r="DF949" s="519">
        <f t="shared" si="546"/>
        <v>9250</v>
      </c>
      <c r="DG949" s="520"/>
      <c r="DH949" s="521">
        <f t="shared" si="540"/>
        <v>9250</v>
      </c>
      <c r="DV949" s="732" t="s">
        <v>6418</v>
      </c>
      <c r="DW949" s="165">
        <v>1000</v>
      </c>
      <c r="DX949" s="519">
        <f t="shared" si="547"/>
        <v>1000</v>
      </c>
      <c r="DY949" s="520"/>
      <c r="DZ949" s="524">
        <f t="shared" si="548"/>
        <v>1000</v>
      </c>
    </row>
    <row r="950" spans="75:130" x14ac:dyDescent="0.2">
      <c r="BW950" s="249" t="s">
        <v>299</v>
      </c>
      <c r="BX950" s="764" t="s">
        <v>3980</v>
      </c>
      <c r="BY950" s="137" t="str">
        <f>CONCATENATE(BW950,".",BX950)</f>
        <v>ФР Verto-FIT.I.Малюнок</v>
      </c>
      <c r="CA950" s="145" t="s">
        <v>3073</v>
      </c>
      <c r="CB950" s="150" t="s">
        <v>4085</v>
      </c>
      <c r="CC950" s="137" t="str">
        <f t="shared" ref="CC950:CC955" si="549">CONCATENATE(CA950,".",CB950)</f>
        <v>ДП Тіана.фальц..неробоча..Пл Stand +3завіс</v>
      </c>
      <c r="DD950" s="164" t="s">
        <v>1197</v>
      </c>
      <c r="DE950" s="165">
        <v>9250</v>
      </c>
      <c r="DF950" s="519">
        <f t="shared" si="546"/>
        <v>9250</v>
      </c>
      <c r="DG950" s="520"/>
      <c r="DH950" s="521">
        <f t="shared" si="540"/>
        <v>9250</v>
      </c>
      <c r="DV950" s="732" t="s">
        <v>6419</v>
      </c>
      <c r="DW950" s="165">
        <v>1000</v>
      </c>
      <c r="DX950" s="519">
        <f t="shared" si="547"/>
        <v>1000</v>
      </c>
      <c r="DY950" s="520"/>
      <c r="DZ950" s="524">
        <f t="shared" si="548"/>
        <v>1000</v>
      </c>
    </row>
    <row r="951" spans="75:130" x14ac:dyDescent="0.2">
      <c r="BW951" s="248" t="s">
        <v>299</v>
      </c>
      <c r="BX951" s="776" t="s">
        <v>4011</v>
      </c>
      <c r="BY951" s="138" t="str">
        <f>CONCATENATE(BW951,".",BX951)</f>
        <v>ФР Verto-FIT.I.Дзеркало</v>
      </c>
      <c r="CA951" s="145" t="s">
        <v>3073</v>
      </c>
      <c r="CB951" s="150" t="s">
        <v>6268</v>
      </c>
      <c r="CC951" s="137" t="str">
        <f t="shared" si="549"/>
        <v>ДП Тіана.фальц..неробоча..Пл Soft (чор.)+3завіс</v>
      </c>
      <c r="DD951" s="107" t="s">
        <v>1198</v>
      </c>
      <c r="DE951" s="163">
        <v>9250</v>
      </c>
      <c r="DF951" s="528">
        <f t="shared" si="546"/>
        <v>9250</v>
      </c>
      <c r="DG951" s="523"/>
      <c r="DH951" s="524">
        <f t="shared" si="540"/>
        <v>9250</v>
      </c>
      <c r="DV951" s="733" t="s">
        <v>6420</v>
      </c>
      <c r="DW951" s="163">
        <v>0</v>
      </c>
      <c r="DX951" s="519">
        <f t="shared" si="547"/>
        <v>0</v>
      </c>
      <c r="DY951" s="523"/>
      <c r="DZ951" s="524">
        <f t="shared" si="548"/>
        <v>0</v>
      </c>
    </row>
    <row r="952" spans="75:130" x14ac:dyDescent="0.2">
      <c r="CA952" s="145" t="s">
        <v>3073</v>
      </c>
      <c r="CB952" s="150" t="s">
        <v>4093</v>
      </c>
      <c r="CC952" s="137" t="str">
        <f t="shared" si="549"/>
        <v>ДП Тіана.фальц..неробоча..Пл Soft +3завіс</v>
      </c>
      <c r="DD952" s="732" t="s">
        <v>4940</v>
      </c>
      <c r="DE952" s="165">
        <v>8300</v>
      </c>
      <c r="DF952" s="519">
        <f t="shared" si="546"/>
        <v>8300</v>
      </c>
      <c r="DG952" s="520"/>
      <c r="DH952" s="521">
        <f t="shared" si="540"/>
        <v>8300</v>
      </c>
      <c r="DV952" s="732" t="s">
        <v>6421</v>
      </c>
      <c r="DW952" s="165">
        <v>0</v>
      </c>
      <c r="DX952" s="519">
        <f t="shared" si="547"/>
        <v>0</v>
      </c>
      <c r="DY952" s="520"/>
      <c r="DZ952" s="524">
        <f t="shared" si="548"/>
        <v>0</v>
      </c>
    </row>
    <row r="953" spans="75:130" x14ac:dyDescent="0.2">
      <c r="CA953" s="146" t="s">
        <v>3073</v>
      </c>
      <c r="CB953" s="151" t="s">
        <v>4096</v>
      </c>
      <c r="CC953" s="138" t="str">
        <f t="shared" si="549"/>
        <v>ДП Тіана.фальц..неробоча..Пл Magnet +3завіс</v>
      </c>
      <c r="DD953" s="732" t="s">
        <v>4941</v>
      </c>
      <c r="DE953" s="165">
        <v>8300</v>
      </c>
      <c r="DF953" s="519">
        <f t="shared" si="546"/>
        <v>8300</v>
      </c>
      <c r="DG953" s="520"/>
      <c r="DH953" s="521">
        <f t="shared" si="540"/>
        <v>8300</v>
      </c>
      <c r="DV953" s="733" t="s">
        <v>6422</v>
      </c>
      <c r="DW953" s="163">
        <v>0</v>
      </c>
      <c r="DX953" s="519">
        <f t="shared" si="547"/>
        <v>0</v>
      </c>
      <c r="DY953" s="523"/>
      <c r="DZ953" s="524">
        <f t="shared" si="548"/>
        <v>0</v>
      </c>
    </row>
    <row r="954" spans="75:130" x14ac:dyDescent="0.2">
      <c r="BW954" s="57"/>
      <c r="BX954" s="60"/>
      <c r="BY954" s="69"/>
      <c r="CA954" s="146" t="s">
        <v>3073</v>
      </c>
      <c r="CB954" s="151" t="s">
        <v>5792</v>
      </c>
      <c r="CC954" s="138" t="str">
        <f t="shared" si="549"/>
        <v>ДП Тіана.фальц..неробоча..Пл Magnet (чор.) +3завіс</v>
      </c>
      <c r="DD954" s="732" t="s">
        <v>4942</v>
      </c>
      <c r="DE954" s="165">
        <v>9690</v>
      </c>
      <c r="DF954" s="519">
        <f t="shared" si="546"/>
        <v>9690</v>
      </c>
      <c r="DG954" s="520"/>
      <c r="DH954" s="521">
        <f t="shared" si="540"/>
        <v>9690</v>
      </c>
      <c r="DV954" s="731" t="s">
        <v>6423</v>
      </c>
      <c r="DW954" s="162">
        <v>800</v>
      </c>
      <c r="DX954" s="519">
        <f t="shared" si="547"/>
        <v>800</v>
      </c>
      <c r="DY954" s="526"/>
      <c r="DZ954" s="524">
        <f t="shared" si="548"/>
        <v>800</v>
      </c>
    </row>
    <row r="955" spans="75:130" x14ac:dyDescent="0.2">
      <c r="BW955" s="562"/>
      <c r="BX955" s="565"/>
      <c r="BY955" s="559"/>
      <c r="CA955" s="145" t="s">
        <v>3074</v>
      </c>
      <c r="CB955" s="136" t="s">
        <v>3871</v>
      </c>
      <c r="CC955" s="238" t="str">
        <f t="shared" si="549"/>
        <v>ДП Тіана.б/з фальц..робоча..(ні)</v>
      </c>
      <c r="DD955" s="732" t="s">
        <v>4943</v>
      </c>
      <c r="DE955" s="165">
        <v>9690</v>
      </c>
      <c r="DF955" s="519">
        <f t="shared" si="546"/>
        <v>9690</v>
      </c>
      <c r="DG955" s="520"/>
      <c r="DH955" s="521">
        <f t="shared" si="540"/>
        <v>9690</v>
      </c>
      <c r="DV955" s="732" t="s">
        <v>6424</v>
      </c>
      <c r="DW955" s="165">
        <v>800</v>
      </c>
      <c r="DX955" s="519">
        <f t="shared" si="547"/>
        <v>800</v>
      </c>
      <c r="DY955" s="520"/>
      <c r="DZ955" s="524">
        <f t="shared" si="548"/>
        <v>800</v>
      </c>
    </row>
    <row r="956" spans="75:130" x14ac:dyDescent="0.2">
      <c r="CA956" s="145" t="s">
        <v>3074</v>
      </c>
      <c r="CB956" s="96"/>
      <c r="CC956" s="96"/>
      <c r="DD956" s="732" t="s">
        <v>4944</v>
      </c>
      <c r="DE956" s="165">
        <v>9690</v>
      </c>
      <c r="DF956" s="519">
        <f t="shared" si="546"/>
        <v>9690</v>
      </c>
      <c r="DG956" s="520"/>
      <c r="DH956" s="521">
        <f t="shared" si="540"/>
        <v>9690</v>
      </c>
      <c r="DV956" s="733" t="s">
        <v>6425</v>
      </c>
      <c r="DW956" s="163">
        <v>800</v>
      </c>
      <c r="DX956" s="519">
        <f t="shared" si="547"/>
        <v>800</v>
      </c>
      <c r="DY956" s="523"/>
      <c r="DZ956" s="524">
        <f t="shared" si="548"/>
        <v>800</v>
      </c>
    </row>
    <row r="957" spans="75:130" x14ac:dyDescent="0.2">
      <c r="CA957" s="145" t="s">
        <v>3074</v>
      </c>
      <c r="CB957" s="475" t="s">
        <v>4097</v>
      </c>
      <c r="CC957" s="238" t="str">
        <f t="shared" ref="CC957:CC965" si="550">CONCATENATE(CA957,".",CB957)</f>
        <v>ДП Тіана.б/з фальц..робоча..Magnet цл б/з завіс.</v>
      </c>
      <c r="DD957" s="732" t="s">
        <v>4945</v>
      </c>
      <c r="DE957" s="165">
        <v>9690</v>
      </c>
      <c r="DF957" s="519">
        <f t="shared" si="546"/>
        <v>9690</v>
      </c>
      <c r="DG957" s="520"/>
      <c r="DH957" s="521">
        <f t="shared" si="540"/>
        <v>9690</v>
      </c>
      <c r="DV957" s="732" t="s">
        <v>6426</v>
      </c>
      <c r="DW957" s="165">
        <v>800</v>
      </c>
      <c r="DX957" s="519">
        <f t="shared" si="547"/>
        <v>800</v>
      </c>
      <c r="DY957" s="520"/>
      <c r="DZ957" s="524">
        <f t="shared" si="548"/>
        <v>800</v>
      </c>
    </row>
    <row r="958" spans="75:130" x14ac:dyDescent="0.2">
      <c r="CA958" s="145" t="s">
        <v>3074</v>
      </c>
      <c r="CB958" s="475" t="s">
        <v>4099</v>
      </c>
      <c r="CC958" s="238" t="str">
        <f t="shared" si="550"/>
        <v>ДП Тіана.б/з фальц..робоча..Magnet ст б/з завіс.</v>
      </c>
      <c r="DD958" s="732" t="s">
        <v>4946</v>
      </c>
      <c r="DE958" s="165">
        <v>9690</v>
      </c>
      <c r="DF958" s="519">
        <f t="shared" si="546"/>
        <v>9690</v>
      </c>
      <c r="DG958" s="520"/>
      <c r="DH958" s="521">
        <f t="shared" si="540"/>
        <v>9690</v>
      </c>
      <c r="DV958" s="732" t="s">
        <v>6427</v>
      </c>
      <c r="DW958" s="165">
        <v>800</v>
      </c>
      <c r="DX958" s="519">
        <f t="shared" si="547"/>
        <v>800</v>
      </c>
      <c r="DY958" s="520"/>
      <c r="DZ958" s="524">
        <f t="shared" si="548"/>
        <v>800</v>
      </c>
    </row>
    <row r="959" spans="75:130" x14ac:dyDescent="0.2">
      <c r="CA959" s="145" t="s">
        <v>3074</v>
      </c>
      <c r="CB959" s="475" t="s">
        <v>4097</v>
      </c>
      <c r="CC959" s="238" t="str">
        <f t="shared" si="550"/>
        <v>ДП Тіана.б/з фальц..робоча..Magnet цл б/з завіс.</v>
      </c>
      <c r="DD959" s="733" t="s">
        <v>4947</v>
      </c>
      <c r="DE959" s="163">
        <v>9690</v>
      </c>
      <c r="DF959" s="528">
        <f t="shared" si="546"/>
        <v>9690</v>
      </c>
      <c r="DG959" s="520"/>
      <c r="DH959" s="524">
        <f t="shared" si="540"/>
        <v>9690</v>
      </c>
      <c r="DV959" s="732" t="s">
        <v>6428</v>
      </c>
      <c r="DW959" s="165">
        <v>800</v>
      </c>
      <c r="DX959" s="519">
        <f t="shared" si="547"/>
        <v>800</v>
      </c>
      <c r="DY959" s="520"/>
      <c r="DZ959" s="524">
        <f t="shared" si="548"/>
        <v>800</v>
      </c>
    </row>
    <row r="960" spans="75:130" x14ac:dyDescent="0.2">
      <c r="CA960" s="145" t="s">
        <v>3074</v>
      </c>
      <c r="CB960" s="475" t="s">
        <v>5838</v>
      </c>
      <c r="CC960" s="238" t="str">
        <f t="shared" si="550"/>
        <v>ДП Тіана.б/з фальц..робоча..Magnet цл (чор.) б/з завіс.</v>
      </c>
      <c r="DD960" s="638"/>
      <c r="DE960" s="639"/>
      <c r="DF960" s="640"/>
      <c r="DG960" s="641"/>
      <c r="DH960" s="642"/>
      <c r="DV960" s="732" t="s">
        <v>6429</v>
      </c>
      <c r="DW960" s="165">
        <v>0</v>
      </c>
      <c r="DX960" s="519">
        <f t="shared" si="547"/>
        <v>0</v>
      </c>
      <c r="DY960" s="520"/>
      <c r="DZ960" s="524">
        <f t="shared" si="548"/>
        <v>0</v>
      </c>
    </row>
    <row r="961" spans="79:130" x14ac:dyDescent="0.2">
      <c r="CA961" s="145" t="s">
        <v>3074</v>
      </c>
      <c r="CB961" s="475" t="s">
        <v>5835</v>
      </c>
      <c r="CC961" s="238" t="str">
        <f t="shared" si="550"/>
        <v>ДП Тіана.б/з фальц..робоча..Magnet ст (чор.) б/з завіс.</v>
      </c>
      <c r="DD961" s="161" t="s">
        <v>470</v>
      </c>
      <c r="DE961" s="162">
        <v>6440</v>
      </c>
      <c r="DF961" s="525">
        <f t="shared" ref="DF961:DF967" si="551">ROUND(((DE961-(DE961/6))/$DD$3)*$DE$3,2)</f>
        <v>6440</v>
      </c>
      <c r="DG961" s="526"/>
      <c r="DH961" s="527">
        <f t="shared" ref="DH961:DH967" si="552">IF(DG961="",DF961,
IF(AND($DE$10&gt;=VLOOKUP(DG961,$DD$5:$DH$9,2,0),$DE$10&lt;=VLOOKUP(DG961,$DD$5:$DH$9,3,0)),
(DF961*(1-VLOOKUP(DG961,$DD$5:$DH$9,4,0))),
DF961))</f>
        <v>6440</v>
      </c>
      <c r="DV961" s="732" t="s">
        <v>6430</v>
      </c>
      <c r="DW961" s="165">
        <v>1000</v>
      </c>
      <c r="DX961" s="519">
        <f t="shared" si="547"/>
        <v>1000</v>
      </c>
      <c r="DY961" s="520"/>
      <c r="DZ961" s="524">
        <f t="shared" si="548"/>
        <v>1000</v>
      </c>
    </row>
    <row r="962" spans="79:130" x14ac:dyDescent="0.2">
      <c r="CA962" s="145" t="s">
        <v>3074</v>
      </c>
      <c r="CB962" s="475" t="s">
        <v>4103</v>
      </c>
      <c r="CC962" s="238" t="str">
        <f t="shared" si="550"/>
        <v>ДП Тіана.б/з фальц..робоча..Magnet цл +2завіс 3D</v>
      </c>
      <c r="DD962" s="164" t="s">
        <v>471</v>
      </c>
      <c r="DE962" s="165">
        <v>6440</v>
      </c>
      <c r="DF962" s="519">
        <f t="shared" si="551"/>
        <v>6440</v>
      </c>
      <c r="DG962" s="526"/>
      <c r="DH962" s="521">
        <f t="shared" si="552"/>
        <v>6440</v>
      </c>
      <c r="DV962" s="733" t="s">
        <v>6431</v>
      </c>
      <c r="DW962" s="165">
        <v>1000</v>
      </c>
      <c r="DX962" s="519">
        <f t="shared" si="547"/>
        <v>1000</v>
      </c>
      <c r="DY962" s="523"/>
      <c r="DZ962" s="524">
        <f t="shared" si="548"/>
        <v>1000</v>
      </c>
    </row>
    <row r="963" spans="79:130" x14ac:dyDescent="0.2">
      <c r="CA963" s="145" t="s">
        <v>3074</v>
      </c>
      <c r="CB963" s="475" t="s">
        <v>4107</v>
      </c>
      <c r="CC963" s="238" t="str">
        <f t="shared" si="550"/>
        <v>ДП Тіана.б/з фальц..робоча..Magnet ст +2завіс 3D</v>
      </c>
      <c r="DD963" s="164" t="s">
        <v>472</v>
      </c>
      <c r="DE963" s="165">
        <v>6440</v>
      </c>
      <c r="DF963" s="519">
        <f t="shared" si="551"/>
        <v>6440</v>
      </c>
      <c r="DG963" s="526"/>
      <c r="DH963" s="521">
        <f t="shared" si="552"/>
        <v>6440</v>
      </c>
      <c r="DV963" s="733" t="s">
        <v>6432</v>
      </c>
      <c r="DW963" s="163">
        <v>1000</v>
      </c>
      <c r="DX963" s="519">
        <f t="shared" si="547"/>
        <v>1000</v>
      </c>
      <c r="DY963" s="523"/>
      <c r="DZ963" s="524">
        <f t="shared" si="548"/>
        <v>1000</v>
      </c>
    </row>
    <row r="964" spans="79:130" x14ac:dyDescent="0.2">
      <c r="CA964" s="145" t="s">
        <v>3074</v>
      </c>
      <c r="CB964" s="475" t="s">
        <v>5836</v>
      </c>
      <c r="CC964" s="238" t="str">
        <f t="shared" si="550"/>
        <v>ДП Тіана.б/з фальц..робоча..Magnet цл (чор.) +2завіс 3D(чор.)</v>
      </c>
      <c r="DD964" s="164" t="s">
        <v>473</v>
      </c>
      <c r="DE964" s="165">
        <v>6440</v>
      </c>
      <c r="DF964" s="519">
        <f t="shared" si="551"/>
        <v>6440</v>
      </c>
      <c r="DG964" s="526"/>
      <c r="DH964" s="521">
        <f t="shared" si="552"/>
        <v>6440</v>
      </c>
      <c r="DV964" s="732" t="s">
        <v>6433</v>
      </c>
      <c r="DW964" s="165">
        <v>1000</v>
      </c>
      <c r="DX964" s="519">
        <f t="shared" si="547"/>
        <v>1000</v>
      </c>
      <c r="DY964" s="520"/>
      <c r="DZ964" s="524">
        <f t="shared" si="548"/>
        <v>1000</v>
      </c>
    </row>
    <row r="965" spans="79:130" x14ac:dyDescent="0.2">
      <c r="CA965" s="145" t="s">
        <v>3074</v>
      </c>
      <c r="CB965" s="475" t="s">
        <v>5837</v>
      </c>
      <c r="CC965" s="238" t="str">
        <f t="shared" si="550"/>
        <v>ДП Тіана.б/з фальц..робоча..Magnet ст (чор.) +2завіс 3D(чор.)</v>
      </c>
      <c r="DD965" s="164" t="s">
        <v>474</v>
      </c>
      <c r="DE965" s="165">
        <v>5980.0000000000009</v>
      </c>
      <c r="DF965" s="519">
        <f t="shared" si="551"/>
        <v>5980</v>
      </c>
      <c r="DG965" s="526"/>
      <c r="DH965" s="521">
        <f t="shared" si="552"/>
        <v>5980</v>
      </c>
      <c r="DV965" s="732" t="s">
        <v>6434</v>
      </c>
      <c r="DW965" s="165">
        <v>1000</v>
      </c>
      <c r="DX965" s="519">
        <f t="shared" si="547"/>
        <v>1000</v>
      </c>
      <c r="DY965" s="520"/>
      <c r="DZ965" s="524">
        <f t="shared" si="548"/>
        <v>1000</v>
      </c>
    </row>
    <row r="966" spans="79:130" x14ac:dyDescent="0.2">
      <c r="CA966" s="145" t="s">
        <v>3074</v>
      </c>
      <c r="CB966" s="96"/>
      <c r="CC966" s="96"/>
      <c r="DD966" s="164" t="s">
        <v>475</v>
      </c>
      <c r="DE966" s="165">
        <v>5580</v>
      </c>
      <c r="DF966" s="519">
        <f t="shared" si="551"/>
        <v>5580</v>
      </c>
      <c r="DG966" s="526"/>
      <c r="DH966" s="521">
        <f t="shared" si="552"/>
        <v>5580</v>
      </c>
      <c r="DV966" s="732" t="s">
        <v>6435</v>
      </c>
      <c r="DW966" s="165">
        <v>1000</v>
      </c>
      <c r="DX966" s="519">
        <f t="shared" si="547"/>
        <v>1000</v>
      </c>
      <c r="DY966" s="520"/>
      <c r="DZ966" s="524">
        <f t="shared" si="548"/>
        <v>1000</v>
      </c>
    </row>
    <row r="967" spans="79:130" x14ac:dyDescent="0.2">
      <c r="CA967" s="145" t="s">
        <v>3074</v>
      </c>
      <c r="CB967" s="475" t="s">
        <v>4109</v>
      </c>
      <c r="CC967" s="238" t="str">
        <f>CONCATENATE(CA967,".",CB967)</f>
        <v>ДП Тіана.б/з фальц..робоча..Magnet цл +3завіс 3D</v>
      </c>
      <c r="DD967" s="107" t="s">
        <v>476</v>
      </c>
      <c r="DE967" s="163">
        <v>5980.0000000000009</v>
      </c>
      <c r="DF967" s="528">
        <f t="shared" si="551"/>
        <v>5980</v>
      </c>
      <c r="DG967" s="526"/>
      <c r="DH967" s="524">
        <f t="shared" si="552"/>
        <v>5980</v>
      </c>
      <c r="DV967" s="732" t="s">
        <v>6436</v>
      </c>
      <c r="DW967" s="165">
        <v>0</v>
      </c>
      <c r="DX967" s="519">
        <f t="shared" si="547"/>
        <v>0</v>
      </c>
      <c r="DY967" s="520"/>
      <c r="DZ967" s="524">
        <f t="shared" si="548"/>
        <v>0</v>
      </c>
    </row>
    <row r="968" spans="79:130" x14ac:dyDescent="0.2">
      <c r="CA968" s="146" t="s">
        <v>3074</v>
      </c>
      <c r="CB968" s="587" t="s">
        <v>4110</v>
      </c>
      <c r="CC968" s="239" t="str">
        <f>CONCATENATE(CA968,".",CB968)</f>
        <v>ДП Тіана.б/з фальц..робоча..Magnet ст +3завіс 3D</v>
      </c>
      <c r="DD968" s="164" t="s">
        <v>1868</v>
      </c>
      <c r="DE968" s="165">
        <v>7150.0000000000009</v>
      </c>
      <c r="DF968" s="519">
        <f t="shared" ref="DF968:DF974" si="553">ROUND(((DE968-(DE968/6))/$DD$3)*$DE$3,2)</f>
        <v>7150</v>
      </c>
      <c r="DG968" s="526"/>
      <c r="DH968" s="521">
        <f t="shared" ref="DH968:DH974" si="554">IF(DG968="",DF968,
IF(AND($DE$10&gt;=VLOOKUP(DG968,$DD$5:$DH$9,2,0),$DE$10&lt;=VLOOKUP(DG968,$DD$5:$DH$9,3,0)),
(DF968*(1-VLOOKUP(DG968,$DD$5:$DH$9,4,0))),
DF968))</f>
        <v>7150</v>
      </c>
      <c r="DV968" s="732" t="s">
        <v>6437</v>
      </c>
      <c r="DW968" s="165">
        <v>560</v>
      </c>
      <c r="DX968" s="519">
        <f t="shared" si="547"/>
        <v>560</v>
      </c>
      <c r="DY968" s="520"/>
      <c r="DZ968" s="524">
        <f t="shared" si="548"/>
        <v>560</v>
      </c>
    </row>
    <row r="969" spans="79:130" x14ac:dyDescent="0.2">
      <c r="CA969" s="145" t="s">
        <v>3074</v>
      </c>
      <c r="CB969" s="475" t="s">
        <v>5840</v>
      </c>
      <c r="CC969" s="238" t="str">
        <f>CONCATENATE(CA969,".",CB969)</f>
        <v>ДП Тіана.б/з фальц..робоча..Magnet цл (чор.) +3завіс 3D(чор.)</v>
      </c>
      <c r="DD969" s="164" t="s">
        <v>1869</v>
      </c>
      <c r="DE969" s="165">
        <v>7150.0000000000009</v>
      </c>
      <c r="DF969" s="519">
        <f t="shared" si="553"/>
        <v>7150</v>
      </c>
      <c r="DG969" s="526"/>
      <c r="DH969" s="521">
        <f t="shared" si="554"/>
        <v>7150</v>
      </c>
      <c r="DV969" s="107"/>
      <c r="DW969" s="163"/>
      <c r="DX969" s="519"/>
      <c r="DY969" s="523"/>
      <c r="DZ969" s="524"/>
    </row>
    <row r="970" spans="79:130" x14ac:dyDescent="0.2">
      <c r="CA970" s="146" t="s">
        <v>3074</v>
      </c>
      <c r="CB970" s="587" t="s">
        <v>5841</v>
      </c>
      <c r="CC970" s="239" t="str">
        <f>CONCATENATE(CA970,".",CB970)</f>
        <v>ДП Тіана.б/з фальц..робоча..Magnet ст (чор.) +3завіс 3D(чор.)</v>
      </c>
      <c r="DD970" s="164" t="s">
        <v>1870</v>
      </c>
      <c r="DE970" s="165">
        <v>7150.0000000000009</v>
      </c>
      <c r="DF970" s="519">
        <f t="shared" si="553"/>
        <v>7150</v>
      </c>
      <c r="DG970" s="526"/>
      <c r="DH970" s="521">
        <f t="shared" si="554"/>
        <v>7150</v>
      </c>
      <c r="DV970" s="644"/>
      <c r="DW970" s="645"/>
      <c r="DX970" s="519">
        <f>ROUND(((DW970-(DW970/6))/$DD$3)*$DE$3,2)</f>
        <v>0</v>
      </c>
      <c r="DY970" s="652"/>
      <c r="DZ970" s="524">
        <f>IF(DY970="",DX970,
IF(AND($DW$10&gt;=VLOOKUP(DY970,$DV$5:$DZ$9,2,0),$DW$10&lt;=VLOOKUP(DY970,$DV$5:$DZ$9,3,0)),
(DX970*(1-VLOOKUP(DY970,$DV$5:$DZ$9,4,0))),
DX970))</f>
        <v>0</v>
      </c>
    </row>
    <row r="971" spans="79:130" x14ac:dyDescent="0.2">
      <c r="CA971" s="144" t="s">
        <v>3075</v>
      </c>
      <c r="CB971" s="133" t="s">
        <v>3871</v>
      </c>
      <c r="CC971" s="134" t="str">
        <f>CONCATENATE(CA971,".",CB971)</f>
        <v>ДП Тіана.купе..робоча..(ні)</v>
      </c>
      <c r="DD971" s="164" t="s">
        <v>1871</v>
      </c>
      <c r="DE971" s="165">
        <v>7150.0000000000009</v>
      </c>
      <c r="DF971" s="519">
        <f t="shared" si="553"/>
        <v>7150</v>
      </c>
      <c r="DG971" s="526"/>
      <c r="DH971" s="521">
        <f t="shared" si="554"/>
        <v>7150</v>
      </c>
      <c r="DV971" s="107" t="s">
        <v>6940</v>
      </c>
      <c r="DW971" s="163">
        <v>0</v>
      </c>
      <c r="DX971" s="519">
        <f t="shared" ref="DX971:DX1003" si="555">ROUND(((DW971-(DW971/6))/$DD$3)*$DE$3,2)</f>
        <v>0</v>
      </c>
      <c r="DY971" s="523"/>
      <c r="DZ971" s="524">
        <f t="shared" ref="DZ971:DZ1003" si="556">IF(DY971="",DX971,
IF(AND($DW$10&gt;=VLOOKUP(DY971,$DV$5:$DZ$9,2,0),$DW$10&lt;=VLOOKUP(DY971,$DV$5:$DZ$9,3,0)),
(DX971*(1-VLOOKUP(DY971,$DV$5:$DZ$9,4,0))),
DX971))</f>
        <v>0</v>
      </c>
    </row>
    <row r="972" spans="79:130" x14ac:dyDescent="0.2">
      <c r="CA972" s="145" t="s">
        <v>3075</v>
      </c>
      <c r="CC972" s="21"/>
      <c r="DD972" s="164" t="s">
        <v>1872</v>
      </c>
      <c r="DE972" s="165">
        <v>6640.0000000000009</v>
      </c>
      <c r="DF972" s="519">
        <f t="shared" si="553"/>
        <v>6640</v>
      </c>
      <c r="DG972" s="526"/>
      <c r="DH972" s="521">
        <f t="shared" si="554"/>
        <v>6640</v>
      </c>
      <c r="DV972" s="107" t="s">
        <v>6941</v>
      </c>
      <c r="DW972" s="163">
        <v>0</v>
      </c>
      <c r="DX972" s="519">
        <f t="shared" si="555"/>
        <v>0</v>
      </c>
      <c r="DY972" s="523"/>
      <c r="DZ972" s="524">
        <f t="shared" si="556"/>
        <v>0</v>
      </c>
    </row>
    <row r="973" spans="79:130" x14ac:dyDescent="0.2">
      <c r="CA973" s="145" t="s">
        <v>3075</v>
      </c>
      <c r="CB973" s="136" t="s">
        <v>434</v>
      </c>
      <c r="CC973" s="137" t="str">
        <f>CONCATENATE(CA973,".",CB973)</f>
        <v>ДП Тіана.купе..робоча..Ручка-Захват</v>
      </c>
      <c r="DD973" s="164" t="s">
        <v>1873</v>
      </c>
      <c r="DE973" s="165">
        <v>6190.0000000000009</v>
      </c>
      <c r="DF973" s="519">
        <f t="shared" si="553"/>
        <v>6190</v>
      </c>
      <c r="DG973" s="526"/>
      <c r="DH973" s="521">
        <f t="shared" si="554"/>
        <v>6190</v>
      </c>
      <c r="DV973" s="20" t="s">
        <v>6942</v>
      </c>
      <c r="DW973" s="163">
        <v>0</v>
      </c>
      <c r="DX973" s="519">
        <f t="shared" si="555"/>
        <v>0</v>
      </c>
      <c r="DY973" s="523"/>
      <c r="DZ973" s="524">
        <f t="shared" si="556"/>
        <v>0</v>
      </c>
    </row>
    <row r="974" spans="79:130" x14ac:dyDescent="0.2">
      <c r="CA974" s="145" t="s">
        <v>3075</v>
      </c>
      <c r="CB974" s="136" t="s">
        <v>647</v>
      </c>
      <c r="CC974" s="137" t="str">
        <f>CONCATENATE(CA974,".",CB974)</f>
        <v>ДП Тіана.купе..робоча..Ручка-Замок</v>
      </c>
      <c r="DD974" s="107" t="s">
        <v>1874</v>
      </c>
      <c r="DE974" s="163">
        <v>6640.0000000000009</v>
      </c>
      <c r="DF974" s="528">
        <f t="shared" si="553"/>
        <v>6640</v>
      </c>
      <c r="DG974" s="526"/>
      <c r="DH974" s="524">
        <f t="shared" si="554"/>
        <v>6640</v>
      </c>
      <c r="DV974" s="730" t="s">
        <v>6943</v>
      </c>
      <c r="DW974" s="104">
        <v>0</v>
      </c>
      <c r="DX974" s="519">
        <f t="shared" si="555"/>
        <v>0</v>
      </c>
      <c r="DY974" s="511"/>
      <c r="DZ974" s="524">
        <f t="shared" si="556"/>
        <v>0</v>
      </c>
    </row>
    <row r="975" spans="79:130" x14ac:dyDescent="0.2">
      <c r="CA975" s="145"/>
      <c r="CB975" s="136"/>
      <c r="CC975" s="137"/>
      <c r="DD975" s="164" t="s">
        <v>7355</v>
      </c>
      <c r="DE975" s="165">
        <v>7500</v>
      </c>
      <c r="DF975" s="519">
        <f t="shared" ref="DF975:DF981" si="557">ROUND(((DE975-(DE975/6))/$DD$3)*$DE$3,2)</f>
        <v>7500</v>
      </c>
      <c r="DG975" s="526"/>
      <c r="DH975" s="521">
        <f t="shared" ref="DH975:DH995" si="558">IF(DG975="",DF975,
IF(AND($DE$10&gt;=VLOOKUP(DG975,$DD$5:$DH$9,2,0),$DE$10&lt;=VLOOKUP(DG975,$DD$5:$DH$9,3,0)),
(DF975*(1-VLOOKUP(DG975,$DD$5:$DH$9,4,0))),
DF975))</f>
        <v>7500</v>
      </c>
      <c r="DV975" s="731" t="s">
        <v>6944</v>
      </c>
      <c r="DW975" s="162">
        <v>0</v>
      </c>
      <c r="DX975" s="519">
        <f t="shared" si="555"/>
        <v>0</v>
      </c>
      <c r="DY975" s="526"/>
      <c r="DZ975" s="524">
        <f t="shared" si="556"/>
        <v>0</v>
      </c>
    </row>
    <row r="976" spans="79:130" x14ac:dyDescent="0.2">
      <c r="CA976" s="145"/>
      <c r="CB976" s="136"/>
      <c r="CC976" s="137"/>
      <c r="DD976" s="164" t="s">
        <v>7356</v>
      </c>
      <c r="DE976" s="165">
        <v>7500</v>
      </c>
      <c r="DF976" s="519">
        <f t="shared" si="557"/>
        <v>7500</v>
      </c>
      <c r="DG976" s="526"/>
      <c r="DH976" s="521">
        <f t="shared" si="558"/>
        <v>7500</v>
      </c>
      <c r="DV976" s="731" t="s">
        <v>6945</v>
      </c>
      <c r="DW976" s="165">
        <v>0</v>
      </c>
      <c r="DX976" s="519">
        <f t="shared" si="555"/>
        <v>0</v>
      </c>
      <c r="DY976" s="520"/>
      <c r="DZ976" s="524">
        <f t="shared" si="556"/>
        <v>0</v>
      </c>
    </row>
    <row r="977" spans="79:130" x14ac:dyDescent="0.2">
      <c r="CA977" s="145"/>
      <c r="CB977" s="136"/>
      <c r="CC977" s="137"/>
      <c r="DD977" s="164" t="s">
        <v>7357</v>
      </c>
      <c r="DE977" s="165">
        <v>7500</v>
      </c>
      <c r="DF977" s="519">
        <f t="shared" si="557"/>
        <v>7500</v>
      </c>
      <c r="DG977" s="526"/>
      <c r="DH977" s="521">
        <f t="shared" si="558"/>
        <v>7500</v>
      </c>
      <c r="DV977" s="732" t="s">
        <v>6946</v>
      </c>
      <c r="DW977" s="165">
        <v>0</v>
      </c>
      <c r="DX977" s="519">
        <f t="shared" si="555"/>
        <v>0</v>
      </c>
      <c r="DY977" s="520"/>
      <c r="DZ977" s="524">
        <f t="shared" si="556"/>
        <v>0</v>
      </c>
    </row>
    <row r="978" spans="79:130" x14ac:dyDescent="0.2">
      <c r="CA978" s="145"/>
      <c r="CB978" s="136"/>
      <c r="CC978" s="137"/>
      <c r="DD978" s="164" t="s">
        <v>7358</v>
      </c>
      <c r="DE978" s="165">
        <v>7500</v>
      </c>
      <c r="DF978" s="519">
        <f t="shared" si="557"/>
        <v>7500</v>
      </c>
      <c r="DG978" s="526"/>
      <c r="DH978" s="521">
        <f t="shared" si="558"/>
        <v>7500</v>
      </c>
      <c r="DV978" s="732" t="s">
        <v>6947</v>
      </c>
      <c r="DW978" s="165">
        <v>680</v>
      </c>
      <c r="DX978" s="519">
        <f t="shared" si="555"/>
        <v>680</v>
      </c>
      <c r="DY978" s="520"/>
      <c r="DZ978" s="524">
        <f t="shared" si="556"/>
        <v>680</v>
      </c>
    </row>
    <row r="979" spans="79:130" x14ac:dyDescent="0.2">
      <c r="CA979" s="431"/>
      <c r="CB979" s="221"/>
      <c r="CC979" s="222"/>
      <c r="DD979" s="164" t="s">
        <v>7359</v>
      </c>
      <c r="DE979" s="165">
        <v>6900</v>
      </c>
      <c r="DF979" s="519">
        <f t="shared" si="557"/>
        <v>6900</v>
      </c>
      <c r="DG979" s="526"/>
      <c r="DH979" s="521">
        <f t="shared" si="558"/>
        <v>6900</v>
      </c>
      <c r="DV979" s="732" t="s">
        <v>6948</v>
      </c>
      <c r="DW979" s="165">
        <v>680</v>
      </c>
      <c r="DX979" s="519">
        <f t="shared" si="555"/>
        <v>680</v>
      </c>
      <c r="DY979" s="520"/>
      <c r="DZ979" s="524">
        <f t="shared" si="556"/>
        <v>680</v>
      </c>
    </row>
    <row r="980" spans="79:130" x14ac:dyDescent="0.2">
      <c r="CA980" s="145" t="s">
        <v>3076</v>
      </c>
      <c r="CB980" s="136" t="s">
        <v>3871</v>
      </c>
      <c r="CC980" s="137" t="str">
        <f>CONCATENATE(CA980,".",CB980)</f>
        <v>ДП Єва.фальц..робоча..(ні)</v>
      </c>
      <c r="DD980" s="164" t="s">
        <v>7360</v>
      </c>
      <c r="DE980" s="165">
        <v>6340.0000000000009</v>
      </c>
      <c r="DF980" s="519">
        <f t="shared" si="557"/>
        <v>6340</v>
      </c>
      <c r="DG980" s="526"/>
      <c r="DH980" s="521">
        <f t="shared" si="558"/>
        <v>6340</v>
      </c>
      <c r="DV980" s="732" t="s">
        <v>6949</v>
      </c>
      <c r="DW980" s="165">
        <v>550</v>
      </c>
      <c r="DX980" s="519">
        <f t="shared" si="555"/>
        <v>550</v>
      </c>
      <c r="DY980" s="520"/>
      <c r="DZ980" s="524">
        <f t="shared" si="556"/>
        <v>550</v>
      </c>
    </row>
    <row r="981" spans="79:130" x14ac:dyDescent="0.2">
      <c r="CA981" s="145" t="s">
        <v>3076</v>
      </c>
      <c r="CC981" s="21"/>
      <c r="DD981" s="107" t="s">
        <v>7361</v>
      </c>
      <c r="DE981" s="163">
        <v>6900</v>
      </c>
      <c r="DF981" s="528">
        <f t="shared" si="557"/>
        <v>6900</v>
      </c>
      <c r="DG981" s="526"/>
      <c r="DH981" s="524">
        <f t="shared" si="558"/>
        <v>6900</v>
      </c>
      <c r="DV981" s="732" t="s">
        <v>6950</v>
      </c>
      <c r="DW981" s="165">
        <v>550</v>
      </c>
      <c r="DX981" s="519">
        <f t="shared" si="555"/>
        <v>550</v>
      </c>
      <c r="DY981" s="520"/>
      <c r="DZ981" s="524">
        <f t="shared" si="556"/>
        <v>550</v>
      </c>
    </row>
    <row r="982" spans="79:130" x14ac:dyDescent="0.2">
      <c r="CA982" s="145" t="s">
        <v>3076</v>
      </c>
      <c r="CB982" s="150" t="s">
        <v>5402</v>
      </c>
      <c r="CC982" s="137" t="str">
        <f t="shared" ref="CC982:CC987" si="559">CONCATENATE(CA982,".",CB982)</f>
        <v>ДП Єва.фальц..робоча..Stand цл Лів +3завіс</v>
      </c>
      <c r="DD982" s="164" t="s">
        <v>0</v>
      </c>
      <c r="DE982" s="165">
        <v>8110</v>
      </c>
      <c r="DF982" s="519">
        <f t="shared" ref="DF982:DF988" si="560">ROUND(((DE982-(DE982/6))/$DD$3)*$DE$3,2)</f>
        <v>8110</v>
      </c>
      <c r="DG982" s="526"/>
      <c r="DH982" s="521">
        <f t="shared" si="558"/>
        <v>8110</v>
      </c>
      <c r="DV982" s="732" t="s">
        <v>6951</v>
      </c>
      <c r="DW982" s="165">
        <v>800</v>
      </c>
      <c r="DX982" s="519">
        <f t="shared" si="555"/>
        <v>800</v>
      </c>
      <c r="DY982" s="520"/>
      <c r="DZ982" s="524">
        <f t="shared" si="556"/>
        <v>800</v>
      </c>
    </row>
    <row r="983" spans="79:130" x14ac:dyDescent="0.2">
      <c r="CA983" s="145" t="s">
        <v>3076</v>
      </c>
      <c r="CB983" s="150" t="s">
        <v>5403</v>
      </c>
      <c r="CC983" s="137" t="str">
        <f t="shared" si="559"/>
        <v>ДП Єва.фальц..робоча..Stand цл Пр +3завіс</v>
      </c>
      <c r="DD983" s="164" t="s">
        <v>1</v>
      </c>
      <c r="DE983" s="165">
        <v>8110</v>
      </c>
      <c r="DF983" s="519">
        <f t="shared" si="560"/>
        <v>8110</v>
      </c>
      <c r="DG983" s="526"/>
      <c r="DH983" s="521">
        <f t="shared" si="558"/>
        <v>8110</v>
      </c>
      <c r="DV983" s="732" t="s">
        <v>6952</v>
      </c>
      <c r="DW983" s="165">
        <v>800</v>
      </c>
      <c r="DX983" s="519">
        <f t="shared" si="555"/>
        <v>800</v>
      </c>
      <c r="DY983" s="520"/>
      <c r="DZ983" s="524">
        <f t="shared" si="556"/>
        <v>800</v>
      </c>
    </row>
    <row r="984" spans="79:130" x14ac:dyDescent="0.2">
      <c r="CA984" s="145" t="s">
        <v>3076</v>
      </c>
      <c r="CB984" s="150" t="s">
        <v>5404</v>
      </c>
      <c r="CC984" s="137" t="str">
        <f t="shared" si="559"/>
        <v>ДП Єва.фальц..робоча..Stand кл Лів +3завіс</v>
      </c>
      <c r="DD984" s="164" t="s">
        <v>2</v>
      </c>
      <c r="DE984" s="165">
        <v>8110</v>
      </c>
      <c r="DF984" s="519">
        <f t="shared" si="560"/>
        <v>8110</v>
      </c>
      <c r="DG984" s="526"/>
      <c r="DH984" s="521">
        <f t="shared" si="558"/>
        <v>8110</v>
      </c>
      <c r="DV984" s="732" t="s">
        <v>6953</v>
      </c>
      <c r="DW984" s="165">
        <v>1000</v>
      </c>
      <c r="DX984" s="519">
        <f t="shared" si="555"/>
        <v>1000</v>
      </c>
      <c r="DY984" s="520"/>
      <c r="DZ984" s="524">
        <f t="shared" si="556"/>
        <v>1000</v>
      </c>
    </row>
    <row r="985" spans="79:130" x14ac:dyDescent="0.2">
      <c r="CA985" s="145" t="s">
        <v>3076</v>
      </c>
      <c r="CB985" s="150" t="s">
        <v>5405</v>
      </c>
      <c r="CC985" s="137" t="str">
        <f t="shared" si="559"/>
        <v>ДП Єва.фальц..робоча..Stand кл Пр +3завіс</v>
      </c>
      <c r="DD985" s="164" t="s">
        <v>3</v>
      </c>
      <c r="DE985" s="165">
        <v>8110</v>
      </c>
      <c r="DF985" s="519">
        <f t="shared" si="560"/>
        <v>8110</v>
      </c>
      <c r="DG985" s="526"/>
      <c r="DH985" s="521">
        <f t="shared" si="558"/>
        <v>8110</v>
      </c>
      <c r="DV985" s="732" t="s">
        <v>6954</v>
      </c>
      <c r="DW985" s="165">
        <v>1000</v>
      </c>
      <c r="DX985" s="519">
        <f t="shared" si="555"/>
        <v>1000</v>
      </c>
      <c r="DY985" s="520"/>
      <c r="DZ985" s="524">
        <f t="shared" si="556"/>
        <v>1000</v>
      </c>
    </row>
    <row r="986" spans="79:130" x14ac:dyDescent="0.2">
      <c r="CA986" s="145" t="s">
        <v>3076</v>
      </c>
      <c r="CB986" s="150" t="s">
        <v>5406</v>
      </c>
      <c r="CC986" s="137" t="str">
        <f t="shared" si="559"/>
        <v>ДП Єва.фальц..робоча..Stand ст Лів +3завіс</v>
      </c>
      <c r="DD986" s="164" t="s">
        <v>4</v>
      </c>
      <c r="DE986" s="165">
        <v>7470</v>
      </c>
      <c r="DF986" s="519">
        <f t="shared" si="560"/>
        <v>7470</v>
      </c>
      <c r="DG986" s="526"/>
      <c r="DH986" s="521">
        <f t="shared" si="558"/>
        <v>7470</v>
      </c>
      <c r="DV986" s="733" t="s">
        <v>6955</v>
      </c>
      <c r="DW986" s="163">
        <v>0</v>
      </c>
      <c r="DX986" s="519">
        <f t="shared" si="555"/>
        <v>0</v>
      </c>
      <c r="DY986" s="523"/>
      <c r="DZ986" s="524">
        <f t="shared" si="556"/>
        <v>0</v>
      </c>
    </row>
    <row r="987" spans="79:130" x14ac:dyDescent="0.2">
      <c r="CA987" s="145" t="s">
        <v>3076</v>
      </c>
      <c r="CB987" s="150" t="s">
        <v>5407</v>
      </c>
      <c r="CC987" s="137" t="str">
        <f t="shared" si="559"/>
        <v>ДП Єва.фальц..робоча..Stand ст Пр +3завіс</v>
      </c>
      <c r="DD987" s="164" t="s">
        <v>5</v>
      </c>
      <c r="DE987" s="165">
        <v>6890</v>
      </c>
      <c r="DF987" s="519">
        <f t="shared" si="560"/>
        <v>6890</v>
      </c>
      <c r="DG987" s="526"/>
      <c r="DH987" s="521">
        <f t="shared" si="558"/>
        <v>6890</v>
      </c>
      <c r="DV987" s="732" t="s">
        <v>6956</v>
      </c>
      <c r="DW987" s="165">
        <v>0</v>
      </c>
      <c r="DX987" s="519">
        <f t="shared" si="555"/>
        <v>0</v>
      </c>
      <c r="DY987" s="520"/>
      <c r="DZ987" s="524">
        <f t="shared" si="556"/>
        <v>0</v>
      </c>
    </row>
    <row r="988" spans="79:130" x14ac:dyDescent="0.2">
      <c r="CA988" s="145" t="s">
        <v>3076</v>
      </c>
      <c r="CC988" s="137"/>
      <c r="DD988" s="107" t="s">
        <v>6</v>
      </c>
      <c r="DE988" s="163">
        <v>7470</v>
      </c>
      <c r="DF988" s="528">
        <f t="shared" si="560"/>
        <v>7470</v>
      </c>
      <c r="DG988" s="526"/>
      <c r="DH988" s="524">
        <f t="shared" si="558"/>
        <v>7470</v>
      </c>
      <c r="DV988" s="733" t="s">
        <v>6957</v>
      </c>
      <c r="DW988" s="163">
        <v>0</v>
      </c>
      <c r="DX988" s="519">
        <f t="shared" si="555"/>
        <v>0</v>
      </c>
      <c r="DY988" s="523"/>
      <c r="DZ988" s="524">
        <f t="shared" si="556"/>
        <v>0</v>
      </c>
    </row>
    <row r="989" spans="79:130" x14ac:dyDescent="0.2">
      <c r="CA989" s="145" t="s">
        <v>3076</v>
      </c>
      <c r="CB989" s="136" t="s">
        <v>6271</v>
      </c>
      <c r="CC989" s="137" t="str">
        <f>CONCATENATE(CA989,".",CB989)</f>
        <v>ДП Єва.фальц..робоча..Soft цл (чор.) +3завіс</v>
      </c>
      <c r="DD989" s="732" t="s">
        <v>4948</v>
      </c>
      <c r="DE989" s="165">
        <v>8540</v>
      </c>
      <c r="DF989" s="519">
        <f t="shared" ref="DF989:DF995" si="561">ROUND(((DE989-(DE989/6))/$DD$3)*$DE$3,2)</f>
        <v>8540</v>
      </c>
      <c r="DG989" s="526"/>
      <c r="DH989" s="521">
        <f t="shared" si="558"/>
        <v>8540</v>
      </c>
      <c r="DV989" s="731" t="s">
        <v>6958</v>
      </c>
      <c r="DW989" s="162">
        <v>800</v>
      </c>
      <c r="DX989" s="519">
        <f t="shared" si="555"/>
        <v>800</v>
      </c>
      <c r="DY989" s="526"/>
      <c r="DZ989" s="524">
        <f t="shared" si="556"/>
        <v>800</v>
      </c>
    </row>
    <row r="990" spans="79:130" x14ac:dyDescent="0.2">
      <c r="CA990" s="145" t="s">
        <v>3076</v>
      </c>
      <c r="CB990" s="136" t="s">
        <v>6206</v>
      </c>
      <c r="CC990" s="137" t="str">
        <f>CONCATENATE(CA990,".",CB990)</f>
        <v>ДП Єва.фальц..робоча..Soft ст (чор.) +3завіс</v>
      </c>
      <c r="DD990" s="732" t="s">
        <v>4949</v>
      </c>
      <c r="DE990" s="165">
        <v>8540</v>
      </c>
      <c r="DF990" s="519">
        <f t="shared" si="561"/>
        <v>8540</v>
      </c>
      <c r="DG990" s="526"/>
      <c r="DH990" s="521">
        <f t="shared" si="558"/>
        <v>8540</v>
      </c>
      <c r="DV990" s="732" t="s">
        <v>6959</v>
      </c>
      <c r="DW990" s="165">
        <v>800</v>
      </c>
      <c r="DX990" s="519">
        <f t="shared" si="555"/>
        <v>800</v>
      </c>
      <c r="DY990" s="520"/>
      <c r="DZ990" s="524">
        <f t="shared" si="556"/>
        <v>800</v>
      </c>
    </row>
    <row r="991" spans="79:130" x14ac:dyDescent="0.2">
      <c r="CA991" s="145" t="s">
        <v>3076</v>
      </c>
      <c r="CB991" s="136" t="s">
        <v>4064</v>
      </c>
      <c r="CC991" s="137" t="str">
        <f>CONCATENATE(CA991,".",CB991)</f>
        <v>ДП Єва.фальц..робоча..Soft цл +3завіс</v>
      </c>
      <c r="DD991" s="732" t="s">
        <v>4950</v>
      </c>
      <c r="DE991" s="165">
        <v>8540</v>
      </c>
      <c r="DF991" s="519">
        <f t="shared" si="561"/>
        <v>8540</v>
      </c>
      <c r="DG991" s="526"/>
      <c r="DH991" s="521">
        <f t="shared" si="558"/>
        <v>8540</v>
      </c>
      <c r="DV991" s="733" t="s">
        <v>6960</v>
      </c>
      <c r="DW991" s="163">
        <v>800</v>
      </c>
      <c r="DX991" s="519">
        <f t="shared" si="555"/>
        <v>800</v>
      </c>
      <c r="DY991" s="523"/>
      <c r="DZ991" s="524">
        <f t="shared" si="556"/>
        <v>800</v>
      </c>
    </row>
    <row r="992" spans="79:130" x14ac:dyDescent="0.2">
      <c r="CA992" s="145" t="s">
        <v>3076</v>
      </c>
      <c r="CB992" s="136" t="s">
        <v>4067</v>
      </c>
      <c r="CC992" s="137" t="str">
        <f>CONCATENATE(CA992,".",CB992)</f>
        <v>ДП Єва.фальц..робоча..Soft ст +3завіс</v>
      </c>
      <c r="DD992" s="732" t="s">
        <v>4951</v>
      </c>
      <c r="DE992" s="165">
        <v>8540</v>
      </c>
      <c r="DF992" s="519">
        <f t="shared" si="561"/>
        <v>8540</v>
      </c>
      <c r="DG992" s="526"/>
      <c r="DH992" s="521">
        <f t="shared" si="558"/>
        <v>8540</v>
      </c>
      <c r="DV992" s="732" t="s">
        <v>6961</v>
      </c>
      <c r="DW992" s="165">
        <v>800</v>
      </c>
      <c r="DX992" s="519">
        <f t="shared" si="555"/>
        <v>800</v>
      </c>
      <c r="DY992" s="520"/>
      <c r="DZ992" s="524">
        <f t="shared" si="556"/>
        <v>800</v>
      </c>
    </row>
    <row r="993" spans="79:130" x14ac:dyDescent="0.2">
      <c r="CA993" s="145" t="s">
        <v>3076</v>
      </c>
      <c r="CC993" s="21"/>
      <c r="DD993" s="732" t="s">
        <v>4952</v>
      </c>
      <c r="DE993" s="165">
        <v>7830</v>
      </c>
      <c r="DF993" s="519">
        <f t="shared" si="561"/>
        <v>7830</v>
      </c>
      <c r="DG993" s="526"/>
      <c r="DH993" s="521">
        <f t="shared" si="558"/>
        <v>7830</v>
      </c>
      <c r="DV993" s="732" t="s">
        <v>6962</v>
      </c>
      <c r="DW993" s="165">
        <v>800</v>
      </c>
      <c r="DX993" s="519">
        <f t="shared" si="555"/>
        <v>800</v>
      </c>
      <c r="DY993" s="520"/>
      <c r="DZ993" s="524">
        <f t="shared" si="556"/>
        <v>800</v>
      </c>
    </row>
    <row r="994" spans="79:130" x14ac:dyDescent="0.2">
      <c r="CA994" s="145" t="s">
        <v>3076</v>
      </c>
      <c r="CB994" s="136" t="s">
        <v>4076</v>
      </c>
      <c r="CC994" s="137" t="str">
        <f>CONCATENATE(CA994,".",CB994)</f>
        <v>ДП Єва.фальц..робоча..Magnet цл +3завіс</v>
      </c>
      <c r="DD994" s="732" t="s">
        <v>4953</v>
      </c>
      <c r="DE994" s="165">
        <v>7230</v>
      </c>
      <c r="DF994" s="519">
        <f t="shared" si="561"/>
        <v>7230</v>
      </c>
      <c r="DG994" s="526"/>
      <c r="DH994" s="521">
        <f t="shared" si="558"/>
        <v>7230</v>
      </c>
      <c r="DV994" s="732" t="s">
        <v>6963</v>
      </c>
      <c r="DW994" s="165">
        <v>800</v>
      </c>
      <c r="DX994" s="519">
        <f t="shared" si="555"/>
        <v>800</v>
      </c>
      <c r="DY994" s="520"/>
      <c r="DZ994" s="524">
        <f t="shared" si="556"/>
        <v>800</v>
      </c>
    </row>
    <row r="995" spans="79:130" x14ac:dyDescent="0.2">
      <c r="CA995" s="146" t="s">
        <v>3076</v>
      </c>
      <c r="CB995" s="61" t="s">
        <v>4079</v>
      </c>
      <c r="CC995" s="138" t="str">
        <f>CONCATENATE(CA995,".",CB995)</f>
        <v>ДП Єва.фальц..робоча..Magnet ст +3завіс</v>
      </c>
      <c r="DD995" s="733" t="s">
        <v>4954</v>
      </c>
      <c r="DE995" s="163">
        <v>7830</v>
      </c>
      <c r="DF995" s="528">
        <f t="shared" si="561"/>
        <v>7830</v>
      </c>
      <c r="DG995" s="526"/>
      <c r="DH995" s="524">
        <f t="shared" si="558"/>
        <v>7830</v>
      </c>
      <c r="DV995" s="732" t="s">
        <v>6964</v>
      </c>
      <c r="DW995" s="165">
        <v>0</v>
      </c>
      <c r="DX995" s="519">
        <f t="shared" si="555"/>
        <v>0</v>
      </c>
      <c r="DY995" s="520"/>
      <c r="DZ995" s="524">
        <f t="shared" si="556"/>
        <v>0</v>
      </c>
    </row>
    <row r="996" spans="79:130" x14ac:dyDescent="0.2">
      <c r="CA996" s="145" t="s">
        <v>3076</v>
      </c>
      <c r="CB996" s="762" t="s">
        <v>5833</v>
      </c>
      <c r="CC996" s="137" t="str">
        <f>CONCATENATE(CA996,".",CB996)</f>
        <v>ДП Єва.фальц..робоча..Magnet цл (чор.) +3завіс</v>
      </c>
      <c r="DD996" s="638"/>
      <c r="DE996" s="639"/>
      <c r="DF996" s="640"/>
      <c r="DG996" s="641"/>
      <c r="DH996" s="642"/>
      <c r="DV996" s="732" t="s">
        <v>6965</v>
      </c>
      <c r="DW996" s="165">
        <v>1000</v>
      </c>
      <c r="DX996" s="519">
        <f t="shared" si="555"/>
        <v>1000</v>
      </c>
      <c r="DY996" s="520"/>
      <c r="DZ996" s="524">
        <f t="shared" si="556"/>
        <v>1000</v>
      </c>
    </row>
    <row r="997" spans="79:130" x14ac:dyDescent="0.2">
      <c r="CA997" s="146" t="s">
        <v>3076</v>
      </c>
      <c r="CB997" s="762" t="s">
        <v>5834</v>
      </c>
      <c r="CC997" s="138" t="str">
        <f>CONCATENATE(CA997,".",CB997)</f>
        <v>ДП Єва.фальц..робоча..Magnet ст (чор.) +3завіс</v>
      </c>
      <c r="DD997" s="143" t="s">
        <v>6152</v>
      </c>
      <c r="DE997" s="165">
        <v>7300</v>
      </c>
      <c r="DF997" s="519">
        <f>ROUND(((DE997-(DE997/6))/$DD$3)*$DE$3,2)</f>
        <v>7300</v>
      </c>
      <c r="DG997" s="526"/>
      <c r="DH997" s="521">
        <f>IF(DG997="",DF997,
IF(AND($DE$10&gt;=VLOOKUP(DG997,$DD$5:$DH$9,2,0),$DE$10&lt;=VLOOKUP(DG997,$DD$5:$DH$9,3,0)),
(DF997*(1-VLOOKUP(DG997,$DD$5:$DH$9,4,0))),
DF997))</f>
        <v>7300</v>
      </c>
      <c r="DV997" s="733" t="s">
        <v>6966</v>
      </c>
      <c r="DW997" s="165">
        <v>1000</v>
      </c>
      <c r="DX997" s="519">
        <f t="shared" si="555"/>
        <v>1000</v>
      </c>
      <c r="DY997" s="523"/>
      <c r="DZ997" s="524">
        <f t="shared" si="556"/>
        <v>1000</v>
      </c>
    </row>
    <row r="998" spans="79:130" x14ac:dyDescent="0.2">
      <c r="CA998" s="144" t="s">
        <v>3077</v>
      </c>
      <c r="CB998" s="133" t="s">
        <v>3871</v>
      </c>
      <c r="CC998" s="134" t="str">
        <f>CONCATENATE(CA998,".",CB998)</f>
        <v>ДП Єва.фальц..неробоча..(ні)</v>
      </c>
      <c r="DD998" s="143" t="s">
        <v>6153</v>
      </c>
      <c r="DE998" s="165">
        <v>7300</v>
      </c>
      <c r="DF998" s="519">
        <f t="shared" ref="DF998:DF1012" si="562">ROUND(((DE998-(DE998/6))/$DD$3)*$DE$3,2)</f>
        <v>7300</v>
      </c>
      <c r="DG998" s="526"/>
      <c r="DH998" s="521">
        <f t="shared" ref="DH998:DH1012" si="563">IF(DG998="",DF998,
IF(AND($DE$10&gt;=VLOOKUP(DG998,$DD$5:$DH$9,2,0),$DE$10&lt;=VLOOKUP(DG998,$DD$5:$DH$9,3,0)),
(DF998*(1-VLOOKUP(DG998,$DD$5:$DH$9,4,0))),
DF998))</f>
        <v>7300</v>
      </c>
      <c r="DV998" s="733" t="s">
        <v>6967</v>
      </c>
      <c r="DW998" s="163">
        <v>1000</v>
      </c>
      <c r="DX998" s="519">
        <f t="shared" si="555"/>
        <v>1000</v>
      </c>
      <c r="DY998" s="523"/>
      <c r="DZ998" s="524">
        <f t="shared" si="556"/>
        <v>1000</v>
      </c>
    </row>
    <row r="999" spans="79:130" x14ac:dyDescent="0.2">
      <c r="CA999" s="145" t="s">
        <v>3077</v>
      </c>
      <c r="CC999" s="21"/>
      <c r="DD999" s="143" t="s">
        <v>6154</v>
      </c>
      <c r="DE999" s="165">
        <v>7580</v>
      </c>
      <c r="DF999" s="519">
        <f t="shared" si="562"/>
        <v>7580</v>
      </c>
      <c r="DG999" s="526"/>
      <c r="DH999" s="521">
        <f t="shared" si="563"/>
        <v>7580</v>
      </c>
      <c r="DV999" s="732" t="s">
        <v>6968</v>
      </c>
      <c r="DW999" s="165">
        <v>1000</v>
      </c>
      <c r="DX999" s="519">
        <f t="shared" si="555"/>
        <v>1000</v>
      </c>
      <c r="DY999" s="520"/>
      <c r="DZ999" s="524">
        <f t="shared" si="556"/>
        <v>1000</v>
      </c>
    </row>
    <row r="1000" spans="79:130" x14ac:dyDescent="0.2">
      <c r="CA1000" s="145" t="s">
        <v>3077</v>
      </c>
      <c r="CB1000" s="150" t="s">
        <v>4085</v>
      </c>
      <c r="CC1000" s="137" t="str">
        <f t="shared" ref="CC1000:CC1005" si="564">CONCATENATE(CA1000,".",CB1000)</f>
        <v>ДП Єва.фальц..неробоча..Пл Stand +3завіс</v>
      </c>
      <c r="DD1000" s="143" t="s">
        <v>6155</v>
      </c>
      <c r="DE1000" s="165">
        <v>7580</v>
      </c>
      <c r="DF1000" s="519">
        <f t="shared" si="562"/>
        <v>7580</v>
      </c>
      <c r="DG1000" s="526"/>
      <c r="DH1000" s="521">
        <f t="shared" si="563"/>
        <v>7580</v>
      </c>
      <c r="DV1000" s="732" t="s">
        <v>6969</v>
      </c>
      <c r="DW1000" s="165">
        <v>1000</v>
      </c>
      <c r="DX1000" s="519">
        <f t="shared" si="555"/>
        <v>1000</v>
      </c>
      <c r="DY1000" s="520"/>
      <c r="DZ1000" s="524">
        <f t="shared" si="556"/>
        <v>1000</v>
      </c>
    </row>
    <row r="1001" spans="79:130" x14ac:dyDescent="0.2">
      <c r="CA1001" s="145" t="s">
        <v>3077</v>
      </c>
      <c r="CB1001" s="150" t="s">
        <v>6268</v>
      </c>
      <c r="CC1001" s="137" t="str">
        <f t="shared" si="564"/>
        <v>ДП Єва.фальц..неробоча..Пл Soft (чор.)+3завіс</v>
      </c>
      <c r="DD1001" s="143" t="s">
        <v>6156</v>
      </c>
      <c r="DE1001" s="165">
        <v>7900</v>
      </c>
      <c r="DF1001" s="519">
        <f t="shared" si="562"/>
        <v>7900</v>
      </c>
      <c r="DG1001" s="526"/>
      <c r="DH1001" s="521">
        <f t="shared" si="563"/>
        <v>7900</v>
      </c>
      <c r="DV1001" s="732" t="s">
        <v>6970</v>
      </c>
      <c r="DW1001" s="165">
        <v>1000</v>
      </c>
      <c r="DX1001" s="519">
        <f t="shared" si="555"/>
        <v>1000</v>
      </c>
      <c r="DY1001" s="520"/>
      <c r="DZ1001" s="524">
        <f t="shared" si="556"/>
        <v>1000</v>
      </c>
    </row>
    <row r="1002" spans="79:130" x14ac:dyDescent="0.2">
      <c r="CA1002" s="145" t="s">
        <v>3077</v>
      </c>
      <c r="CB1002" s="150" t="s">
        <v>4093</v>
      </c>
      <c r="CC1002" s="137" t="str">
        <f t="shared" si="564"/>
        <v>ДП Єва.фальц..неробоча..Пл Soft +3завіс</v>
      </c>
      <c r="DD1002" s="143" t="s">
        <v>6157</v>
      </c>
      <c r="DE1002" s="165">
        <v>7900</v>
      </c>
      <c r="DF1002" s="519">
        <f t="shared" si="562"/>
        <v>7900</v>
      </c>
      <c r="DG1002" s="526"/>
      <c r="DH1002" s="521">
        <f t="shared" si="563"/>
        <v>7900</v>
      </c>
      <c r="DV1002" s="732" t="s">
        <v>6971</v>
      </c>
      <c r="DW1002" s="165">
        <v>0</v>
      </c>
      <c r="DX1002" s="519">
        <f t="shared" si="555"/>
        <v>0</v>
      </c>
      <c r="DY1002" s="520"/>
      <c r="DZ1002" s="524">
        <f t="shared" si="556"/>
        <v>0</v>
      </c>
    </row>
    <row r="1003" spans="79:130" x14ac:dyDescent="0.2">
      <c r="CA1003" s="146" t="s">
        <v>3077</v>
      </c>
      <c r="CB1003" s="151" t="s">
        <v>4096</v>
      </c>
      <c r="CC1003" s="138" t="str">
        <f t="shared" si="564"/>
        <v>ДП Єва.фальц..неробоча..Пл Magnet +3завіс</v>
      </c>
      <c r="DD1003" s="143" t="s">
        <v>6188</v>
      </c>
      <c r="DE1003" s="165">
        <v>7340</v>
      </c>
      <c r="DF1003" s="519">
        <f t="shared" si="562"/>
        <v>7340</v>
      </c>
      <c r="DG1003" s="526"/>
      <c r="DH1003" s="521">
        <f t="shared" si="563"/>
        <v>7340</v>
      </c>
      <c r="DV1003" s="732" t="s">
        <v>6972</v>
      </c>
      <c r="DW1003" s="165">
        <v>560</v>
      </c>
      <c r="DX1003" s="519">
        <f t="shared" si="555"/>
        <v>560</v>
      </c>
      <c r="DY1003" s="520"/>
      <c r="DZ1003" s="524">
        <f t="shared" si="556"/>
        <v>560</v>
      </c>
    </row>
    <row r="1004" spans="79:130" x14ac:dyDescent="0.2">
      <c r="CA1004" s="146" t="s">
        <v>3077</v>
      </c>
      <c r="CB1004" s="151" t="s">
        <v>5792</v>
      </c>
      <c r="CC1004" s="138" t="str">
        <f t="shared" si="564"/>
        <v>ДП Єва.фальц..неробоча..Пл Magnet (чор.) +3завіс</v>
      </c>
      <c r="DD1004" s="143" t="s">
        <v>6194</v>
      </c>
      <c r="DE1004" s="165">
        <v>7100</v>
      </c>
      <c r="DF1004" s="519">
        <f t="shared" si="562"/>
        <v>7100</v>
      </c>
      <c r="DG1004" s="526"/>
      <c r="DH1004" s="521">
        <f t="shared" si="563"/>
        <v>7100</v>
      </c>
      <c r="DV1004" s="891"/>
      <c r="DW1004" s="892"/>
      <c r="DX1004" s="882"/>
      <c r="DY1004" s="893"/>
      <c r="DZ1004" s="894"/>
    </row>
    <row r="1005" spans="79:130" x14ac:dyDescent="0.2">
      <c r="CA1005" s="145" t="s">
        <v>3078</v>
      </c>
      <c r="CB1005" s="136" t="s">
        <v>3871</v>
      </c>
      <c r="CC1005" s="238" t="str">
        <f t="shared" si="564"/>
        <v>ДП Єва.б/з фальц..робоча..(ні)</v>
      </c>
      <c r="DD1005" s="143" t="s">
        <v>6158</v>
      </c>
      <c r="DE1005" s="165">
        <v>7020</v>
      </c>
      <c r="DF1005" s="519">
        <f t="shared" si="562"/>
        <v>7020</v>
      </c>
      <c r="DG1005" s="526"/>
      <c r="DH1005" s="521">
        <f t="shared" si="563"/>
        <v>7020</v>
      </c>
      <c r="DV1005" s="107" t="s">
        <v>7142</v>
      </c>
      <c r="DW1005" s="163">
        <v>0</v>
      </c>
      <c r="DX1005" s="519">
        <f t="shared" ref="DX1005:DX1037" si="565">ROUND(((DW1005-(DW1005/6))/$DD$3)*$DE$3,2)</f>
        <v>0</v>
      </c>
      <c r="DY1005" s="523"/>
      <c r="DZ1005" s="524">
        <f t="shared" ref="DZ1005:DZ1037" si="566">IF(DY1005="",DX1005,
IF(AND($DW$10&gt;=VLOOKUP(DY1005,$DV$5:$DZ$9,2,0),$DW$10&lt;=VLOOKUP(DY1005,$DV$5:$DZ$9,3,0)),
(DX1005*(1-VLOOKUP(DY1005,$DV$5:$DZ$9,4,0))),
DX1005))</f>
        <v>0</v>
      </c>
    </row>
    <row r="1006" spans="79:130" x14ac:dyDescent="0.2">
      <c r="CA1006" s="145" t="s">
        <v>3078</v>
      </c>
      <c r="CB1006" s="96"/>
      <c r="CC1006" s="96"/>
      <c r="DD1006" s="143" t="s">
        <v>6159</v>
      </c>
      <c r="DE1006" s="165">
        <v>7020</v>
      </c>
      <c r="DF1006" s="519">
        <f t="shared" si="562"/>
        <v>7020</v>
      </c>
      <c r="DG1006" s="526"/>
      <c r="DH1006" s="521">
        <f t="shared" si="563"/>
        <v>7020</v>
      </c>
      <c r="DV1006" s="107" t="s">
        <v>7143</v>
      </c>
      <c r="DW1006" s="163">
        <v>0</v>
      </c>
      <c r="DX1006" s="519">
        <f t="shared" si="565"/>
        <v>0</v>
      </c>
      <c r="DY1006" s="523"/>
      <c r="DZ1006" s="524">
        <f t="shared" si="566"/>
        <v>0</v>
      </c>
    </row>
    <row r="1007" spans="79:130" x14ac:dyDescent="0.2">
      <c r="CA1007" s="145" t="s">
        <v>3078</v>
      </c>
      <c r="CB1007" s="475" t="s">
        <v>4097</v>
      </c>
      <c r="CC1007" s="238" t="str">
        <f t="shared" ref="CC1007:CC1015" si="567">CONCATENATE(CA1007,".",CB1007)</f>
        <v>ДП Єва.б/з фальц..робоча..Magnet цл б/з завіс.</v>
      </c>
      <c r="DD1007" s="143" t="s">
        <v>6160</v>
      </c>
      <c r="DE1007" s="165">
        <v>7290</v>
      </c>
      <c r="DF1007" s="519">
        <f t="shared" si="562"/>
        <v>7290</v>
      </c>
      <c r="DG1007" s="526"/>
      <c r="DH1007" s="521">
        <f t="shared" si="563"/>
        <v>7290</v>
      </c>
      <c r="DV1007" s="20" t="s">
        <v>7144</v>
      </c>
      <c r="DW1007" s="163">
        <v>0</v>
      </c>
      <c r="DX1007" s="519">
        <f t="shared" si="565"/>
        <v>0</v>
      </c>
      <c r="DY1007" s="523"/>
      <c r="DZ1007" s="524">
        <f t="shared" si="566"/>
        <v>0</v>
      </c>
    </row>
    <row r="1008" spans="79:130" x14ac:dyDescent="0.2">
      <c r="CA1008" s="145" t="s">
        <v>3078</v>
      </c>
      <c r="CB1008" s="475" t="s">
        <v>4099</v>
      </c>
      <c r="CC1008" s="238" t="str">
        <f t="shared" si="567"/>
        <v>ДП Єва.б/з фальц..робоча..Magnet ст б/з завіс.</v>
      </c>
      <c r="DD1008" s="143" t="s">
        <v>6161</v>
      </c>
      <c r="DE1008" s="165">
        <v>7290</v>
      </c>
      <c r="DF1008" s="519">
        <f t="shared" si="562"/>
        <v>7290</v>
      </c>
      <c r="DG1008" s="526"/>
      <c r="DH1008" s="521">
        <f t="shared" si="563"/>
        <v>7290</v>
      </c>
      <c r="DV1008" s="730" t="s">
        <v>7145</v>
      </c>
      <c r="DW1008" s="104">
        <v>0</v>
      </c>
      <c r="DX1008" s="519">
        <f t="shared" si="565"/>
        <v>0</v>
      </c>
      <c r="DY1008" s="511"/>
      <c r="DZ1008" s="524">
        <f t="shared" si="566"/>
        <v>0</v>
      </c>
    </row>
    <row r="1009" spans="79:130" x14ac:dyDescent="0.2">
      <c r="CA1009" s="145" t="s">
        <v>3078</v>
      </c>
      <c r="CB1009" s="475" t="s">
        <v>4097</v>
      </c>
      <c r="CC1009" s="238" t="str">
        <f t="shared" si="567"/>
        <v>ДП Єва.б/з фальц..робоча..Magnet цл б/з завіс.</v>
      </c>
      <c r="DD1009" s="143" t="s">
        <v>6162</v>
      </c>
      <c r="DE1009" s="165">
        <v>7590</v>
      </c>
      <c r="DF1009" s="519">
        <f t="shared" si="562"/>
        <v>7590</v>
      </c>
      <c r="DG1009" s="526"/>
      <c r="DH1009" s="521">
        <f t="shared" si="563"/>
        <v>7590</v>
      </c>
      <c r="DV1009" s="731" t="s">
        <v>7146</v>
      </c>
      <c r="DW1009" s="162">
        <v>0</v>
      </c>
      <c r="DX1009" s="519">
        <f t="shared" si="565"/>
        <v>0</v>
      </c>
      <c r="DY1009" s="526"/>
      <c r="DZ1009" s="524">
        <f t="shared" si="566"/>
        <v>0</v>
      </c>
    </row>
    <row r="1010" spans="79:130" x14ac:dyDescent="0.2">
      <c r="CA1010" s="145" t="s">
        <v>3078</v>
      </c>
      <c r="CB1010" s="475" t="s">
        <v>5838</v>
      </c>
      <c r="CC1010" s="238" t="str">
        <f t="shared" si="567"/>
        <v>ДП Єва.б/з фальц..робоча..Magnet цл (чор.) б/з завіс.</v>
      </c>
      <c r="DD1010" s="143" t="s">
        <v>6163</v>
      </c>
      <c r="DE1010" s="165">
        <v>7590</v>
      </c>
      <c r="DF1010" s="519">
        <f t="shared" si="562"/>
        <v>7590</v>
      </c>
      <c r="DG1010" s="526"/>
      <c r="DH1010" s="521">
        <f t="shared" si="563"/>
        <v>7590</v>
      </c>
      <c r="DV1010" s="731" t="s">
        <v>7147</v>
      </c>
      <c r="DW1010" s="165">
        <v>0</v>
      </c>
      <c r="DX1010" s="519">
        <f t="shared" si="565"/>
        <v>0</v>
      </c>
      <c r="DY1010" s="520"/>
      <c r="DZ1010" s="524">
        <f t="shared" si="566"/>
        <v>0</v>
      </c>
    </row>
    <row r="1011" spans="79:130" x14ac:dyDescent="0.2">
      <c r="CA1011" s="145" t="s">
        <v>3078</v>
      </c>
      <c r="CB1011" s="475" t="s">
        <v>5835</v>
      </c>
      <c r="CC1011" s="238" t="str">
        <f t="shared" si="567"/>
        <v>ДП Єва.б/з фальц..робоча..Magnet ст (чор.) б/з завіс.</v>
      </c>
      <c r="DD1011" s="143" t="s">
        <v>6189</v>
      </c>
      <c r="DE1011" s="165">
        <v>7060</v>
      </c>
      <c r="DF1011" s="519">
        <f t="shared" si="562"/>
        <v>7060</v>
      </c>
      <c r="DG1011" s="526"/>
      <c r="DH1011" s="521">
        <f t="shared" si="563"/>
        <v>7060</v>
      </c>
      <c r="DV1011" s="732" t="s">
        <v>7148</v>
      </c>
      <c r="DW1011" s="165">
        <v>0</v>
      </c>
      <c r="DX1011" s="519">
        <f t="shared" si="565"/>
        <v>0</v>
      </c>
      <c r="DY1011" s="520"/>
      <c r="DZ1011" s="524">
        <f t="shared" si="566"/>
        <v>0</v>
      </c>
    </row>
    <row r="1012" spans="79:130" x14ac:dyDescent="0.2">
      <c r="CA1012" s="145" t="s">
        <v>3078</v>
      </c>
      <c r="CB1012" s="475" t="s">
        <v>4103</v>
      </c>
      <c r="CC1012" s="238" t="str">
        <f t="shared" si="567"/>
        <v>ДП Єва.б/з фальц..робоча..Magnet цл +2завіс 3D</v>
      </c>
      <c r="DD1012" s="143" t="s">
        <v>6195</v>
      </c>
      <c r="DE1012" s="165">
        <v>6830</v>
      </c>
      <c r="DF1012" s="519">
        <f t="shared" si="562"/>
        <v>6830</v>
      </c>
      <c r="DG1012" s="526"/>
      <c r="DH1012" s="521">
        <f t="shared" si="563"/>
        <v>6830</v>
      </c>
      <c r="DV1012" s="732" t="s">
        <v>7149</v>
      </c>
      <c r="DW1012" s="165">
        <v>680</v>
      </c>
      <c r="DX1012" s="519">
        <f t="shared" si="565"/>
        <v>680</v>
      </c>
      <c r="DY1012" s="520"/>
      <c r="DZ1012" s="524">
        <f t="shared" si="566"/>
        <v>680</v>
      </c>
    </row>
    <row r="1013" spans="79:130" x14ac:dyDescent="0.2">
      <c r="CA1013" s="145" t="s">
        <v>3078</v>
      </c>
      <c r="CB1013" s="475" t="s">
        <v>4107</v>
      </c>
      <c r="CC1013" s="238" t="str">
        <f t="shared" si="567"/>
        <v>ДП Єва.б/з фальц..робоча..Magnet ст +2завіс 3D</v>
      </c>
      <c r="DD1013" s="644"/>
      <c r="DE1013" s="841"/>
      <c r="DF1013" s="842"/>
      <c r="DG1013" s="843"/>
      <c r="DH1013" s="844"/>
      <c r="DV1013" s="732" t="s">
        <v>7150</v>
      </c>
      <c r="DW1013" s="165">
        <v>680</v>
      </c>
      <c r="DX1013" s="519">
        <f t="shared" si="565"/>
        <v>680</v>
      </c>
      <c r="DY1013" s="520"/>
      <c r="DZ1013" s="524">
        <f t="shared" si="566"/>
        <v>680</v>
      </c>
    </row>
    <row r="1014" spans="79:130" x14ac:dyDescent="0.2">
      <c r="CA1014" s="145" t="s">
        <v>3078</v>
      </c>
      <c r="CB1014" s="475" t="s">
        <v>5836</v>
      </c>
      <c r="CC1014" s="238" t="str">
        <f t="shared" si="567"/>
        <v>ДП Єва.б/з фальц..робоча..Magnet цл (чор.) +2завіс 3D(чор.)</v>
      </c>
      <c r="DD1014" s="143" t="s">
        <v>6905</v>
      </c>
      <c r="DE1014" s="165">
        <v>7300</v>
      </c>
      <c r="DF1014" s="519">
        <f>ROUND(((DE1014-(DE1014/6))/$DD$3)*$DE$3,2)</f>
        <v>7300</v>
      </c>
      <c r="DG1014" s="526"/>
      <c r="DH1014" s="521">
        <f>IF(DG1014="",DF1014,
IF(AND($DE$10&gt;=VLOOKUP(DG1014,$DD$5:$DH$9,2,0),$DE$10&lt;=VLOOKUP(DG1014,$DD$5:$DH$9,3,0)),
(DF1014*(1-VLOOKUP(DG1014,$DD$5:$DH$9,4,0))),
DF1014))</f>
        <v>7300</v>
      </c>
      <c r="DV1014" s="732" t="s">
        <v>7151</v>
      </c>
      <c r="DW1014" s="165">
        <v>550</v>
      </c>
      <c r="DX1014" s="519">
        <f t="shared" si="565"/>
        <v>550</v>
      </c>
      <c r="DY1014" s="520"/>
      <c r="DZ1014" s="524">
        <f t="shared" si="566"/>
        <v>550</v>
      </c>
    </row>
    <row r="1015" spans="79:130" x14ac:dyDescent="0.2">
      <c r="CA1015" s="145" t="s">
        <v>3078</v>
      </c>
      <c r="CB1015" s="475" t="s">
        <v>5837</v>
      </c>
      <c r="CC1015" s="238" t="str">
        <f t="shared" si="567"/>
        <v>ДП Єва.б/з фальц..робоча..Magnet ст (чор.) +2завіс 3D(чор.)</v>
      </c>
      <c r="DD1015" s="143" t="s">
        <v>6906</v>
      </c>
      <c r="DE1015" s="165">
        <v>7300</v>
      </c>
      <c r="DF1015" s="519">
        <f t="shared" ref="DF1015:DF1029" si="568">ROUND(((DE1015-(DE1015/6))/$DD$3)*$DE$3,2)</f>
        <v>7300</v>
      </c>
      <c r="DG1015" s="526"/>
      <c r="DH1015" s="521">
        <f t="shared" ref="DH1015:DH1029" si="569">IF(DG1015="",DF1015,
IF(AND($DE$10&gt;=VLOOKUP(DG1015,$DD$5:$DH$9,2,0),$DE$10&lt;=VLOOKUP(DG1015,$DD$5:$DH$9,3,0)),
(DF1015*(1-VLOOKUP(DG1015,$DD$5:$DH$9,4,0))),
DF1015))</f>
        <v>7300</v>
      </c>
      <c r="DV1015" s="732" t="s">
        <v>7152</v>
      </c>
      <c r="DW1015" s="165">
        <v>550</v>
      </c>
      <c r="DX1015" s="519">
        <f t="shared" si="565"/>
        <v>550</v>
      </c>
      <c r="DY1015" s="520"/>
      <c r="DZ1015" s="524">
        <f t="shared" si="566"/>
        <v>550</v>
      </c>
    </row>
    <row r="1016" spans="79:130" x14ac:dyDescent="0.2">
      <c r="CA1016" s="145" t="s">
        <v>3078</v>
      </c>
      <c r="CB1016" s="96"/>
      <c r="CC1016" s="96"/>
      <c r="DD1016" s="143" t="s">
        <v>6907</v>
      </c>
      <c r="DE1016" s="165">
        <v>7580</v>
      </c>
      <c r="DF1016" s="519">
        <f t="shared" si="568"/>
        <v>7580</v>
      </c>
      <c r="DG1016" s="526"/>
      <c r="DH1016" s="521">
        <f t="shared" si="569"/>
        <v>7580</v>
      </c>
      <c r="DV1016" s="732" t="s">
        <v>7153</v>
      </c>
      <c r="DW1016" s="165">
        <v>800</v>
      </c>
      <c r="DX1016" s="519">
        <f t="shared" si="565"/>
        <v>800</v>
      </c>
      <c r="DY1016" s="520"/>
      <c r="DZ1016" s="524">
        <f t="shared" si="566"/>
        <v>800</v>
      </c>
    </row>
    <row r="1017" spans="79:130" x14ac:dyDescent="0.2">
      <c r="CA1017" s="145" t="s">
        <v>3078</v>
      </c>
      <c r="CB1017" s="475" t="s">
        <v>4109</v>
      </c>
      <c r="CC1017" s="238" t="str">
        <f>CONCATENATE(CA1017,".",CB1017)</f>
        <v>ДП Єва.б/з фальц..робоча..Magnet цл +3завіс 3D</v>
      </c>
      <c r="DD1017" s="143" t="s">
        <v>6908</v>
      </c>
      <c r="DE1017" s="165">
        <v>7580</v>
      </c>
      <c r="DF1017" s="519">
        <f t="shared" si="568"/>
        <v>7580</v>
      </c>
      <c r="DG1017" s="526"/>
      <c r="DH1017" s="521">
        <f t="shared" si="569"/>
        <v>7580</v>
      </c>
      <c r="DV1017" s="732" t="s">
        <v>7154</v>
      </c>
      <c r="DW1017" s="165">
        <v>800</v>
      </c>
      <c r="DX1017" s="519">
        <f t="shared" si="565"/>
        <v>800</v>
      </c>
      <c r="DY1017" s="520"/>
      <c r="DZ1017" s="524">
        <f t="shared" si="566"/>
        <v>800</v>
      </c>
    </row>
    <row r="1018" spans="79:130" x14ac:dyDescent="0.2">
      <c r="CA1018" s="146" t="s">
        <v>3078</v>
      </c>
      <c r="CB1018" s="587" t="s">
        <v>4110</v>
      </c>
      <c r="CC1018" s="239" t="str">
        <f>CONCATENATE(CA1018,".",CB1018)</f>
        <v>ДП Єва.б/з фальц..робоча..Magnet ст +3завіс 3D</v>
      </c>
      <c r="DD1018" s="143" t="s">
        <v>6909</v>
      </c>
      <c r="DE1018" s="165">
        <v>7900</v>
      </c>
      <c r="DF1018" s="519">
        <f t="shared" si="568"/>
        <v>7900</v>
      </c>
      <c r="DG1018" s="526"/>
      <c r="DH1018" s="521">
        <f t="shared" si="569"/>
        <v>7900</v>
      </c>
      <c r="DV1018" s="732" t="s">
        <v>7155</v>
      </c>
      <c r="DW1018" s="165">
        <v>1000</v>
      </c>
      <c r="DX1018" s="519">
        <f t="shared" si="565"/>
        <v>1000</v>
      </c>
      <c r="DY1018" s="520"/>
      <c r="DZ1018" s="524">
        <f t="shared" si="566"/>
        <v>1000</v>
      </c>
    </row>
    <row r="1019" spans="79:130" x14ac:dyDescent="0.2">
      <c r="CA1019" s="145" t="s">
        <v>3078</v>
      </c>
      <c r="CB1019" s="475" t="s">
        <v>5840</v>
      </c>
      <c r="CC1019" s="238" t="str">
        <f>CONCATENATE(CA1019,".",CB1019)</f>
        <v>ДП Єва.б/з фальц..робоча..Magnet цл (чор.) +3завіс 3D(чор.)</v>
      </c>
      <c r="DD1019" s="143" t="s">
        <v>6910</v>
      </c>
      <c r="DE1019" s="165">
        <v>7900</v>
      </c>
      <c r="DF1019" s="519">
        <f t="shared" si="568"/>
        <v>7900</v>
      </c>
      <c r="DG1019" s="526"/>
      <c r="DH1019" s="521">
        <f t="shared" si="569"/>
        <v>7900</v>
      </c>
      <c r="DV1019" s="732" t="s">
        <v>7156</v>
      </c>
      <c r="DW1019" s="165">
        <v>1000</v>
      </c>
      <c r="DX1019" s="519">
        <f t="shared" si="565"/>
        <v>1000</v>
      </c>
      <c r="DY1019" s="520"/>
      <c r="DZ1019" s="524">
        <f t="shared" si="566"/>
        <v>1000</v>
      </c>
    </row>
    <row r="1020" spans="79:130" x14ac:dyDescent="0.2">
      <c r="CA1020" s="146" t="s">
        <v>3078</v>
      </c>
      <c r="CB1020" s="587" t="s">
        <v>5841</v>
      </c>
      <c r="CC1020" s="239" t="str">
        <f>CONCATENATE(CA1020,".",CB1020)</f>
        <v>ДП Єва.б/з фальц..робоча..Magnet ст (чор.) +3завіс 3D(чор.)</v>
      </c>
      <c r="DD1020" s="143" t="s">
        <v>6911</v>
      </c>
      <c r="DE1020" s="165">
        <v>7340</v>
      </c>
      <c r="DF1020" s="519">
        <f t="shared" si="568"/>
        <v>7340</v>
      </c>
      <c r="DG1020" s="526"/>
      <c r="DH1020" s="521">
        <f t="shared" si="569"/>
        <v>7340</v>
      </c>
      <c r="DV1020" s="733" t="s">
        <v>7157</v>
      </c>
      <c r="DW1020" s="163">
        <v>0</v>
      </c>
      <c r="DX1020" s="519">
        <f t="shared" si="565"/>
        <v>0</v>
      </c>
      <c r="DY1020" s="523"/>
      <c r="DZ1020" s="524">
        <f t="shared" si="566"/>
        <v>0</v>
      </c>
    </row>
    <row r="1021" spans="79:130" x14ac:dyDescent="0.2">
      <c r="CA1021" s="144" t="s">
        <v>3079</v>
      </c>
      <c r="CB1021" s="133" t="s">
        <v>3871</v>
      </c>
      <c r="CC1021" s="134" t="str">
        <f>CONCATENATE(CA1021,".",CB1021)</f>
        <v>ДП Єва.купе..робоча..(ні)</v>
      </c>
      <c r="DD1021" s="143" t="s">
        <v>6912</v>
      </c>
      <c r="DE1021" s="165">
        <v>7100</v>
      </c>
      <c r="DF1021" s="519">
        <f t="shared" si="568"/>
        <v>7100</v>
      </c>
      <c r="DG1021" s="526"/>
      <c r="DH1021" s="521">
        <f t="shared" si="569"/>
        <v>7100</v>
      </c>
      <c r="DV1021" s="732" t="s">
        <v>7158</v>
      </c>
      <c r="DW1021" s="165">
        <v>0</v>
      </c>
      <c r="DX1021" s="519">
        <f t="shared" si="565"/>
        <v>0</v>
      </c>
      <c r="DY1021" s="520"/>
      <c r="DZ1021" s="524">
        <f t="shared" si="566"/>
        <v>0</v>
      </c>
    </row>
    <row r="1022" spans="79:130" x14ac:dyDescent="0.2">
      <c r="CA1022" s="145" t="s">
        <v>3079</v>
      </c>
      <c r="CC1022" s="21"/>
      <c r="DD1022" s="143" t="s">
        <v>6913</v>
      </c>
      <c r="DE1022" s="165">
        <v>7020</v>
      </c>
      <c r="DF1022" s="519">
        <f t="shared" si="568"/>
        <v>7020</v>
      </c>
      <c r="DG1022" s="526"/>
      <c r="DH1022" s="521">
        <f t="shared" si="569"/>
        <v>7020</v>
      </c>
      <c r="DV1022" s="733" t="s">
        <v>7159</v>
      </c>
      <c r="DW1022" s="163">
        <v>0</v>
      </c>
      <c r="DX1022" s="519">
        <f t="shared" si="565"/>
        <v>0</v>
      </c>
      <c r="DY1022" s="523"/>
      <c r="DZ1022" s="524">
        <f t="shared" si="566"/>
        <v>0</v>
      </c>
    </row>
    <row r="1023" spans="79:130" x14ac:dyDescent="0.2">
      <c r="CA1023" s="145" t="s">
        <v>3079</v>
      </c>
      <c r="CB1023" s="136" t="s">
        <v>434</v>
      </c>
      <c r="CC1023" s="137" t="str">
        <f>CONCATENATE(CA1023,".",CB1023)</f>
        <v>ДП Єва.купе..робоча..Ручка-Захват</v>
      </c>
      <c r="DD1023" s="143" t="s">
        <v>6914</v>
      </c>
      <c r="DE1023" s="165">
        <v>7020</v>
      </c>
      <c r="DF1023" s="519">
        <f t="shared" si="568"/>
        <v>7020</v>
      </c>
      <c r="DG1023" s="526"/>
      <c r="DH1023" s="521">
        <f t="shared" si="569"/>
        <v>7020</v>
      </c>
      <c r="DV1023" s="731" t="s">
        <v>7160</v>
      </c>
      <c r="DW1023" s="162">
        <v>800</v>
      </c>
      <c r="DX1023" s="519">
        <f t="shared" si="565"/>
        <v>800</v>
      </c>
      <c r="DY1023" s="526"/>
      <c r="DZ1023" s="524">
        <f t="shared" si="566"/>
        <v>800</v>
      </c>
    </row>
    <row r="1024" spans="79:130" x14ac:dyDescent="0.2">
      <c r="CA1024" s="145" t="s">
        <v>3079</v>
      </c>
      <c r="CB1024" s="136" t="s">
        <v>647</v>
      </c>
      <c r="CC1024" s="137" t="str">
        <f>CONCATENATE(CA1024,".",CB1024)</f>
        <v>ДП Єва.купе..робоча..Ручка-Замок</v>
      </c>
      <c r="DD1024" s="143" t="s">
        <v>6915</v>
      </c>
      <c r="DE1024" s="165">
        <v>7290</v>
      </c>
      <c r="DF1024" s="519">
        <f t="shared" si="568"/>
        <v>7290</v>
      </c>
      <c r="DG1024" s="526"/>
      <c r="DH1024" s="521">
        <f t="shared" si="569"/>
        <v>7290</v>
      </c>
      <c r="DV1024" s="732" t="s">
        <v>7161</v>
      </c>
      <c r="DW1024" s="165">
        <v>800</v>
      </c>
      <c r="DX1024" s="519">
        <f t="shared" si="565"/>
        <v>800</v>
      </c>
      <c r="DY1024" s="520"/>
      <c r="DZ1024" s="524">
        <f t="shared" si="566"/>
        <v>800</v>
      </c>
    </row>
    <row r="1025" spans="79:130" x14ac:dyDescent="0.2">
      <c r="CA1025" s="145"/>
      <c r="CB1025" s="136"/>
      <c r="CC1025" s="137"/>
      <c r="DD1025" s="143" t="s">
        <v>6916</v>
      </c>
      <c r="DE1025" s="165">
        <v>7290</v>
      </c>
      <c r="DF1025" s="519">
        <f t="shared" si="568"/>
        <v>7290</v>
      </c>
      <c r="DG1025" s="526"/>
      <c r="DH1025" s="521">
        <f t="shared" si="569"/>
        <v>7290</v>
      </c>
      <c r="DV1025" s="733" t="s">
        <v>7162</v>
      </c>
      <c r="DW1025" s="163">
        <v>800</v>
      </c>
      <c r="DX1025" s="519">
        <f t="shared" si="565"/>
        <v>800</v>
      </c>
      <c r="DY1025" s="523"/>
      <c r="DZ1025" s="524">
        <f t="shared" si="566"/>
        <v>800</v>
      </c>
    </row>
    <row r="1026" spans="79:130" x14ac:dyDescent="0.2">
      <c r="CA1026" s="145"/>
      <c r="CB1026" s="136"/>
      <c r="CC1026" s="137"/>
      <c r="DD1026" s="143" t="s">
        <v>6917</v>
      </c>
      <c r="DE1026" s="165">
        <v>7590</v>
      </c>
      <c r="DF1026" s="519">
        <f t="shared" si="568"/>
        <v>7590</v>
      </c>
      <c r="DG1026" s="526"/>
      <c r="DH1026" s="521">
        <f t="shared" si="569"/>
        <v>7590</v>
      </c>
      <c r="DV1026" s="732" t="s">
        <v>7163</v>
      </c>
      <c r="DW1026" s="165">
        <v>800</v>
      </c>
      <c r="DX1026" s="519">
        <f t="shared" si="565"/>
        <v>800</v>
      </c>
      <c r="DY1026" s="520"/>
      <c r="DZ1026" s="524">
        <f t="shared" si="566"/>
        <v>800</v>
      </c>
    </row>
    <row r="1027" spans="79:130" x14ac:dyDescent="0.2">
      <c r="CA1027" s="431"/>
      <c r="CB1027" s="221"/>
      <c r="CC1027" s="222"/>
      <c r="DD1027" s="143" t="s">
        <v>6918</v>
      </c>
      <c r="DE1027" s="165">
        <v>7590</v>
      </c>
      <c r="DF1027" s="519">
        <f t="shared" si="568"/>
        <v>7590</v>
      </c>
      <c r="DG1027" s="526"/>
      <c r="DH1027" s="521">
        <f t="shared" si="569"/>
        <v>7590</v>
      </c>
      <c r="DV1027" s="732" t="s">
        <v>7164</v>
      </c>
      <c r="DW1027" s="165">
        <v>800</v>
      </c>
      <c r="DX1027" s="519">
        <f t="shared" si="565"/>
        <v>800</v>
      </c>
      <c r="DY1027" s="520"/>
      <c r="DZ1027" s="524">
        <f t="shared" si="566"/>
        <v>800</v>
      </c>
    </row>
    <row r="1028" spans="79:130" x14ac:dyDescent="0.2">
      <c r="CA1028" s="145" t="s">
        <v>6125</v>
      </c>
      <c r="CB1028" s="136" t="s">
        <v>3871</v>
      </c>
      <c r="CC1028" s="137" t="str">
        <f>CONCATENATE(CA1028,".",CB1028)</f>
        <v>ДП Тренд.фальц..робоча..(ні)</v>
      </c>
      <c r="DD1028" s="143" t="s">
        <v>6919</v>
      </c>
      <c r="DE1028" s="165">
        <v>7060</v>
      </c>
      <c r="DF1028" s="519">
        <f t="shared" si="568"/>
        <v>7060</v>
      </c>
      <c r="DG1028" s="526"/>
      <c r="DH1028" s="521">
        <f t="shared" si="569"/>
        <v>7060</v>
      </c>
      <c r="DV1028" s="732" t="s">
        <v>7165</v>
      </c>
      <c r="DW1028" s="165">
        <v>800</v>
      </c>
      <c r="DX1028" s="519">
        <f t="shared" si="565"/>
        <v>800</v>
      </c>
      <c r="DY1028" s="520"/>
      <c r="DZ1028" s="524">
        <f t="shared" si="566"/>
        <v>800</v>
      </c>
    </row>
    <row r="1029" spans="79:130" x14ac:dyDescent="0.2">
      <c r="CA1029" s="145" t="s">
        <v>6125</v>
      </c>
      <c r="CC1029" s="21"/>
      <c r="DD1029" s="143" t="s">
        <v>6920</v>
      </c>
      <c r="DE1029" s="165">
        <v>6830</v>
      </c>
      <c r="DF1029" s="519">
        <f t="shared" si="568"/>
        <v>6830</v>
      </c>
      <c r="DG1029" s="526"/>
      <c r="DH1029" s="521">
        <f t="shared" si="569"/>
        <v>6830</v>
      </c>
      <c r="DV1029" s="732" t="s">
        <v>7166</v>
      </c>
      <c r="DW1029" s="165">
        <v>0</v>
      </c>
      <c r="DX1029" s="519">
        <f t="shared" si="565"/>
        <v>0</v>
      </c>
      <c r="DY1029" s="520"/>
      <c r="DZ1029" s="524">
        <f t="shared" si="566"/>
        <v>0</v>
      </c>
    </row>
    <row r="1030" spans="79:130" x14ac:dyDescent="0.2">
      <c r="CA1030" s="145" t="s">
        <v>6125</v>
      </c>
      <c r="CB1030" s="150" t="s">
        <v>5402</v>
      </c>
      <c r="CC1030" s="137" t="str">
        <f t="shared" ref="CC1030:CC1035" si="570">CONCATENATE(CA1030,".",CB1030)</f>
        <v>ДП Тренд.фальц..робоча..Stand цл Лів +3завіс</v>
      </c>
      <c r="DD1030" s="891"/>
      <c r="DE1030" s="855"/>
      <c r="DF1030" s="882"/>
      <c r="DG1030" s="857"/>
      <c r="DH1030" s="879"/>
      <c r="DV1030" s="732" t="s">
        <v>7167</v>
      </c>
      <c r="DW1030" s="165">
        <v>1000</v>
      </c>
      <c r="DX1030" s="519">
        <f t="shared" si="565"/>
        <v>1000</v>
      </c>
      <c r="DY1030" s="520"/>
      <c r="DZ1030" s="524">
        <f t="shared" si="566"/>
        <v>1000</v>
      </c>
    </row>
    <row r="1031" spans="79:130" x14ac:dyDescent="0.2">
      <c r="CA1031" s="145" t="s">
        <v>6125</v>
      </c>
      <c r="CB1031" s="150" t="s">
        <v>5403</v>
      </c>
      <c r="CC1031" s="137" t="str">
        <f t="shared" si="570"/>
        <v>ДП Тренд.фальц..робоча..Stand цл Пр +3завіс</v>
      </c>
      <c r="DD1031" s="143" t="s">
        <v>7112</v>
      </c>
      <c r="DE1031" s="165">
        <v>7300</v>
      </c>
      <c r="DF1031" s="519">
        <f>ROUND(((DE1031-(DE1031/6))/$DD$3)*$DE$3,2)</f>
        <v>7300</v>
      </c>
      <c r="DG1031" s="526" t="s">
        <v>7487</v>
      </c>
      <c r="DH1031" s="521">
        <f ca="1">IF(DG1031="",DF1031,
IF(AND($DE$10&gt;=VLOOKUP(DG1031,$DD$5:$DH$9,2,0),$DE$10&lt;=VLOOKUP(DG1031,$DD$5:$DH$9,3,0)),
(DF1031*(1-VLOOKUP(DG1031,$DD$5:$DH$9,4,0))),
DF1031))</f>
        <v>5840</v>
      </c>
      <c r="DV1031" s="733" t="s">
        <v>7168</v>
      </c>
      <c r="DW1031" s="165">
        <v>1000</v>
      </c>
      <c r="DX1031" s="519">
        <f t="shared" si="565"/>
        <v>1000</v>
      </c>
      <c r="DY1031" s="523"/>
      <c r="DZ1031" s="524">
        <f t="shared" si="566"/>
        <v>1000</v>
      </c>
    </row>
    <row r="1032" spans="79:130" x14ac:dyDescent="0.2">
      <c r="CA1032" s="145" t="s">
        <v>6125</v>
      </c>
      <c r="CB1032" s="150" t="s">
        <v>5404</v>
      </c>
      <c r="CC1032" s="137" t="str">
        <f t="shared" si="570"/>
        <v>ДП Тренд.фальц..робоча..Stand кл Лів +3завіс</v>
      </c>
      <c r="DD1032" s="143" t="s">
        <v>7113</v>
      </c>
      <c r="DE1032" s="165">
        <v>7300</v>
      </c>
      <c r="DF1032" s="519">
        <f t="shared" ref="DF1032:DF1044" si="571">ROUND(((DE1032-(DE1032/6))/$DD$3)*$DE$3,2)</f>
        <v>7300</v>
      </c>
      <c r="DG1032" s="526" t="s">
        <v>7487</v>
      </c>
      <c r="DH1032" s="521">
        <f t="shared" ref="DH1032:DH1044" ca="1" si="572">IF(DG1032="",DF1032,
IF(AND($DE$10&gt;=VLOOKUP(DG1032,$DD$5:$DH$9,2,0),$DE$10&lt;=VLOOKUP(DG1032,$DD$5:$DH$9,3,0)),
(DF1032*(1-VLOOKUP(DG1032,$DD$5:$DH$9,4,0))),
DF1032))</f>
        <v>5840</v>
      </c>
      <c r="DV1032" s="733" t="s">
        <v>7169</v>
      </c>
      <c r="DW1032" s="163">
        <v>1000</v>
      </c>
      <c r="DX1032" s="519">
        <f t="shared" si="565"/>
        <v>1000</v>
      </c>
      <c r="DY1032" s="523"/>
      <c r="DZ1032" s="524">
        <f t="shared" si="566"/>
        <v>1000</v>
      </c>
    </row>
    <row r="1033" spans="79:130" x14ac:dyDescent="0.2">
      <c r="CA1033" s="145" t="s">
        <v>6125</v>
      </c>
      <c r="CB1033" s="150" t="s">
        <v>5405</v>
      </c>
      <c r="CC1033" s="137" t="str">
        <f t="shared" si="570"/>
        <v>ДП Тренд.фальц..робоча..Stand кл Пр +3завіс</v>
      </c>
      <c r="DD1033" s="143" t="s">
        <v>7114</v>
      </c>
      <c r="DE1033" s="165">
        <v>7580</v>
      </c>
      <c r="DF1033" s="519">
        <f t="shared" si="571"/>
        <v>7580</v>
      </c>
      <c r="DG1033" s="526" t="s">
        <v>7487</v>
      </c>
      <c r="DH1033" s="521">
        <f t="shared" ca="1" si="572"/>
        <v>6064</v>
      </c>
      <c r="DV1033" s="732" t="s">
        <v>7170</v>
      </c>
      <c r="DW1033" s="165">
        <v>1000</v>
      </c>
      <c r="DX1033" s="519">
        <f t="shared" si="565"/>
        <v>1000</v>
      </c>
      <c r="DY1033" s="520"/>
      <c r="DZ1033" s="524">
        <f t="shared" si="566"/>
        <v>1000</v>
      </c>
    </row>
    <row r="1034" spans="79:130" x14ac:dyDescent="0.2">
      <c r="CA1034" s="145" t="s">
        <v>6125</v>
      </c>
      <c r="CB1034" s="150" t="s">
        <v>5406</v>
      </c>
      <c r="CC1034" s="137" t="str">
        <f t="shared" si="570"/>
        <v>ДП Тренд.фальц..робоча..Stand ст Лів +3завіс</v>
      </c>
      <c r="DD1034" s="143" t="s">
        <v>7115</v>
      </c>
      <c r="DE1034" s="165">
        <v>7580</v>
      </c>
      <c r="DF1034" s="519">
        <f t="shared" si="571"/>
        <v>7580</v>
      </c>
      <c r="DG1034" s="526" t="s">
        <v>7487</v>
      </c>
      <c r="DH1034" s="521">
        <f t="shared" ca="1" si="572"/>
        <v>6064</v>
      </c>
      <c r="DV1034" s="732" t="s">
        <v>7171</v>
      </c>
      <c r="DW1034" s="165">
        <v>1000</v>
      </c>
      <c r="DX1034" s="519">
        <f t="shared" si="565"/>
        <v>1000</v>
      </c>
      <c r="DY1034" s="520"/>
      <c r="DZ1034" s="524">
        <f t="shared" si="566"/>
        <v>1000</v>
      </c>
    </row>
    <row r="1035" spans="79:130" x14ac:dyDescent="0.2">
      <c r="CA1035" s="145" t="s">
        <v>6125</v>
      </c>
      <c r="CB1035" s="150" t="s">
        <v>5407</v>
      </c>
      <c r="CC1035" s="137" t="str">
        <f t="shared" si="570"/>
        <v>ДП Тренд.фальц..робоча..Stand ст Пр +3завіс</v>
      </c>
      <c r="DD1035" s="143" t="s">
        <v>7116</v>
      </c>
      <c r="DE1035" s="165">
        <v>7900</v>
      </c>
      <c r="DF1035" s="519">
        <f t="shared" si="571"/>
        <v>7900</v>
      </c>
      <c r="DG1035" s="526" t="s">
        <v>7487</v>
      </c>
      <c r="DH1035" s="521">
        <f t="shared" ca="1" si="572"/>
        <v>6320</v>
      </c>
      <c r="DV1035" s="732" t="s">
        <v>7172</v>
      </c>
      <c r="DW1035" s="165">
        <v>1000</v>
      </c>
      <c r="DX1035" s="519">
        <f t="shared" si="565"/>
        <v>1000</v>
      </c>
      <c r="DY1035" s="520"/>
      <c r="DZ1035" s="524">
        <f t="shared" si="566"/>
        <v>1000</v>
      </c>
    </row>
    <row r="1036" spans="79:130" x14ac:dyDescent="0.2">
      <c r="CA1036" s="145" t="s">
        <v>6125</v>
      </c>
      <c r="CC1036" s="137"/>
      <c r="DD1036" s="143" t="s">
        <v>7117</v>
      </c>
      <c r="DE1036" s="165">
        <v>7900</v>
      </c>
      <c r="DF1036" s="519">
        <f t="shared" si="571"/>
        <v>7900</v>
      </c>
      <c r="DG1036" s="526" t="s">
        <v>7487</v>
      </c>
      <c r="DH1036" s="521">
        <f t="shared" ca="1" si="572"/>
        <v>6320</v>
      </c>
      <c r="DV1036" s="732" t="s">
        <v>7173</v>
      </c>
      <c r="DW1036" s="165">
        <v>0</v>
      </c>
      <c r="DX1036" s="519">
        <f t="shared" si="565"/>
        <v>0</v>
      </c>
      <c r="DY1036" s="520"/>
      <c r="DZ1036" s="524">
        <f t="shared" si="566"/>
        <v>0</v>
      </c>
    </row>
    <row r="1037" spans="79:130" x14ac:dyDescent="0.2">
      <c r="CA1037" s="145" t="s">
        <v>6125</v>
      </c>
      <c r="CB1037" s="136" t="s">
        <v>6271</v>
      </c>
      <c r="CC1037" s="137" t="str">
        <f>CONCATENATE(CA1037,".",CB1037)</f>
        <v>ДП Тренд.фальц..робоча..Soft цл (чор.) +3завіс</v>
      </c>
      <c r="DD1037" s="143" t="s">
        <v>7118</v>
      </c>
      <c r="DE1037" s="165">
        <v>7340</v>
      </c>
      <c r="DF1037" s="519">
        <f t="shared" si="571"/>
        <v>7340</v>
      </c>
      <c r="DG1037" s="526" t="s">
        <v>7487</v>
      </c>
      <c r="DH1037" s="521">
        <f t="shared" ca="1" si="572"/>
        <v>5872</v>
      </c>
      <c r="DV1037" s="732" t="s">
        <v>7174</v>
      </c>
      <c r="DW1037" s="165">
        <v>560</v>
      </c>
      <c r="DX1037" s="519">
        <f t="shared" si="565"/>
        <v>560</v>
      </c>
      <c r="DY1037" s="520"/>
      <c r="DZ1037" s="524">
        <f t="shared" si="566"/>
        <v>560</v>
      </c>
    </row>
    <row r="1038" spans="79:130" x14ac:dyDescent="0.2">
      <c r="CA1038" s="145" t="s">
        <v>6125</v>
      </c>
      <c r="CB1038" s="136" t="s">
        <v>6206</v>
      </c>
      <c r="CC1038" s="137" t="str">
        <f>CONCATENATE(CA1038,".",CB1038)</f>
        <v>ДП Тренд.фальц..робоча..Soft ст (чор.) +3завіс</v>
      </c>
      <c r="DD1038" s="143" t="s">
        <v>7119</v>
      </c>
      <c r="DE1038" s="165">
        <v>7020</v>
      </c>
      <c r="DF1038" s="519">
        <f t="shared" si="571"/>
        <v>7020</v>
      </c>
      <c r="DG1038" s="526" t="s">
        <v>7487</v>
      </c>
      <c r="DH1038" s="521">
        <f t="shared" ca="1" si="572"/>
        <v>5616</v>
      </c>
      <c r="DV1038" s="891"/>
      <c r="DW1038" s="892"/>
      <c r="DX1038" s="882"/>
      <c r="DY1038" s="893"/>
      <c r="DZ1038" s="894"/>
    </row>
    <row r="1039" spans="79:130" x14ac:dyDescent="0.2">
      <c r="CA1039" s="145" t="s">
        <v>6125</v>
      </c>
      <c r="CB1039" s="136" t="s">
        <v>4064</v>
      </c>
      <c r="CC1039" s="137" t="str">
        <f>CONCATENATE(CA1039,".",CB1039)</f>
        <v>ДП Тренд.фальц..робоча..Soft цл +3завіс</v>
      </c>
      <c r="DD1039" s="143" t="s">
        <v>7120</v>
      </c>
      <c r="DE1039" s="165">
        <v>7020</v>
      </c>
      <c r="DF1039" s="519">
        <f t="shared" si="571"/>
        <v>7020</v>
      </c>
      <c r="DG1039" s="526" t="s">
        <v>7487</v>
      </c>
      <c r="DH1039" s="521">
        <f t="shared" ca="1" si="572"/>
        <v>5616</v>
      </c>
      <c r="DV1039" s="107" t="s">
        <v>7544</v>
      </c>
      <c r="DW1039" s="163">
        <v>0</v>
      </c>
      <c r="DX1039" s="519">
        <f t="shared" ref="DX1039:DX1060" si="573">ROUND(((DW1039-(DW1039/6))/$DD$3)*$DE$3,2)</f>
        <v>0</v>
      </c>
      <c r="DY1039" s="523"/>
      <c r="DZ1039" s="524">
        <f t="shared" ref="DZ1039:DZ1056" si="574">IF(DY1039="",DX1039,
IF(AND($DW$10&gt;=VLOOKUP(DY1039,$DV$5:$DZ$9,2,0),$DW$10&lt;=VLOOKUP(DY1039,$DV$5:$DZ$9,3,0)),
(DX1039*(1-VLOOKUP(DY1039,$DV$5:$DZ$9,4,0))),
DX1039))</f>
        <v>0</v>
      </c>
    </row>
    <row r="1040" spans="79:130" x14ac:dyDescent="0.2">
      <c r="CA1040" s="145" t="s">
        <v>6125</v>
      </c>
      <c r="CB1040" s="136" t="s">
        <v>4067</v>
      </c>
      <c r="CC1040" s="137" t="str">
        <f>CONCATENATE(CA1040,".",CB1040)</f>
        <v>ДП Тренд.фальц..робоча..Soft ст +3завіс</v>
      </c>
      <c r="DD1040" s="143" t="s">
        <v>7121</v>
      </c>
      <c r="DE1040" s="165">
        <v>7290</v>
      </c>
      <c r="DF1040" s="519">
        <f t="shared" si="571"/>
        <v>7290</v>
      </c>
      <c r="DG1040" s="526" t="s">
        <v>7487</v>
      </c>
      <c r="DH1040" s="521">
        <f t="shared" ca="1" si="572"/>
        <v>5832</v>
      </c>
      <c r="DV1040" s="107" t="s">
        <v>7545</v>
      </c>
      <c r="DW1040" s="163">
        <v>0</v>
      </c>
      <c r="DX1040" s="519">
        <f t="shared" si="573"/>
        <v>0</v>
      </c>
      <c r="DY1040" s="523"/>
      <c r="DZ1040" s="524">
        <f t="shared" si="574"/>
        <v>0</v>
      </c>
    </row>
    <row r="1041" spans="79:130" x14ac:dyDescent="0.2">
      <c r="CA1041" s="145" t="s">
        <v>6125</v>
      </c>
      <c r="CC1041" s="21"/>
      <c r="DD1041" s="143" t="s">
        <v>7122</v>
      </c>
      <c r="DE1041" s="165">
        <v>7290</v>
      </c>
      <c r="DF1041" s="519">
        <f t="shared" si="571"/>
        <v>7290</v>
      </c>
      <c r="DG1041" s="526" t="s">
        <v>7487</v>
      </c>
      <c r="DH1041" s="521">
        <f t="shared" ca="1" si="572"/>
        <v>5832</v>
      </c>
      <c r="DV1041" s="20" t="s">
        <v>7546</v>
      </c>
      <c r="DW1041" s="163">
        <v>0</v>
      </c>
      <c r="DX1041" s="519">
        <f t="shared" si="573"/>
        <v>0</v>
      </c>
      <c r="DY1041" s="523"/>
      <c r="DZ1041" s="524">
        <f t="shared" si="574"/>
        <v>0</v>
      </c>
    </row>
    <row r="1042" spans="79:130" x14ac:dyDescent="0.2">
      <c r="CA1042" s="145" t="s">
        <v>6125</v>
      </c>
      <c r="CB1042" s="136" t="s">
        <v>4076</v>
      </c>
      <c r="CC1042" s="137" t="str">
        <f>CONCATENATE(CA1042,".",CB1042)</f>
        <v>ДП Тренд.фальц..робоча..Magnet цл +3завіс</v>
      </c>
      <c r="DD1042" s="143" t="s">
        <v>7123</v>
      </c>
      <c r="DE1042" s="165">
        <v>7590</v>
      </c>
      <c r="DF1042" s="519">
        <f t="shared" si="571"/>
        <v>7590</v>
      </c>
      <c r="DG1042" s="526" t="s">
        <v>7487</v>
      </c>
      <c r="DH1042" s="521">
        <f t="shared" ca="1" si="572"/>
        <v>6072</v>
      </c>
      <c r="DV1042" s="730" t="s">
        <v>7547</v>
      </c>
      <c r="DW1042" s="104">
        <v>0</v>
      </c>
      <c r="DX1042" s="519">
        <f t="shared" si="573"/>
        <v>0</v>
      </c>
      <c r="DY1042" s="511"/>
      <c r="DZ1042" s="524">
        <f t="shared" si="574"/>
        <v>0</v>
      </c>
    </row>
    <row r="1043" spans="79:130" x14ac:dyDescent="0.2">
      <c r="CA1043" s="146" t="s">
        <v>6125</v>
      </c>
      <c r="CB1043" s="61" t="s">
        <v>4079</v>
      </c>
      <c r="CC1043" s="138" t="str">
        <f>CONCATENATE(CA1043,".",CB1043)</f>
        <v>ДП Тренд.фальц..робоча..Magnet ст +3завіс</v>
      </c>
      <c r="DD1043" s="143" t="s">
        <v>7124</v>
      </c>
      <c r="DE1043" s="165">
        <v>7590</v>
      </c>
      <c r="DF1043" s="519">
        <f t="shared" si="571"/>
        <v>7590</v>
      </c>
      <c r="DG1043" s="526" t="s">
        <v>7487</v>
      </c>
      <c r="DH1043" s="521">
        <f t="shared" ca="1" si="572"/>
        <v>6072</v>
      </c>
      <c r="DV1043" s="731" t="s">
        <v>7548</v>
      </c>
      <c r="DW1043" s="162">
        <v>0</v>
      </c>
      <c r="DX1043" s="519">
        <f t="shared" si="573"/>
        <v>0</v>
      </c>
      <c r="DY1043" s="526"/>
      <c r="DZ1043" s="524">
        <f t="shared" si="574"/>
        <v>0</v>
      </c>
    </row>
    <row r="1044" spans="79:130" x14ac:dyDescent="0.2">
      <c r="CA1044" s="145" t="s">
        <v>6125</v>
      </c>
      <c r="CB1044" s="762" t="s">
        <v>5833</v>
      </c>
      <c r="CC1044" s="137" t="str">
        <f>CONCATENATE(CA1044,".",CB1044)</f>
        <v>ДП Тренд.фальц..робоча..Magnet цл (чор.) +3завіс</v>
      </c>
      <c r="DD1044" s="143" t="s">
        <v>7125</v>
      </c>
      <c r="DE1044" s="165">
        <v>7060</v>
      </c>
      <c r="DF1044" s="519">
        <f t="shared" si="571"/>
        <v>7060</v>
      </c>
      <c r="DG1044" s="526" t="s">
        <v>7487</v>
      </c>
      <c r="DH1044" s="521">
        <f t="shared" ca="1" si="572"/>
        <v>5648</v>
      </c>
      <c r="DV1044" s="731" t="s">
        <v>7549</v>
      </c>
      <c r="DW1044" s="165">
        <v>0</v>
      </c>
      <c r="DX1044" s="519">
        <f t="shared" si="573"/>
        <v>0</v>
      </c>
      <c r="DY1044" s="520"/>
      <c r="DZ1044" s="524">
        <f t="shared" si="574"/>
        <v>0</v>
      </c>
    </row>
    <row r="1045" spans="79:130" x14ac:dyDescent="0.2">
      <c r="CA1045" s="146" t="s">
        <v>6125</v>
      </c>
      <c r="CB1045" s="762" t="s">
        <v>5834</v>
      </c>
      <c r="CC1045" s="138" t="str">
        <f>CONCATENATE(CA1045,".",CB1045)</f>
        <v>ДП Тренд.фальц..робоча..Magnet ст (чор.) +3завіс</v>
      </c>
      <c r="DD1045" s="891"/>
      <c r="DE1045" s="855"/>
      <c r="DF1045" s="882"/>
      <c r="DG1045" s="857"/>
      <c r="DH1045" s="879"/>
      <c r="DV1045" s="732" t="s">
        <v>7550</v>
      </c>
      <c r="DW1045" s="165">
        <v>0</v>
      </c>
      <c r="DX1045" s="519">
        <f t="shared" si="573"/>
        <v>0</v>
      </c>
      <c r="DY1045" s="520"/>
      <c r="DZ1045" s="524">
        <f t="shared" si="574"/>
        <v>0</v>
      </c>
    </row>
    <row r="1046" spans="79:130" x14ac:dyDescent="0.2">
      <c r="CA1046" s="144" t="s">
        <v>6126</v>
      </c>
      <c r="CB1046" s="133" t="s">
        <v>3871</v>
      </c>
      <c r="CC1046" s="134" t="str">
        <f>CONCATENATE(CA1046,".",CB1046)</f>
        <v>ДП Тренд.фальц..неробоча..(ні)</v>
      </c>
      <c r="DD1046" s="161" t="s">
        <v>7503</v>
      </c>
      <c r="DE1046" s="162">
        <v>8890</v>
      </c>
      <c r="DF1046" s="525">
        <f>ROUND(((DE1046-(DE1046/6))/$DD$3)*$DE$3,2)</f>
        <v>8890</v>
      </c>
      <c r="DG1046" s="526" t="s">
        <v>7487</v>
      </c>
      <c r="DH1046" s="527">
        <f t="shared" ref="DH1046:DH1069" ca="1" si="575">IF(DG1046="",DF1046,
IF(AND($DE$10&gt;=VLOOKUP(DG1046,$DD$5:$DH$9,2,0),$DE$10&lt;=VLOOKUP(DG1046,$DD$5:$DH$9,3,0)),
(DF1046*(1-VLOOKUP(DG1046,$DD$5:$DH$9,4,0))),
DF1046))</f>
        <v>7112</v>
      </c>
      <c r="DV1046" s="732" t="s">
        <v>7551</v>
      </c>
      <c r="DW1046" s="165">
        <v>680</v>
      </c>
      <c r="DX1046" s="519">
        <f t="shared" si="573"/>
        <v>680</v>
      </c>
      <c r="DY1046" s="520"/>
      <c r="DZ1046" s="524">
        <f t="shared" si="574"/>
        <v>680</v>
      </c>
    </row>
    <row r="1047" spans="79:130" x14ac:dyDescent="0.2">
      <c r="CA1047" s="145" t="s">
        <v>6126</v>
      </c>
      <c r="CC1047" s="21"/>
      <c r="DD1047" s="164" t="s">
        <v>7504</v>
      </c>
      <c r="DE1047" s="162">
        <v>8890</v>
      </c>
      <c r="DF1047" s="519">
        <f t="shared" ref="DF1047:DF1053" si="576">ROUND(((DE1047-(DE1047/6))/$DD$3)*$DE$3,2)</f>
        <v>8890</v>
      </c>
      <c r="DG1047" s="526" t="s">
        <v>7487</v>
      </c>
      <c r="DH1047" s="521">
        <f t="shared" ca="1" si="575"/>
        <v>7112</v>
      </c>
      <c r="DV1047" s="732" t="s">
        <v>7552</v>
      </c>
      <c r="DW1047" s="165">
        <v>680</v>
      </c>
      <c r="DX1047" s="519">
        <f t="shared" si="573"/>
        <v>680</v>
      </c>
      <c r="DY1047" s="520"/>
      <c r="DZ1047" s="524">
        <f t="shared" si="574"/>
        <v>680</v>
      </c>
    </row>
    <row r="1048" spans="79:130" x14ac:dyDescent="0.2">
      <c r="CA1048" s="145" t="s">
        <v>6126</v>
      </c>
      <c r="CB1048" s="150" t="s">
        <v>4085</v>
      </c>
      <c r="CC1048" s="137" t="str">
        <f t="shared" ref="CC1048:CC1053" si="577">CONCATENATE(CA1048,".",CB1048)</f>
        <v>ДП Тренд.фальц..неробоча..Пл Stand +3завіс</v>
      </c>
      <c r="DD1048" s="164" t="s">
        <v>7505</v>
      </c>
      <c r="DE1048" s="162">
        <v>8890</v>
      </c>
      <c r="DF1048" s="519">
        <f t="shared" si="576"/>
        <v>8890</v>
      </c>
      <c r="DG1048" s="526" t="s">
        <v>7487</v>
      </c>
      <c r="DH1048" s="521">
        <f t="shared" ca="1" si="575"/>
        <v>7112</v>
      </c>
      <c r="DV1048" s="732" t="s">
        <v>7553</v>
      </c>
      <c r="DW1048" s="165">
        <v>550</v>
      </c>
      <c r="DX1048" s="519">
        <f t="shared" si="573"/>
        <v>550</v>
      </c>
      <c r="DY1048" s="520"/>
      <c r="DZ1048" s="524">
        <f t="shared" si="574"/>
        <v>550</v>
      </c>
    </row>
    <row r="1049" spans="79:130" x14ac:dyDescent="0.2">
      <c r="CA1049" s="145" t="s">
        <v>6126</v>
      </c>
      <c r="CB1049" s="150" t="s">
        <v>6268</v>
      </c>
      <c r="CC1049" s="137" t="str">
        <f t="shared" si="577"/>
        <v>ДП Тренд.фальц..неробоча..Пл Soft (чор.)+3завіс</v>
      </c>
      <c r="DD1049" s="164" t="s">
        <v>7506</v>
      </c>
      <c r="DE1049" s="162">
        <v>8890</v>
      </c>
      <c r="DF1049" s="519">
        <f t="shared" si="576"/>
        <v>8890</v>
      </c>
      <c r="DG1049" s="526" t="s">
        <v>7487</v>
      </c>
      <c r="DH1049" s="521">
        <f t="shared" ca="1" si="575"/>
        <v>7112</v>
      </c>
      <c r="DV1049" s="732" t="s">
        <v>7554</v>
      </c>
      <c r="DW1049" s="165">
        <v>550</v>
      </c>
      <c r="DX1049" s="519">
        <f t="shared" si="573"/>
        <v>550</v>
      </c>
      <c r="DY1049" s="520"/>
      <c r="DZ1049" s="524">
        <f t="shared" si="574"/>
        <v>550</v>
      </c>
    </row>
    <row r="1050" spans="79:130" x14ac:dyDescent="0.2">
      <c r="CA1050" s="145" t="s">
        <v>6126</v>
      </c>
      <c r="CB1050" s="150" t="s">
        <v>4093</v>
      </c>
      <c r="CC1050" s="137" t="str">
        <f t="shared" si="577"/>
        <v>ДП Тренд.фальц..неробоча..Пл Soft +3завіс</v>
      </c>
      <c r="DD1050" s="164" t="s">
        <v>7507</v>
      </c>
      <c r="DE1050" s="162">
        <v>8890</v>
      </c>
      <c r="DF1050" s="519">
        <f t="shared" si="576"/>
        <v>8890</v>
      </c>
      <c r="DG1050" s="526" t="s">
        <v>7487</v>
      </c>
      <c r="DH1050" s="521">
        <f t="shared" ca="1" si="575"/>
        <v>7112</v>
      </c>
      <c r="DV1050" s="732" t="s">
        <v>7555</v>
      </c>
      <c r="DW1050" s="165">
        <v>800</v>
      </c>
      <c r="DX1050" s="519">
        <f t="shared" si="573"/>
        <v>800</v>
      </c>
      <c r="DY1050" s="520"/>
      <c r="DZ1050" s="524">
        <f t="shared" si="574"/>
        <v>800</v>
      </c>
    </row>
    <row r="1051" spans="79:130" x14ac:dyDescent="0.2">
      <c r="CA1051" s="146" t="s">
        <v>6126</v>
      </c>
      <c r="CB1051" s="151" t="s">
        <v>4096</v>
      </c>
      <c r="CC1051" s="138" t="str">
        <f t="shared" si="577"/>
        <v>ДП Тренд.фальц..неробоча..Пл Magnet +3завіс</v>
      </c>
      <c r="DD1051" s="164" t="s">
        <v>7508</v>
      </c>
      <c r="DE1051" s="162">
        <v>8890</v>
      </c>
      <c r="DF1051" s="519">
        <f t="shared" si="576"/>
        <v>8890</v>
      </c>
      <c r="DG1051" s="526" t="s">
        <v>7487</v>
      </c>
      <c r="DH1051" s="521">
        <f t="shared" ca="1" si="575"/>
        <v>7112</v>
      </c>
      <c r="DV1051" s="732" t="s">
        <v>7556</v>
      </c>
      <c r="DW1051" s="165">
        <v>800</v>
      </c>
      <c r="DX1051" s="519">
        <f t="shared" si="573"/>
        <v>800</v>
      </c>
      <c r="DY1051" s="520"/>
      <c r="DZ1051" s="524">
        <f t="shared" si="574"/>
        <v>800</v>
      </c>
    </row>
    <row r="1052" spans="79:130" x14ac:dyDescent="0.2">
      <c r="CA1052" s="146" t="s">
        <v>6126</v>
      </c>
      <c r="CB1052" s="151" t="s">
        <v>5792</v>
      </c>
      <c r="CC1052" s="138" t="str">
        <f t="shared" si="577"/>
        <v>ДП Тренд.фальц..неробоча..Пл Magnet (чор.) +3завіс</v>
      </c>
      <c r="DD1052" s="164" t="s">
        <v>7509</v>
      </c>
      <c r="DE1052" s="162">
        <v>8890</v>
      </c>
      <c r="DF1052" s="519">
        <f t="shared" si="576"/>
        <v>8890</v>
      </c>
      <c r="DG1052" s="526" t="s">
        <v>7487</v>
      </c>
      <c r="DH1052" s="521">
        <f t="shared" ca="1" si="575"/>
        <v>7112</v>
      </c>
      <c r="DV1052" s="732" t="s">
        <v>7557</v>
      </c>
      <c r="DW1052" s="165">
        <v>1000</v>
      </c>
      <c r="DX1052" s="519">
        <f t="shared" si="573"/>
        <v>1000</v>
      </c>
      <c r="DY1052" s="520"/>
      <c r="DZ1052" s="524">
        <f t="shared" si="574"/>
        <v>1000</v>
      </c>
    </row>
    <row r="1053" spans="79:130" x14ac:dyDescent="0.2">
      <c r="CA1053" s="145" t="s">
        <v>6127</v>
      </c>
      <c r="CB1053" s="136" t="s">
        <v>3871</v>
      </c>
      <c r="CC1053" s="238" t="str">
        <f t="shared" si="577"/>
        <v>ДП Тренд.б/з фальц..робоча..(ні)</v>
      </c>
      <c r="DD1053" s="107" t="s">
        <v>7510</v>
      </c>
      <c r="DE1053" s="162">
        <v>8890</v>
      </c>
      <c r="DF1053" s="528">
        <f t="shared" si="576"/>
        <v>8890</v>
      </c>
      <c r="DG1053" s="526" t="s">
        <v>7487</v>
      </c>
      <c r="DH1053" s="524">
        <f t="shared" ca="1" si="575"/>
        <v>7112</v>
      </c>
      <c r="DV1053" s="732" t="s">
        <v>7558</v>
      </c>
      <c r="DW1053" s="165">
        <v>1000</v>
      </c>
      <c r="DX1053" s="519">
        <f t="shared" si="573"/>
        <v>1000</v>
      </c>
      <c r="DY1053" s="520"/>
      <c r="DZ1053" s="524">
        <f t="shared" si="574"/>
        <v>1000</v>
      </c>
    </row>
    <row r="1054" spans="79:130" x14ac:dyDescent="0.2">
      <c r="CA1054" s="145" t="s">
        <v>6127</v>
      </c>
      <c r="CB1054" s="96"/>
      <c r="CC1054" s="96"/>
      <c r="DD1054" s="161" t="s">
        <v>7511</v>
      </c>
      <c r="DE1054" s="162">
        <v>9190</v>
      </c>
      <c r="DF1054" s="525">
        <f>ROUND(((DE1054-(DE1054/6))/$DD$3)*$DE$3,2)</f>
        <v>9190</v>
      </c>
      <c r="DG1054" s="526" t="s">
        <v>7487</v>
      </c>
      <c r="DH1054" s="527">
        <f t="shared" ca="1" si="575"/>
        <v>7352</v>
      </c>
      <c r="DV1054" s="733" t="s">
        <v>7559</v>
      </c>
      <c r="DW1054" s="163">
        <v>0</v>
      </c>
      <c r="DX1054" s="519">
        <f t="shared" si="573"/>
        <v>0</v>
      </c>
      <c r="DY1054" s="523"/>
      <c r="DZ1054" s="524">
        <f t="shared" si="574"/>
        <v>0</v>
      </c>
    </row>
    <row r="1055" spans="79:130" x14ac:dyDescent="0.2">
      <c r="CA1055" s="145" t="s">
        <v>6127</v>
      </c>
      <c r="CB1055" s="475" t="s">
        <v>4097</v>
      </c>
      <c r="CC1055" s="238" t="str">
        <f t="shared" ref="CC1055:CC1063" si="578">CONCATENATE(CA1055,".",CB1055)</f>
        <v>ДП Тренд.б/з фальц..робоча..Magnet цл б/з завіс.</v>
      </c>
      <c r="DD1055" s="164" t="s">
        <v>7512</v>
      </c>
      <c r="DE1055" s="162">
        <v>9190</v>
      </c>
      <c r="DF1055" s="519">
        <f t="shared" ref="DF1055:DF1069" si="579">ROUND(((DE1055-(DE1055/6))/$DD$3)*$DE$3,2)</f>
        <v>9190</v>
      </c>
      <c r="DG1055" s="526" t="s">
        <v>7487</v>
      </c>
      <c r="DH1055" s="521">
        <f t="shared" ca="1" si="575"/>
        <v>7352</v>
      </c>
      <c r="DV1055" s="732" t="s">
        <v>7560</v>
      </c>
      <c r="DW1055" s="165">
        <v>0</v>
      </c>
      <c r="DX1055" s="519">
        <f t="shared" si="573"/>
        <v>0</v>
      </c>
      <c r="DY1055" s="520"/>
      <c r="DZ1055" s="524">
        <f t="shared" si="574"/>
        <v>0</v>
      </c>
    </row>
    <row r="1056" spans="79:130" x14ac:dyDescent="0.2">
      <c r="CA1056" s="145" t="s">
        <v>6127</v>
      </c>
      <c r="CB1056" s="475" t="s">
        <v>4099</v>
      </c>
      <c r="CC1056" s="238" t="str">
        <f t="shared" si="578"/>
        <v>ДП Тренд.б/з фальц..робоча..Magnet ст б/з завіс.</v>
      </c>
      <c r="DD1056" s="164" t="s">
        <v>7513</v>
      </c>
      <c r="DE1056" s="162">
        <v>9190</v>
      </c>
      <c r="DF1056" s="519">
        <f t="shared" si="579"/>
        <v>9190</v>
      </c>
      <c r="DG1056" s="526" t="s">
        <v>7487</v>
      </c>
      <c r="DH1056" s="521">
        <f t="shared" ca="1" si="575"/>
        <v>7352</v>
      </c>
      <c r="DV1056" s="733" t="s">
        <v>7561</v>
      </c>
      <c r="DW1056" s="163">
        <v>0</v>
      </c>
      <c r="DX1056" s="519">
        <f t="shared" si="573"/>
        <v>0</v>
      </c>
      <c r="DY1056" s="523"/>
      <c r="DZ1056" s="524">
        <f t="shared" si="574"/>
        <v>0</v>
      </c>
    </row>
    <row r="1057" spans="79:130" x14ac:dyDescent="0.2">
      <c r="CA1057" s="145" t="s">
        <v>6127</v>
      </c>
      <c r="CB1057" s="475" t="s">
        <v>4097</v>
      </c>
      <c r="CC1057" s="238" t="str">
        <f t="shared" si="578"/>
        <v>ДП Тренд.б/з фальц..робоча..Magnet цл б/з завіс.</v>
      </c>
      <c r="DD1057" s="164" t="s">
        <v>7514</v>
      </c>
      <c r="DE1057" s="162">
        <v>9190</v>
      </c>
      <c r="DF1057" s="519">
        <f t="shared" si="579"/>
        <v>9190</v>
      </c>
      <c r="DG1057" s="526" t="s">
        <v>7487</v>
      </c>
      <c r="DH1057" s="521">
        <f t="shared" ca="1" si="575"/>
        <v>7352</v>
      </c>
      <c r="DV1057" s="731" t="s">
        <v>7562</v>
      </c>
      <c r="DW1057" s="162">
        <v>800</v>
      </c>
      <c r="DX1057" s="519">
        <f t="shared" si="573"/>
        <v>800</v>
      </c>
      <c r="DY1057" s="526"/>
      <c r="DZ1057" s="524">
        <f t="shared" ref="DZ1057:DZ1120" si="580">IF(DY1057="",DX1057,
IF(AND($DW$10&gt;=VLOOKUP(DY1057,$DV$5:$DZ$9,2,0),$DW$10&lt;=VLOOKUP(DY1057,$DV$5:$DZ$9,3,0)),
(DX1057*(1-VLOOKUP(DY1057,$DV$5:$DZ$9,4,0))),
DX1057))</f>
        <v>800</v>
      </c>
    </row>
    <row r="1058" spans="79:130" x14ac:dyDescent="0.2">
      <c r="CA1058" s="145" t="s">
        <v>6127</v>
      </c>
      <c r="CB1058" s="475" t="s">
        <v>5838</v>
      </c>
      <c r="CC1058" s="238" t="str">
        <f t="shared" si="578"/>
        <v>ДП Тренд.б/з фальц..робоча..Magnet цл (чор.) б/з завіс.</v>
      </c>
      <c r="DD1058" s="164" t="s">
        <v>7515</v>
      </c>
      <c r="DE1058" s="162">
        <v>9190</v>
      </c>
      <c r="DF1058" s="519">
        <f t="shared" si="579"/>
        <v>9190</v>
      </c>
      <c r="DG1058" s="526" t="s">
        <v>7487</v>
      </c>
      <c r="DH1058" s="521">
        <f t="shared" ca="1" si="575"/>
        <v>7352</v>
      </c>
      <c r="DV1058" s="732" t="s">
        <v>7563</v>
      </c>
      <c r="DW1058" s="165">
        <v>800</v>
      </c>
      <c r="DX1058" s="519">
        <f t="shared" si="573"/>
        <v>800</v>
      </c>
      <c r="DY1058" s="520"/>
      <c r="DZ1058" s="524">
        <f t="shared" si="580"/>
        <v>800</v>
      </c>
    </row>
    <row r="1059" spans="79:130" x14ac:dyDescent="0.2">
      <c r="CA1059" s="145" t="s">
        <v>6127</v>
      </c>
      <c r="CB1059" s="475" t="s">
        <v>5835</v>
      </c>
      <c r="CC1059" s="238" t="str">
        <f t="shared" si="578"/>
        <v>ДП Тренд.б/з фальц..робоча..Magnet ст (чор.) б/з завіс.</v>
      </c>
      <c r="DD1059" s="164" t="s">
        <v>7516</v>
      </c>
      <c r="DE1059" s="162">
        <v>9190</v>
      </c>
      <c r="DF1059" s="519">
        <f t="shared" si="579"/>
        <v>9190</v>
      </c>
      <c r="DG1059" s="526" t="s">
        <v>7487</v>
      </c>
      <c r="DH1059" s="521">
        <f t="shared" ca="1" si="575"/>
        <v>7352</v>
      </c>
      <c r="DV1059" s="733" t="s">
        <v>7564</v>
      </c>
      <c r="DW1059" s="163">
        <v>800</v>
      </c>
      <c r="DX1059" s="519">
        <f t="shared" si="573"/>
        <v>800</v>
      </c>
      <c r="DY1059" s="523"/>
      <c r="DZ1059" s="524">
        <f t="shared" si="580"/>
        <v>800</v>
      </c>
    </row>
    <row r="1060" spans="79:130" x14ac:dyDescent="0.2">
      <c r="CA1060" s="145" t="s">
        <v>6127</v>
      </c>
      <c r="CB1060" s="475" t="s">
        <v>4103</v>
      </c>
      <c r="CC1060" s="238" t="str">
        <f t="shared" si="578"/>
        <v>ДП Тренд.б/з фальц..робоча..Magnet цл +2завіс 3D</v>
      </c>
      <c r="DD1060" s="164" t="s">
        <v>7517</v>
      </c>
      <c r="DE1060" s="162">
        <v>9190</v>
      </c>
      <c r="DF1060" s="519">
        <f t="shared" si="579"/>
        <v>9190</v>
      </c>
      <c r="DG1060" s="526" t="s">
        <v>7487</v>
      </c>
      <c r="DH1060" s="521">
        <f t="shared" ca="1" si="575"/>
        <v>7352</v>
      </c>
      <c r="DV1060" s="732" t="s">
        <v>7565</v>
      </c>
      <c r="DW1060" s="165">
        <v>800</v>
      </c>
      <c r="DX1060" s="519">
        <f t="shared" si="573"/>
        <v>800</v>
      </c>
      <c r="DY1060" s="520"/>
      <c r="DZ1060" s="524">
        <f t="shared" si="580"/>
        <v>800</v>
      </c>
    </row>
    <row r="1061" spans="79:130" x14ac:dyDescent="0.2">
      <c r="CA1061" s="145" t="s">
        <v>6127</v>
      </c>
      <c r="CB1061" s="475" t="s">
        <v>4107</v>
      </c>
      <c r="CC1061" s="238" t="str">
        <f t="shared" si="578"/>
        <v>ДП Тренд.б/з фальц..робоча..Magnet ст +2завіс 3D</v>
      </c>
      <c r="DD1061" s="107" t="s">
        <v>7518</v>
      </c>
      <c r="DE1061" s="162">
        <v>9190</v>
      </c>
      <c r="DF1061" s="528">
        <f t="shared" si="579"/>
        <v>9190</v>
      </c>
      <c r="DG1061" s="526" t="s">
        <v>7487</v>
      </c>
      <c r="DH1061" s="524">
        <f t="shared" ca="1" si="575"/>
        <v>7352</v>
      </c>
      <c r="DV1061" s="732" t="s">
        <v>7566</v>
      </c>
      <c r="DW1061" s="165">
        <v>800</v>
      </c>
      <c r="DX1061" s="519">
        <f t="shared" ref="DX1061:DX1124" si="581">ROUND(((DW1061-(DW1061/6))/$DD$3)*$DE$3,2)</f>
        <v>800</v>
      </c>
      <c r="DY1061" s="520"/>
      <c r="DZ1061" s="524">
        <f t="shared" si="580"/>
        <v>800</v>
      </c>
    </row>
    <row r="1062" spans="79:130" x14ac:dyDescent="0.2">
      <c r="CA1062" s="145" t="s">
        <v>6127</v>
      </c>
      <c r="CB1062" s="475" t="s">
        <v>5836</v>
      </c>
      <c r="CC1062" s="238" t="str">
        <f t="shared" si="578"/>
        <v>ДП Тренд.б/з фальц..робоча..Magnet цл (чор.) +2завіс 3D(чор.)</v>
      </c>
      <c r="DD1062" s="161" t="s">
        <v>7519</v>
      </c>
      <c r="DE1062" s="165">
        <v>9490</v>
      </c>
      <c r="DF1062" s="519">
        <f t="shared" si="579"/>
        <v>9490</v>
      </c>
      <c r="DG1062" s="526" t="s">
        <v>7487</v>
      </c>
      <c r="DH1062" s="521">
        <f t="shared" ca="1" si="575"/>
        <v>7592</v>
      </c>
      <c r="DV1062" s="732" t="s">
        <v>7567</v>
      </c>
      <c r="DW1062" s="165">
        <v>800</v>
      </c>
      <c r="DX1062" s="519">
        <f t="shared" si="581"/>
        <v>800</v>
      </c>
      <c r="DY1062" s="520"/>
      <c r="DZ1062" s="524">
        <f t="shared" si="580"/>
        <v>800</v>
      </c>
    </row>
    <row r="1063" spans="79:130" x14ac:dyDescent="0.2">
      <c r="CA1063" s="145" t="s">
        <v>6127</v>
      </c>
      <c r="CB1063" s="475" t="s">
        <v>5837</v>
      </c>
      <c r="CC1063" s="238" t="str">
        <f t="shared" si="578"/>
        <v>ДП Тренд.б/з фальц..робоча..Magnet ст (чор.) +2завіс 3D(чор.)</v>
      </c>
      <c r="DD1063" s="164" t="s">
        <v>7520</v>
      </c>
      <c r="DE1063" s="165">
        <v>9490</v>
      </c>
      <c r="DF1063" s="519">
        <f t="shared" si="579"/>
        <v>9490</v>
      </c>
      <c r="DG1063" s="526" t="s">
        <v>7487</v>
      </c>
      <c r="DH1063" s="521">
        <f t="shared" ca="1" si="575"/>
        <v>7592</v>
      </c>
      <c r="DV1063" s="732" t="s">
        <v>7568</v>
      </c>
      <c r="DW1063" s="165">
        <v>0</v>
      </c>
      <c r="DX1063" s="519">
        <f t="shared" si="581"/>
        <v>0</v>
      </c>
      <c r="DY1063" s="520"/>
      <c r="DZ1063" s="524">
        <f t="shared" si="580"/>
        <v>0</v>
      </c>
    </row>
    <row r="1064" spans="79:130" x14ac:dyDescent="0.2">
      <c r="CA1064" s="145" t="s">
        <v>6127</v>
      </c>
      <c r="CB1064" s="96"/>
      <c r="CC1064" s="96"/>
      <c r="DD1064" s="164" t="s">
        <v>7521</v>
      </c>
      <c r="DE1064" s="165">
        <v>9490</v>
      </c>
      <c r="DF1064" s="519">
        <f t="shared" si="579"/>
        <v>9490</v>
      </c>
      <c r="DG1064" s="526" t="s">
        <v>7487</v>
      </c>
      <c r="DH1064" s="521">
        <f t="shared" ca="1" si="575"/>
        <v>7592</v>
      </c>
      <c r="DV1064" s="732" t="s">
        <v>7569</v>
      </c>
      <c r="DW1064" s="165">
        <v>1000</v>
      </c>
      <c r="DX1064" s="519">
        <f t="shared" si="581"/>
        <v>1000</v>
      </c>
      <c r="DY1064" s="520"/>
      <c r="DZ1064" s="524">
        <f t="shared" si="580"/>
        <v>1000</v>
      </c>
    </row>
    <row r="1065" spans="79:130" x14ac:dyDescent="0.2">
      <c r="CA1065" s="145" t="s">
        <v>6127</v>
      </c>
      <c r="CB1065" s="475" t="s">
        <v>4109</v>
      </c>
      <c r="CC1065" s="238" t="str">
        <f>CONCATENATE(CA1065,".",CB1065)</f>
        <v>ДП Тренд.б/з фальц..робоча..Magnet цл +3завіс 3D</v>
      </c>
      <c r="DD1065" s="164" t="s">
        <v>7522</v>
      </c>
      <c r="DE1065" s="165">
        <v>9490</v>
      </c>
      <c r="DF1065" s="519">
        <f t="shared" si="579"/>
        <v>9490</v>
      </c>
      <c r="DG1065" s="526" t="s">
        <v>7487</v>
      </c>
      <c r="DH1065" s="521">
        <f t="shared" ca="1" si="575"/>
        <v>7592</v>
      </c>
      <c r="DV1065" s="733" t="s">
        <v>7570</v>
      </c>
      <c r="DW1065" s="165">
        <v>1000</v>
      </c>
      <c r="DX1065" s="519">
        <f t="shared" si="581"/>
        <v>1000</v>
      </c>
      <c r="DY1065" s="523"/>
      <c r="DZ1065" s="524">
        <f t="shared" si="580"/>
        <v>1000</v>
      </c>
    </row>
    <row r="1066" spans="79:130" x14ac:dyDescent="0.2">
      <c r="CA1066" s="146" t="s">
        <v>6127</v>
      </c>
      <c r="CB1066" s="587" t="s">
        <v>4110</v>
      </c>
      <c r="CC1066" s="239" t="str">
        <f>CONCATENATE(CA1066,".",CB1066)</f>
        <v>ДП Тренд.б/з фальц..робоча..Magnet ст +3завіс 3D</v>
      </c>
      <c r="DD1066" s="164" t="s">
        <v>7523</v>
      </c>
      <c r="DE1066" s="165">
        <v>9490</v>
      </c>
      <c r="DF1066" s="519">
        <f t="shared" si="579"/>
        <v>9490</v>
      </c>
      <c r="DG1066" s="526" t="s">
        <v>7487</v>
      </c>
      <c r="DH1066" s="521">
        <f t="shared" ca="1" si="575"/>
        <v>7592</v>
      </c>
      <c r="DV1066" s="733" t="s">
        <v>7571</v>
      </c>
      <c r="DW1066" s="163">
        <v>1000</v>
      </c>
      <c r="DX1066" s="519">
        <f t="shared" si="581"/>
        <v>1000</v>
      </c>
      <c r="DY1066" s="523"/>
      <c r="DZ1066" s="524">
        <f t="shared" si="580"/>
        <v>1000</v>
      </c>
    </row>
    <row r="1067" spans="79:130" x14ac:dyDescent="0.2">
      <c r="CA1067" s="145" t="s">
        <v>6127</v>
      </c>
      <c r="CB1067" s="475" t="s">
        <v>5840</v>
      </c>
      <c r="CC1067" s="238" t="str">
        <f>CONCATENATE(CA1067,".",CB1067)</f>
        <v>ДП Тренд.б/з фальц..робоча..Magnet цл (чор.) +3завіс 3D(чор.)</v>
      </c>
      <c r="DD1067" s="164" t="s">
        <v>7524</v>
      </c>
      <c r="DE1067" s="165">
        <v>9490</v>
      </c>
      <c r="DF1067" s="519">
        <f t="shared" si="579"/>
        <v>9490</v>
      </c>
      <c r="DG1067" s="526" t="s">
        <v>7487</v>
      </c>
      <c r="DH1067" s="521">
        <f t="shared" ca="1" si="575"/>
        <v>7592</v>
      </c>
      <c r="DV1067" s="732" t="s">
        <v>7572</v>
      </c>
      <c r="DW1067" s="165">
        <v>1000</v>
      </c>
      <c r="DX1067" s="519">
        <f t="shared" si="581"/>
        <v>1000</v>
      </c>
      <c r="DY1067" s="520"/>
      <c r="DZ1067" s="524">
        <f t="shared" si="580"/>
        <v>1000</v>
      </c>
    </row>
    <row r="1068" spans="79:130" x14ac:dyDescent="0.2">
      <c r="CA1068" s="146" t="s">
        <v>6127</v>
      </c>
      <c r="CB1068" s="587" t="s">
        <v>5841</v>
      </c>
      <c r="CC1068" s="239" t="str">
        <f>CONCATENATE(CA1068,".",CB1068)</f>
        <v>ДП Тренд.б/з фальц..робоча..Magnet ст (чор.) +3завіс 3D(чор.)</v>
      </c>
      <c r="DD1068" s="164" t="s">
        <v>7525</v>
      </c>
      <c r="DE1068" s="165">
        <v>9490</v>
      </c>
      <c r="DF1068" s="519">
        <f t="shared" si="579"/>
        <v>9490</v>
      </c>
      <c r="DG1068" s="526" t="s">
        <v>7487</v>
      </c>
      <c r="DH1068" s="521">
        <f t="shared" ca="1" si="575"/>
        <v>7592</v>
      </c>
      <c r="DV1068" s="732" t="s">
        <v>7573</v>
      </c>
      <c r="DW1068" s="165">
        <v>1000</v>
      </c>
      <c r="DX1068" s="519">
        <f t="shared" si="581"/>
        <v>1000</v>
      </c>
      <c r="DY1068" s="520"/>
      <c r="DZ1068" s="524">
        <f t="shared" si="580"/>
        <v>1000</v>
      </c>
    </row>
    <row r="1069" spans="79:130" x14ac:dyDescent="0.2">
      <c r="CA1069" s="144" t="s">
        <v>6128</v>
      </c>
      <c r="CB1069" s="133" t="s">
        <v>3871</v>
      </c>
      <c r="CC1069" s="134" t="str">
        <f>CONCATENATE(CA1069,".",CB1069)</f>
        <v>ДП Тренд.купе..робоча..(ні)</v>
      </c>
      <c r="DD1069" s="107" t="s">
        <v>7526</v>
      </c>
      <c r="DE1069" s="165">
        <v>9490</v>
      </c>
      <c r="DF1069" s="528">
        <f t="shared" si="579"/>
        <v>9490</v>
      </c>
      <c r="DG1069" s="526" t="s">
        <v>7487</v>
      </c>
      <c r="DH1069" s="524">
        <f t="shared" ca="1" si="575"/>
        <v>7592</v>
      </c>
      <c r="DV1069" s="732" t="s">
        <v>7574</v>
      </c>
      <c r="DW1069" s="165">
        <v>1000</v>
      </c>
      <c r="DX1069" s="519">
        <f t="shared" si="581"/>
        <v>1000</v>
      </c>
      <c r="DY1069" s="520"/>
      <c r="DZ1069" s="524">
        <f t="shared" si="580"/>
        <v>1000</v>
      </c>
    </row>
    <row r="1070" spans="79:130" x14ac:dyDescent="0.2">
      <c r="CA1070" s="145" t="s">
        <v>6128</v>
      </c>
      <c r="CC1070" s="21"/>
      <c r="DD1070" s="143"/>
      <c r="DE1070" s="163"/>
      <c r="DF1070" s="522"/>
      <c r="DG1070" s="523"/>
      <c r="DH1070" s="839"/>
      <c r="DV1070" s="732" t="s">
        <v>7575</v>
      </c>
      <c r="DW1070" s="165">
        <v>0</v>
      </c>
      <c r="DX1070" s="519">
        <f t="shared" si="581"/>
        <v>0</v>
      </c>
      <c r="DY1070" s="520"/>
      <c r="DZ1070" s="524">
        <f t="shared" si="580"/>
        <v>0</v>
      </c>
    </row>
    <row r="1071" spans="79:130" x14ac:dyDescent="0.2">
      <c r="CA1071" s="145" t="s">
        <v>6128</v>
      </c>
      <c r="CB1071" s="136" t="s">
        <v>434</v>
      </c>
      <c r="CC1071" s="137" t="str">
        <f>CONCATENATE(CA1071,".",CB1071)</f>
        <v>ДП Тренд.купе..робоча..Ручка-Захват</v>
      </c>
      <c r="DD1071" s="628"/>
      <c r="DE1071" s="629"/>
      <c r="DF1071" s="630"/>
      <c r="DG1071" s="631"/>
      <c r="DH1071" s="632"/>
      <c r="DV1071" s="732" t="s">
        <v>7576</v>
      </c>
      <c r="DW1071" s="165">
        <v>560</v>
      </c>
      <c r="DX1071" s="519">
        <f t="shared" si="581"/>
        <v>560</v>
      </c>
      <c r="DY1071" s="520"/>
      <c r="DZ1071" s="524">
        <f t="shared" si="580"/>
        <v>560</v>
      </c>
    </row>
    <row r="1072" spans="79:130" x14ac:dyDescent="0.2">
      <c r="CA1072" s="145" t="s">
        <v>6128</v>
      </c>
      <c r="CB1072" s="136" t="s">
        <v>647</v>
      </c>
      <c r="CC1072" s="137" t="str">
        <f>CONCATENATE(CA1072,".",CB1072)</f>
        <v>ДП Тренд.купе..робоча..Ручка-Замок</v>
      </c>
      <c r="DD1072" s="732" t="s">
        <v>2732</v>
      </c>
      <c r="DE1072" s="165">
        <v>4840</v>
      </c>
      <c r="DF1072" s="525">
        <f t="shared" ref="DF1072:DF1132" si="582">ROUND(((DE1072-(DE1072/6))/$DD$3)*$DE$3,2)</f>
        <v>4840</v>
      </c>
      <c r="DG1072" s="520"/>
      <c r="DH1072" s="527">
        <f t="shared" ref="DH1072:DH1132" si="583">IF(DG1072="",DF1072,
IF(AND($DE$10&gt;=VLOOKUP(DG1072,$DD$5:$DH$9,2,0),$DE$10&lt;=VLOOKUP(DG1072,$DD$5:$DH$9,3,0)),
(DF1072*(1-VLOOKUP(DG1072,$DD$5:$DH$9,4,0))),
DF1072))</f>
        <v>4840</v>
      </c>
      <c r="DV1072" s="644"/>
      <c r="DW1072" s="645"/>
      <c r="DX1072" s="519">
        <f t="shared" si="581"/>
        <v>0</v>
      </c>
      <c r="DY1072" s="652"/>
      <c r="DZ1072" s="524">
        <f t="shared" si="580"/>
        <v>0</v>
      </c>
    </row>
    <row r="1073" spans="79:130" x14ac:dyDescent="0.2">
      <c r="CA1073" s="145"/>
      <c r="CB1073" s="136"/>
      <c r="CC1073" s="137"/>
      <c r="DD1073" s="732" t="s">
        <v>2733</v>
      </c>
      <c r="DE1073" s="165">
        <v>6840</v>
      </c>
      <c r="DF1073" s="525">
        <f t="shared" si="582"/>
        <v>6840</v>
      </c>
      <c r="DG1073" s="520"/>
      <c r="DH1073" s="527">
        <f t="shared" si="583"/>
        <v>6840</v>
      </c>
      <c r="DV1073" s="730" t="s">
        <v>3937</v>
      </c>
      <c r="DW1073" s="104">
        <v>0</v>
      </c>
      <c r="DX1073" s="519">
        <f t="shared" si="581"/>
        <v>0</v>
      </c>
      <c r="DY1073" s="511"/>
      <c r="DZ1073" s="524">
        <f t="shared" si="580"/>
        <v>0</v>
      </c>
    </row>
    <row r="1074" spans="79:130" x14ac:dyDescent="0.2">
      <c r="CA1074" s="145"/>
      <c r="CB1074" s="136"/>
      <c r="CC1074" s="137"/>
      <c r="DD1074" s="732" t="s">
        <v>2734</v>
      </c>
      <c r="DE1074" s="163">
        <v>7220</v>
      </c>
      <c r="DF1074" s="525">
        <f t="shared" si="582"/>
        <v>7220</v>
      </c>
      <c r="DG1074" s="523"/>
      <c r="DH1074" s="527">
        <f t="shared" si="583"/>
        <v>7220</v>
      </c>
      <c r="DV1074" s="731" t="s">
        <v>5546</v>
      </c>
      <c r="DW1074" s="162">
        <v>0</v>
      </c>
      <c r="DX1074" s="519">
        <f t="shared" si="581"/>
        <v>0</v>
      </c>
      <c r="DY1074" s="526"/>
      <c r="DZ1074" s="524">
        <f t="shared" si="580"/>
        <v>0</v>
      </c>
    </row>
    <row r="1075" spans="79:130" x14ac:dyDescent="0.2">
      <c r="CA1075" s="431"/>
      <c r="CB1075" s="221"/>
      <c r="CC1075" s="222"/>
      <c r="DD1075" s="638"/>
      <c r="DE1075" s="639"/>
      <c r="DF1075" s="640"/>
      <c r="DG1075" s="641"/>
      <c r="DH1075" s="642"/>
      <c r="DV1075" s="731" t="s">
        <v>5547</v>
      </c>
      <c r="DW1075" s="165">
        <v>0</v>
      </c>
      <c r="DX1075" s="519">
        <f t="shared" si="581"/>
        <v>0</v>
      </c>
      <c r="DY1075" s="520"/>
      <c r="DZ1075" s="524">
        <f t="shared" si="580"/>
        <v>0</v>
      </c>
    </row>
    <row r="1076" spans="79:130" x14ac:dyDescent="0.2">
      <c r="CA1076" s="145" t="s">
        <v>6129</v>
      </c>
      <c r="CB1076" s="136" t="s">
        <v>3871</v>
      </c>
      <c r="CC1076" s="137" t="str">
        <f>CONCATENATE(CA1076,".",CB1076)</f>
        <v>ДП Модерн.фальц..робоча..(ні)</v>
      </c>
      <c r="DD1076" s="161" t="s">
        <v>463</v>
      </c>
      <c r="DE1076" s="162">
        <v>7240.0000000000009</v>
      </c>
      <c r="DF1076" s="525">
        <f t="shared" si="582"/>
        <v>7240</v>
      </c>
      <c r="DG1076" s="526"/>
      <c r="DH1076" s="527">
        <f t="shared" si="583"/>
        <v>7240</v>
      </c>
      <c r="DV1076" s="732" t="s">
        <v>5548</v>
      </c>
      <c r="DW1076" s="165">
        <v>0</v>
      </c>
      <c r="DX1076" s="519">
        <f t="shared" si="581"/>
        <v>0</v>
      </c>
      <c r="DY1076" s="520"/>
      <c r="DZ1076" s="524">
        <f t="shared" si="580"/>
        <v>0</v>
      </c>
    </row>
    <row r="1077" spans="79:130" x14ac:dyDescent="0.2">
      <c r="CA1077" s="145" t="s">
        <v>6129</v>
      </c>
      <c r="CC1077" s="21"/>
      <c r="DD1077" s="164" t="s">
        <v>464</v>
      </c>
      <c r="DE1077" s="165">
        <v>8040</v>
      </c>
      <c r="DF1077" s="525">
        <f t="shared" si="582"/>
        <v>8040</v>
      </c>
      <c r="DG1077" s="520"/>
      <c r="DH1077" s="527">
        <f t="shared" si="583"/>
        <v>8040</v>
      </c>
      <c r="DV1077" s="732" t="s">
        <v>5549</v>
      </c>
      <c r="DW1077" s="165">
        <v>0</v>
      </c>
      <c r="DX1077" s="519">
        <f t="shared" si="581"/>
        <v>0</v>
      </c>
      <c r="DY1077" s="520"/>
      <c r="DZ1077" s="524">
        <f t="shared" si="580"/>
        <v>0</v>
      </c>
    </row>
    <row r="1078" spans="79:130" x14ac:dyDescent="0.2">
      <c r="CA1078" s="145" t="s">
        <v>6129</v>
      </c>
      <c r="CB1078" s="150" t="s">
        <v>5402</v>
      </c>
      <c r="CC1078" s="137" t="str">
        <f t="shared" ref="CC1078:CC1083" si="584">CONCATENATE(CA1078,".",CB1078)</f>
        <v>ДП Модерн.фальц..робоча..Stand цл Лів +3завіс</v>
      </c>
      <c r="DD1078" s="164" t="s">
        <v>465</v>
      </c>
      <c r="DE1078" s="165">
        <v>8040</v>
      </c>
      <c r="DF1078" s="525">
        <f t="shared" si="582"/>
        <v>8040</v>
      </c>
      <c r="DG1078" s="520"/>
      <c r="DH1078" s="527">
        <f t="shared" si="583"/>
        <v>8040</v>
      </c>
      <c r="DV1078" s="732" t="s">
        <v>5550</v>
      </c>
      <c r="DW1078" s="165">
        <v>0</v>
      </c>
      <c r="DX1078" s="519">
        <f t="shared" si="581"/>
        <v>0</v>
      </c>
      <c r="DY1078" s="520"/>
      <c r="DZ1078" s="524">
        <f t="shared" si="580"/>
        <v>0</v>
      </c>
    </row>
    <row r="1079" spans="79:130" x14ac:dyDescent="0.2">
      <c r="CA1079" s="145" t="s">
        <v>6129</v>
      </c>
      <c r="CB1079" s="150" t="s">
        <v>5403</v>
      </c>
      <c r="CC1079" s="137" t="str">
        <f t="shared" si="584"/>
        <v>ДП Модерн.фальц..робоча..Stand цл Пр +3завіс</v>
      </c>
      <c r="DD1079" s="164" t="s">
        <v>466</v>
      </c>
      <c r="DE1079" s="165">
        <v>8040</v>
      </c>
      <c r="DF1079" s="525">
        <f t="shared" si="582"/>
        <v>8040</v>
      </c>
      <c r="DG1079" s="520"/>
      <c r="DH1079" s="527">
        <f t="shared" si="583"/>
        <v>8040</v>
      </c>
      <c r="DV1079" s="732" t="s">
        <v>5551</v>
      </c>
      <c r="DW1079" s="165">
        <v>0</v>
      </c>
      <c r="DX1079" s="519">
        <f t="shared" si="581"/>
        <v>0</v>
      </c>
      <c r="DY1079" s="520"/>
      <c r="DZ1079" s="524">
        <f t="shared" si="580"/>
        <v>0</v>
      </c>
    </row>
    <row r="1080" spans="79:130" x14ac:dyDescent="0.2">
      <c r="CA1080" s="145" t="s">
        <v>6129</v>
      </c>
      <c r="CB1080" s="150" t="s">
        <v>5404</v>
      </c>
      <c r="CC1080" s="137" t="str">
        <f t="shared" si="584"/>
        <v>ДП Модерн.фальц..робоча..Stand кл Лів +3завіс</v>
      </c>
      <c r="DD1080" s="164" t="s">
        <v>467</v>
      </c>
      <c r="DE1080" s="165">
        <v>8040</v>
      </c>
      <c r="DF1080" s="525">
        <f t="shared" si="582"/>
        <v>8040</v>
      </c>
      <c r="DG1080" s="520"/>
      <c r="DH1080" s="527">
        <f t="shared" si="583"/>
        <v>8040</v>
      </c>
      <c r="DV1080" s="732" t="s">
        <v>6438</v>
      </c>
      <c r="DW1080" s="165">
        <v>680</v>
      </c>
      <c r="DX1080" s="519">
        <f t="shared" si="581"/>
        <v>680</v>
      </c>
      <c r="DY1080" s="520"/>
      <c r="DZ1080" s="524">
        <f t="shared" si="580"/>
        <v>680</v>
      </c>
    </row>
    <row r="1081" spans="79:130" x14ac:dyDescent="0.2">
      <c r="CA1081" s="145" t="s">
        <v>6129</v>
      </c>
      <c r="CB1081" s="150" t="s">
        <v>5405</v>
      </c>
      <c r="CC1081" s="137" t="str">
        <f t="shared" si="584"/>
        <v>ДП Модерн.фальц..робоча..Stand кл Пр +3завіс</v>
      </c>
      <c r="DD1081" s="164" t="s">
        <v>468</v>
      </c>
      <c r="DE1081" s="165">
        <v>8040</v>
      </c>
      <c r="DF1081" s="525">
        <f t="shared" si="582"/>
        <v>8040</v>
      </c>
      <c r="DG1081" s="520"/>
      <c r="DH1081" s="527">
        <f t="shared" si="583"/>
        <v>8040</v>
      </c>
      <c r="DV1081" s="732" t="s">
        <v>6235</v>
      </c>
      <c r="DW1081" s="165">
        <v>680</v>
      </c>
      <c r="DX1081" s="519">
        <f t="shared" si="581"/>
        <v>680</v>
      </c>
      <c r="DY1081" s="520"/>
      <c r="DZ1081" s="524">
        <f t="shared" si="580"/>
        <v>680</v>
      </c>
    </row>
    <row r="1082" spans="79:130" x14ac:dyDescent="0.2">
      <c r="CA1082" s="145" t="s">
        <v>6129</v>
      </c>
      <c r="CB1082" s="150" t="s">
        <v>5406</v>
      </c>
      <c r="CC1082" s="137" t="str">
        <f t="shared" si="584"/>
        <v>ДП Модерн.фальц..робоча..Stand ст Лів +3завіс</v>
      </c>
      <c r="DD1082" s="107" t="s">
        <v>469</v>
      </c>
      <c r="DE1082" s="163">
        <v>8040</v>
      </c>
      <c r="DF1082" s="525">
        <f t="shared" si="582"/>
        <v>8040</v>
      </c>
      <c r="DG1082" s="523"/>
      <c r="DH1082" s="527">
        <f t="shared" si="583"/>
        <v>8040</v>
      </c>
      <c r="DV1082" s="732" t="s">
        <v>4416</v>
      </c>
      <c r="DW1082" s="165">
        <v>550</v>
      </c>
      <c r="DX1082" s="519">
        <f t="shared" si="581"/>
        <v>550</v>
      </c>
      <c r="DY1082" s="520"/>
      <c r="DZ1082" s="524">
        <f t="shared" si="580"/>
        <v>550</v>
      </c>
    </row>
    <row r="1083" spans="79:130" x14ac:dyDescent="0.2">
      <c r="CA1083" s="145" t="s">
        <v>6129</v>
      </c>
      <c r="CB1083" s="150" t="s">
        <v>5407</v>
      </c>
      <c r="CC1083" s="137" t="str">
        <f t="shared" si="584"/>
        <v>ДП Модерн.фальц..робоча..Stand ст Пр +3завіс</v>
      </c>
      <c r="DD1083" s="164" t="s">
        <v>583</v>
      </c>
      <c r="DE1083" s="723">
        <v>7820</v>
      </c>
      <c r="DF1083" s="525">
        <f t="shared" si="582"/>
        <v>7820</v>
      </c>
      <c r="DG1083" s="520"/>
      <c r="DH1083" s="527">
        <f t="shared" si="583"/>
        <v>7820</v>
      </c>
      <c r="DV1083" s="732" t="s">
        <v>4417</v>
      </c>
      <c r="DW1083" s="165">
        <v>550</v>
      </c>
      <c r="DX1083" s="519">
        <f t="shared" si="581"/>
        <v>550</v>
      </c>
      <c r="DY1083" s="520"/>
      <c r="DZ1083" s="524">
        <f t="shared" si="580"/>
        <v>550</v>
      </c>
    </row>
    <row r="1084" spans="79:130" x14ac:dyDescent="0.2">
      <c r="CA1084" s="145" t="s">
        <v>6129</v>
      </c>
      <c r="CC1084" s="137"/>
      <c r="DD1084" s="164" t="s">
        <v>584</v>
      </c>
      <c r="DE1084" s="165">
        <v>8590</v>
      </c>
      <c r="DF1084" s="525">
        <f t="shared" si="582"/>
        <v>8590</v>
      </c>
      <c r="DG1084" s="520"/>
      <c r="DH1084" s="527">
        <f t="shared" si="583"/>
        <v>8590</v>
      </c>
      <c r="DV1084" s="732" t="s">
        <v>4418</v>
      </c>
      <c r="DW1084" s="165">
        <v>800</v>
      </c>
      <c r="DX1084" s="519">
        <f t="shared" si="581"/>
        <v>800</v>
      </c>
      <c r="DY1084" s="520"/>
      <c r="DZ1084" s="524">
        <f t="shared" si="580"/>
        <v>800</v>
      </c>
    </row>
    <row r="1085" spans="79:130" x14ac:dyDescent="0.2">
      <c r="CA1085" s="145" t="s">
        <v>6129</v>
      </c>
      <c r="CB1085" s="136" t="s">
        <v>6271</v>
      </c>
      <c r="CC1085" s="137" t="str">
        <f>CONCATENATE(CA1085,".",CB1085)</f>
        <v>ДП Модерн.фальц..робоча..Soft цл (чор.) +3завіс</v>
      </c>
      <c r="DD1085" s="164" t="s">
        <v>585</v>
      </c>
      <c r="DE1085" s="165">
        <v>8590</v>
      </c>
      <c r="DF1085" s="525">
        <f t="shared" si="582"/>
        <v>8590</v>
      </c>
      <c r="DG1085" s="520"/>
      <c r="DH1085" s="527">
        <f t="shared" si="583"/>
        <v>8590</v>
      </c>
      <c r="DV1085" s="733" t="s">
        <v>4419</v>
      </c>
      <c r="DW1085" s="163">
        <v>800</v>
      </c>
      <c r="DX1085" s="519">
        <f t="shared" si="581"/>
        <v>800</v>
      </c>
      <c r="DY1085" s="523"/>
      <c r="DZ1085" s="524">
        <f t="shared" si="580"/>
        <v>800</v>
      </c>
    </row>
    <row r="1086" spans="79:130" x14ac:dyDescent="0.2">
      <c r="CA1086" s="145" t="s">
        <v>6129</v>
      </c>
      <c r="CB1086" s="136" t="s">
        <v>6206</v>
      </c>
      <c r="CC1086" s="137" t="str">
        <f>CONCATENATE(CA1086,".",CB1086)</f>
        <v>ДП Модерн.фальц..робоча..Soft ст (чор.) +3завіс</v>
      </c>
      <c r="DD1086" s="164" t="s">
        <v>586</v>
      </c>
      <c r="DE1086" s="165">
        <v>8590</v>
      </c>
      <c r="DF1086" s="525">
        <f t="shared" si="582"/>
        <v>8590</v>
      </c>
      <c r="DG1086" s="520"/>
      <c r="DH1086" s="527">
        <f t="shared" si="583"/>
        <v>8590</v>
      </c>
      <c r="DV1086" s="732" t="s">
        <v>6027</v>
      </c>
      <c r="DW1086" s="165">
        <v>1000</v>
      </c>
      <c r="DX1086" s="519">
        <f t="shared" si="581"/>
        <v>1000</v>
      </c>
      <c r="DY1086" s="520"/>
      <c r="DZ1086" s="524">
        <f t="shared" si="580"/>
        <v>1000</v>
      </c>
    </row>
    <row r="1087" spans="79:130" x14ac:dyDescent="0.2">
      <c r="CA1087" s="145" t="s">
        <v>6129</v>
      </c>
      <c r="CB1087" s="136" t="s">
        <v>4064</v>
      </c>
      <c r="CC1087" s="137" t="str">
        <f>CONCATENATE(CA1087,".",CB1087)</f>
        <v>ДП Модерн.фальц..робоча..Soft цл +3завіс</v>
      </c>
      <c r="DD1087" s="164" t="s">
        <v>587</v>
      </c>
      <c r="DE1087" s="165">
        <v>8590</v>
      </c>
      <c r="DF1087" s="525">
        <f t="shared" si="582"/>
        <v>8590</v>
      </c>
      <c r="DG1087" s="520"/>
      <c r="DH1087" s="527">
        <f t="shared" si="583"/>
        <v>8590</v>
      </c>
      <c r="DV1087" s="733" t="s">
        <v>6028</v>
      </c>
      <c r="DW1087" s="163">
        <v>1000</v>
      </c>
      <c r="DX1087" s="519">
        <f t="shared" si="581"/>
        <v>1000</v>
      </c>
      <c r="DY1087" s="523"/>
      <c r="DZ1087" s="524">
        <f t="shared" si="580"/>
        <v>1000</v>
      </c>
    </row>
    <row r="1088" spans="79:130" x14ac:dyDescent="0.2">
      <c r="CA1088" s="145" t="s">
        <v>6129</v>
      </c>
      <c r="CB1088" s="136" t="s">
        <v>4067</v>
      </c>
      <c r="CC1088" s="137" t="str">
        <f>CONCATENATE(CA1088,".",CB1088)</f>
        <v>ДП Модерн.фальц..робоча..Soft ст +3завіс</v>
      </c>
      <c r="DD1088" s="164" t="s">
        <v>588</v>
      </c>
      <c r="DE1088" s="165">
        <v>8590</v>
      </c>
      <c r="DF1088" s="525">
        <f t="shared" si="582"/>
        <v>8590</v>
      </c>
      <c r="DG1088" s="520"/>
      <c r="DH1088" s="527">
        <f t="shared" si="583"/>
        <v>8590</v>
      </c>
      <c r="DV1088" s="731" t="s">
        <v>4420</v>
      </c>
      <c r="DW1088" s="162">
        <v>0</v>
      </c>
      <c r="DX1088" s="519">
        <f t="shared" si="581"/>
        <v>0</v>
      </c>
      <c r="DY1088" s="526"/>
      <c r="DZ1088" s="524">
        <f t="shared" si="580"/>
        <v>0</v>
      </c>
    </row>
    <row r="1089" spans="79:130" x14ac:dyDescent="0.2">
      <c r="CA1089" s="145" t="s">
        <v>6129</v>
      </c>
      <c r="CC1089" s="21"/>
      <c r="DD1089" s="107" t="s">
        <v>662</v>
      </c>
      <c r="DE1089" s="163">
        <v>8590</v>
      </c>
      <c r="DF1089" s="525">
        <f t="shared" si="582"/>
        <v>8590</v>
      </c>
      <c r="DG1089" s="523"/>
      <c r="DH1089" s="527">
        <f t="shared" si="583"/>
        <v>8590</v>
      </c>
      <c r="DV1089" s="732" t="s">
        <v>6439</v>
      </c>
      <c r="DW1089" s="165">
        <v>0</v>
      </c>
      <c r="DX1089" s="519">
        <f t="shared" si="581"/>
        <v>0</v>
      </c>
      <c r="DY1089" s="520"/>
      <c r="DZ1089" s="524">
        <f t="shared" si="580"/>
        <v>0</v>
      </c>
    </row>
    <row r="1090" spans="79:130" x14ac:dyDescent="0.2">
      <c r="CA1090" s="145" t="s">
        <v>6129</v>
      </c>
      <c r="CB1090" s="136" t="s">
        <v>4076</v>
      </c>
      <c r="CC1090" s="137" t="str">
        <f>CONCATENATE(CA1090,".",CB1090)</f>
        <v>ДП Модерн.фальц..робоча..Magnet цл +3завіс</v>
      </c>
      <c r="DD1090" s="164" t="s">
        <v>654</v>
      </c>
      <c r="DE1090" s="723">
        <v>8160</v>
      </c>
      <c r="DF1090" s="525">
        <f t="shared" si="582"/>
        <v>8160</v>
      </c>
      <c r="DG1090" s="520"/>
      <c r="DH1090" s="527">
        <f t="shared" si="583"/>
        <v>8160</v>
      </c>
      <c r="DV1090" s="732" t="s">
        <v>4421</v>
      </c>
      <c r="DW1090" s="165">
        <v>0</v>
      </c>
      <c r="DX1090" s="519">
        <f t="shared" si="581"/>
        <v>0</v>
      </c>
      <c r="DY1090" s="520"/>
      <c r="DZ1090" s="524">
        <f t="shared" si="580"/>
        <v>0</v>
      </c>
    </row>
    <row r="1091" spans="79:130" x14ac:dyDescent="0.2">
      <c r="CA1091" s="146" t="s">
        <v>6129</v>
      </c>
      <c r="CB1091" s="61" t="s">
        <v>4079</v>
      </c>
      <c r="CC1091" s="138" t="str">
        <f>CONCATENATE(CA1091,".",CB1091)</f>
        <v>ДП Модерн.фальц..робоча..Magnet ст +3завіс</v>
      </c>
      <c r="DD1091" s="164" t="s">
        <v>655</v>
      </c>
      <c r="DE1091" s="165">
        <v>8970</v>
      </c>
      <c r="DF1091" s="525">
        <f t="shared" si="582"/>
        <v>8970</v>
      </c>
      <c r="DG1091" s="520"/>
      <c r="DH1091" s="527">
        <f t="shared" si="583"/>
        <v>8970</v>
      </c>
      <c r="DV1091" s="733" t="s">
        <v>4422</v>
      </c>
      <c r="DW1091" s="163">
        <v>0</v>
      </c>
      <c r="DX1091" s="519">
        <f t="shared" si="581"/>
        <v>0</v>
      </c>
      <c r="DY1091" s="523"/>
      <c r="DZ1091" s="524">
        <f t="shared" si="580"/>
        <v>0</v>
      </c>
    </row>
    <row r="1092" spans="79:130" x14ac:dyDescent="0.2">
      <c r="CA1092" s="145" t="s">
        <v>6129</v>
      </c>
      <c r="CB1092" s="762" t="s">
        <v>5833</v>
      </c>
      <c r="CC1092" s="137" t="str">
        <f>CONCATENATE(CA1092,".",CB1092)</f>
        <v>ДП Модерн.фальц..робоча..Magnet цл (чор.) +3завіс</v>
      </c>
      <c r="DD1092" s="164" t="s">
        <v>656</v>
      </c>
      <c r="DE1092" s="165">
        <v>8970</v>
      </c>
      <c r="DF1092" s="525">
        <f t="shared" si="582"/>
        <v>8970</v>
      </c>
      <c r="DG1092" s="520"/>
      <c r="DH1092" s="527">
        <f t="shared" si="583"/>
        <v>8970</v>
      </c>
      <c r="DV1092" s="733" t="s">
        <v>6029</v>
      </c>
      <c r="DW1092" s="163">
        <v>0</v>
      </c>
      <c r="DX1092" s="519">
        <f t="shared" si="581"/>
        <v>0</v>
      </c>
      <c r="DY1092" s="523"/>
      <c r="DZ1092" s="524">
        <f t="shared" si="580"/>
        <v>0</v>
      </c>
    </row>
    <row r="1093" spans="79:130" x14ac:dyDescent="0.2">
      <c r="CA1093" s="146" t="s">
        <v>6129</v>
      </c>
      <c r="CB1093" s="762" t="s">
        <v>5834</v>
      </c>
      <c r="CC1093" s="138" t="str">
        <f>CONCATENATE(CA1093,".",CB1093)</f>
        <v>ДП Модерн.фальц..робоча..Magnet ст (чор.) +3завіс</v>
      </c>
      <c r="DD1093" s="164" t="s">
        <v>657</v>
      </c>
      <c r="DE1093" s="165">
        <v>8970</v>
      </c>
      <c r="DF1093" s="525">
        <f t="shared" si="582"/>
        <v>8970</v>
      </c>
      <c r="DG1093" s="520"/>
      <c r="DH1093" s="527">
        <f t="shared" si="583"/>
        <v>8970</v>
      </c>
      <c r="DV1093" s="644"/>
      <c r="DW1093" s="645"/>
      <c r="DX1093" s="519">
        <f t="shared" si="581"/>
        <v>0</v>
      </c>
      <c r="DY1093" s="652"/>
      <c r="DZ1093" s="524">
        <f t="shared" si="580"/>
        <v>0</v>
      </c>
    </row>
    <row r="1094" spans="79:130" x14ac:dyDescent="0.2">
      <c r="CA1094" s="144" t="s">
        <v>6130</v>
      </c>
      <c r="CB1094" s="133" t="s">
        <v>3871</v>
      </c>
      <c r="CC1094" s="134" t="str">
        <f>CONCATENATE(CA1094,".",CB1094)</f>
        <v>ДП Модерн.фальц..неробоча..(ні)</v>
      </c>
      <c r="DD1094" s="164" t="s">
        <v>658</v>
      </c>
      <c r="DE1094" s="165">
        <v>8970</v>
      </c>
      <c r="DF1094" s="525">
        <f t="shared" si="582"/>
        <v>8970</v>
      </c>
      <c r="DG1094" s="520"/>
      <c r="DH1094" s="527">
        <f t="shared" si="583"/>
        <v>8970</v>
      </c>
      <c r="DV1094" s="730" t="s">
        <v>3939</v>
      </c>
      <c r="DW1094" s="104">
        <v>0</v>
      </c>
      <c r="DX1094" s="519">
        <f t="shared" si="581"/>
        <v>0</v>
      </c>
      <c r="DY1094" s="511"/>
      <c r="DZ1094" s="524">
        <f t="shared" si="580"/>
        <v>0</v>
      </c>
    </row>
    <row r="1095" spans="79:130" x14ac:dyDescent="0.2">
      <c r="CA1095" s="145" t="s">
        <v>6130</v>
      </c>
      <c r="CC1095" s="21"/>
      <c r="DD1095" s="164" t="s">
        <v>659</v>
      </c>
      <c r="DE1095" s="165">
        <v>8970</v>
      </c>
      <c r="DF1095" s="525">
        <f t="shared" si="582"/>
        <v>8970</v>
      </c>
      <c r="DG1095" s="520"/>
      <c r="DH1095" s="527">
        <f t="shared" si="583"/>
        <v>8970</v>
      </c>
      <c r="DV1095" s="731" t="s">
        <v>5552</v>
      </c>
      <c r="DW1095" s="162">
        <v>0</v>
      </c>
      <c r="DX1095" s="519">
        <f t="shared" si="581"/>
        <v>0</v>
      </c>
      <c r="DY1095" s="526"/>
      <c r="DZ1095" s="524">
        <f t="shared" si="580"/>
        <v>0</v>
      </c>
    </row>
    <row r="1096" spans="79:130" x14ac:dyDescent="0.2">
      <c r="CA1096" s="145" t="s">
        <v>6130</v>
      </c>
      <c r="CB1096" s="150" t="s">
        <v>4085</v>
      </c>
      <c r="CC1096" s="137" t="str">
        <f t="shared" ref="CC1096:CC1101" si="585">CONCATENATE(CA1096,".",CB1096)</f>
        <v>ДП Модерн.фальц..неробоча..Пл Stand +3завіс</v>
      </c>
      <c r="DD1096" s="107" t="s">
        <v>660</v>
      </c>
      <c r="DE1096" s="724">
        <v>8970</v>
      </c>
      <c r="DF1096" s="525">
        <f t="shared" si="582"/>
        <v>8970</v>
      </c>
      <c r="DG1096" s="523"/>
      <c r="DH1096" s="527">
        <f t="shared" si="583"/>
        <v>8970</v>
      </c>
      <c r="DV1096" s="731" t="s">
        <v>5553</v>
      </c>
      <c r="DW1096" s="165">
        <v>0</v>
      </c>
      <c r="DX1096" s="519">
        <f t="shared" si="581"/>
        <v>0</v>
      </c>
      <c r="DY1096" s="520"/>
      <c r="DZ1096" s="524">
        <f t="shared" si="580"/>
        <v>0</v>
      </c>
    </row>
    <row r="1097" spans="79:130" x14ac:dyDescent="0.2">
      <c r="CA1097" s="145" t="s">
        <v>6130</v>
      </c>
      <c r="CB1097" s="150" t="s">
        <v>6268</v>
      </c>
      <c r="CC1097" s="137" t="str">
        <f t="shared" si="585"/>
        <v>ДП Модерн.фальц..неробоча..Пл Soft (чор.)+3завіс</v>
      </c>
      <c r="DD1097" s="732" t="s">
        <v>4955</v>
      </c>
      <c r="DE1097" s="165">
        <v>8570</v>
      </c>
      <c r="DF1097" s="525">
        <f t="shared" si="582"/>
        <v>8570</v>
      </c>
      <c r="DG1097" s="520"/>
      <c r="DH1097" s="527">
        <f t="shared" si="583"/>
        <v>8570</v>
      </c>
      <c r="DV1097" s="732" t="s">
        <v>5554</v>
      </c>
      <c r="DW1097" s="165">
        <v>0</v>
      </c>
      <c r="DX1097" s="519">
        <f t="shared" si="581"/>
        <v>0</v>
      </c>
      <c r="DY1097" s="520"/>
      <c r="DZ1097" s="524">
        <f t="shared" si="580"/>
        <v>0</v>
      </c>
    </row>
    <row r="1098" spans="79:130" x14ac:dyDescent="0.2">
      <c r="CA1098" s="145" t="s">
        <v>6130</v>
      </c>
      <c r="CB1098" s="150" t="s">
        <v>4093</v>
      </c>
      <c r="CC1098" s="137" t="str">
        <f t="shared" si="585"/>
        <v>ДП Модерн.фальц..неробоча..Пл Soft +3завіс</v>
      </c>
      <c r="DD1098" s="732" t="s">
        <v>4956</v>
      </c>
      <c r="DE1098" s="165">
        <v>9400</v>
      </c>
      <c r="DF1098" s="525">
        <f t="shared" si="582"/>
        <v>9400</v>
      </c>
      <c r="DG1098" s="520"/>
      <c r="DH1098" s="527">
        <f t="shared" si="583"/>
        <v>9400</v>
      </c>
      <c r="DV1098" s="732" t="s">
        <v>5555</v>
      </c>
      <c r="DW1098" s="165">
        <v>0</v>
      </c>
      <c r="DX1098" s="519">
        <f t="shared" si="581"/>
        <v>0</v>
      </c>
      <c r="DY1098" s="520"/>
      <c r="DZ1098" s="524">
        <f t="shared" si="580"/>
        <v>0</v>
      </c>
    </row>
    <row r="1099" spans="79:130" x14ac:dyDescent="0.2">
      <c r="CA1099" s="146" t="s">
        <v>6130</v>
      </c>
      <c r="CB1099" s="151" t="s">
        <v>4096</v>
      </c>
      <c r="CC1099" s="138" t="str">
        <f t="shared" si="585"/>
        <v>ДП Модерн.фальц..неробоча..Пл Magnet +3завіс</v>
      </c>
      <c r="DD1099" s="732" t="s">
        <v>4957</v>
      </c>
      <c r="DE1099" s="165">
        <v>9400</v>
      </c>
      <c r="DF1099" s="525">
        <f t="shared" si="582"/>
        <v>9400</v>
      </c>
      <c r="DG1099" s="520"/>
      <c r="DH1099" s="527">
        <f t="shared" si="583"/>
        <v>9400</v>
      </c>
      <c r="DV1099" s="732" t="s">
        <v>5556</v>
      </c>
      <c r="DW1099" s="165">
        <v>0</v>
      </c>
      <c r="DX1099" s="519">
        <f t="shared" si="581"/>
        <v>0</v>
      </c>
      <c r="DY1099" s="520"/>
      <c r="DZ1099" s="524">
        <f t="shared" si="580"/>
        <v>0</v>
      </c>
    </row>
    <row r="1100" spans="79:130" x14ac:dyDescent="0.2">
      <c r="CA1100" s="146" t="s">
        <v>6130</v>
      </c>
      <c r="CB1100" s="151" t="s">
        <v>5792</v>
      </c>
      <c r="CC1100" s="138" t="str">
        <f t="shared" si="585"/>
        <v>ДП Модерн.фальц..неробоча..Пл Magnet (чор.) +3завіс</v>
      </c>
      <c r="DD1100" s="732" t="s">
        <v>4958</v>
      </c>
      <c r="DE1100" s="165">
        <v>9400</v>
      </c>
      <c r="DF1100" s="525">
        <f t="shared" si="582"/>
        <v>9400</v>
      </c>
      <c r="DG1100" s="520"/>
      <c r="DH1100" s="527">
        <f t="shared" si="583"/>
        <v>9400</v>
      </c>
      <c r="DV1100" s="732" t="s">
        <v>5557</v>
      </c>
      <c r="DW1100" s="165">
        <v>0</v>
      </c>
      <c r="DX1100" s="519">
        <f t="shared" si="581"/>
        <v>0</v>
      </c>
      <c r="DY1100" s="520"/>
      <c r="DZ1100" s="524">
        <f t="shared" si="580"/>
        <v>0</v>
      </c>
    </row>
    <row r="1101" spans="79:130" x14ac:dyDescent="0.2">
      <c r="CA1101" s="145" t="s">
        <v>6131</v>
      </c>
      <c r="CB1101" s="136" t="s">
        <v>3871</v>
      </c>
      <c r="CC1101" s="238" t="str">
        <f t="shared" si="585"/>
        <v>ДП Модерн.б/з фальц..робоча..(ні)</v>
      </c>
      <c r="DD1101" s="732" t="s">
        <v>4959</v>
      </c>
      <c r="DE1101" s="165">
        <v>9400</v>
      </c>
      <c r="DF1101" s="525">
        <f t="shared" si="582"/>
        <v>9400</v>
      </c>
      <c r="DG1101" s="520"/>
      <c r="DH1101" s="527">
        <f t="shared" si="583"/>
        <v>9400</v>
      </c>
      <c r="DV1101" s="732" t="s">
        <v>6440</v>
      </c>
      <c r="DW1101" s="165">
        <v>680</v>
      </c>
      <c r="DX1101" s="519">
        <f t="shared" si="581"/>
        <v>680</v>
      </c>
      <c r="DY1101" s="520"/>
      <c r="DZ1101" s="524">
        <f t="shared" si="580"/>
        <v>680</v>
      </c>
    </row>
    <row r="1102" spans="79:130" x14ac:dyDescent="0.2">
      <c r="CA1102" s="145" t="s">
        <v>6131</v>
      </c>
      <c r="CB1102" s="96"/>
      <c r="CC1102" s="96"/>
      <c r="DD1102" s="732" t="s">
        <v>4960</v>
      </c>
      <c r="DE1102" s="165">
        <v>9400</v>
      </c>
      <c r="DF1102" s="525">
        <f t="shared" si="582"/>
        <v>9400</v>
      </c>
      <c r="DG1102" s="520"/>
      <c r="DH1102" s="527">
        <f t="shared" si="583"/>
        <v>9400</v>
      </c>
      <c r="DV1102" s="732" t="s">
        <v>6236</v>
      </c>
      <c r="DW1102" s="165">
        <v>680</v>
      </c>
      <c r="DX1102" s="519">
        <f t="shared" si="581"/>
        <v>680</v>
      </c>
      <c r="DY1102" s="520"/>
      <c r="DZ1102" s="524">
        <f t="shared" si="580"/>
        <v>680</v>
      </c>
    </row>
    <row r="1103" spans="79:130" x14ac:dyDescent="0.2">
      <c r="CA1103" s="145" t="s">
        <v>6131</v>
      </c>
      <c r="CB1103" s="475" t="s">
        <v>4097</v>
      </c>
      <c r="CC1103" s="238" t="str">
        <f t="shared" ref="CC1103:CC1111" si="586">CONCATENATE(CA1103,".",CB1103)</f>
        <v>ДП Модерн.б/з фальц..робоча..Magnet цл б/з завіс.</v>
      </c>
      <c r="DD1103" s="733" t="s">
        <v>4961</v>
      </c>
      <c r="DE1103" s="163">
        <v>9400</v>
      </c>
      <c r="DF1103" s="525">
        <f t="shared" si="582"/>
        <v>9400</v>
      </c>
      <c r="DG1103" s="520"/>
      <c r="DH1103" s="527">
        <f t="shared" si="583"/>
        <v>9400</v>
      </c>
      <c r="DV1103" s="732" t="s">
        <v>4423</v>
      </c>
      <c r="DW1103" s="165">
        <v>550</v>
      </c>
      <c r="DX1103" s="519">
        <f t="shared" si="581"/>
        <v>550</v>
      </c>
      <c r="DY1103" s="520"/>
      <c r="DZ1103" s="524">
        <f t="shared" si="580"/>
        <v>550</v>
      </c>
    </row>
    <row r="1104" spans="79:130" x14ac:dyDescent="0.2">
      <c r="CA1104" s="145" t="s">
        <v>6131</v>
      </c>
      <c r="CB1104" s="475" t="s">
        <v>4099</v>
      </c>
      <c r="CC1104" s="238" t="str">
        <f t="shared" si="586"/>
        <v>ДП Модерн.б/з фальц..робоча..Magnet ст б/з завіс.</v>
      </c>
      <c r="DD1104" s="638"/>
      <c r="DE1104" s="639"/>
      <c r="DF1104" s="640"/>
      <c r="DG1104" s="641"/>
      <c r="DH1104" s="642"/>
      <c r="DV1104" s="732" t="s">
        <v>4424</v>
      </c>
      <c r="DW1104" s="165">
        <v>550</v>
      </c>
      <c r="DX1104" s="519">
        <f t="shared" si="581"/>
        <v>550</v>
      </c>
      <c r="DY1104" s="520"/>
      <c r="DZ1104" s="524">
        <f t="shared" si="580"/>
        <v>550</v>
      </c>
    </row>
    <row r="1105" spans="79:130" x14ac:dyDescent="0.2">
      <c r="CA1105" s="145" t="s">
        <v>6131</v>
      </c>
      <c r="CB1105" s="475" t="s">
        <v>4097</v>
      </c>
      <c r="CC1105" s="238" t="str">
        <f t="shared" si="586"/>
        <v>ДП Модерн.б/з фальц..робоча..Magnet цл б/з завіс.</v>
      </c>
      <c r="DD1105" s="731" t="s">
        <v>2766</v>
      </c>
      <c r="DE1105" s="162">
        <v>7800</v>
      </c>
      <c r="DF1105" s="525">
        <f t="shared" si="582"/>
        <v>7800</v>
      </c>
      <c r="DG1105" s="526"/>
      <c r="DH1105" s="527">
        <f t="shared" si="583"/>
        <v>7800</v>
      </c>
      <c r="DV1105" s="732" t="s">
        <v>4425</v>
      </c>
      <c r="DW1105" s="165">
        <v>800</v>
      </c>
      <c r="DX1105" s="519">
        <f t="shared" si="581"/>
        <v>800</v>
      </c>
      <c r="DY1105" s="520"/>
      <c r="DZ1105" s="524">
        <f t="shared" si="580"/>
        <v>800</v>
      </c>
    </row>
    <row r="1106" spans="79:130" x14ac:dyDescent="0.2">
      <c r="CA1106" s="145" t="s">
        <v>6131</v>
      </c>
      <c r="CB1106" s="475" t="s">
        <v>5838</v>
      </c>
      <c r="CC1106" s="238" t="str">
        <f t="shared" si="586"/>
        <v>ДП Модерн.б/з фальц..робоча..Magnet цл (чор.) б/з завіс.</v>
      </c>
      <c r="DD1106" s="732" t="s">
        <v>2767</v>
      </c>
      <c r="DE1106" s="165">
        <v>8560</v>
      </c>
      <c r="DF1106" s="525">
        <f t="shared" si="582"/>
        <v>8560</v>
      </c>
      <c r="DG1106" s="520"/>
      <c r="DH1106" s="527">
        <f t="shared" si="583"/>
        <v>8560</v>
      </c>
      <c r="DV1106" s="733" t="s">
        <v>4426</v>
      </c>
      <c r="DW1106" s="163">
        <v>800</v>
      </c>
      <c r="DX1106" s="519">
        <f t="shared" si="581"/>
        <v>800</v>
      </c>
      <c r="DY1106" s="523"/>
      <c r="DZ1106" s="524">
        <f t="shared" si="580"/>
        <v>800</v>
      </c>
    </row>
    <row r="1107" spans="79:130" x14ac:dyDescent="0.2">
      <c r="CA1107" s="145" t="s">
        <v>6131</v>
      </c>
      <c r="CB1107" s="475" t="s">
        <v>5835</v>
      </c>
      <c r="CC1107" s="238" t="str">
        <f t="shared" si="586"/>
        <v>ДП Модерн.б/з фальц..робоча..Magnet ст (чор.) б/з завіс.</v>
      </c>
      <c r="DD1107" s="732" t="s">
        <v>2768</v>
      </c>
      <c r="DE1107" s="165">
        <v>8560</v>
      </c>
      <c r="DF1107" s="525">
        <f t="shared" si="582"/>
        <v>8560</v>
      </c>
      <c r="DG1107" s="520"/>
      <c r="DH1107" s="527">
        <f t="shared" si="583"/>
        <v>8560</v>
      </c>
      <c r="DV1107" s="732" t="s">
        <v>6030</v>
      </c>
      <c r="DW1107" s="165">
        <v>1000</v>
      </c>
      <c r="DX1107" s="519">
        <f t="shared" si="581"/>
        <v>1000</v>
      </c>
      <c r="DY1107" s="520"/>
      <c r="DZ1107" s="524">
        <f t="shared" si="580"/>
        <v>1000</v>
      </c>
    </row>
    <row r="1108" spans="79:130" x14ac:dyDescent="0.2">
      <c r="CA1108" s="145" t="s">
        <v>6131</v>
      </c>
      <c r="CB1108" s="475" t="s">
        <v>4103</v>
      </c>
      <c r="CC1108" s="238" t="str">
        <f t="shared" si="586"/>
        <v>ДП Модерн.б/з фальц..робоча..Magnet цл +2завіс 3D</v>
      </c>
      <c r="DD1108" s="732" t="s">
        <v>2769</v>
      </c>
      <c r="DE1108" s="165">
        <v>8560</v>
      </c>
      <c r="DF1108" s="525">
        <f t="shared" si="582"/>
        <v>8560</v>
      </c>
      <c r="DG1108" s="520"/>
      <c r="DH1108" s="527">
        <f t="shared" si="583"/>
        <v>8560</v>
      </c>
      <c r="DV1108" s="733" t="s">
        <v>6031</v>
      </c>
      <c r="DW1108" s="163">
        <v>1000</v>
      </c>
      <c r="DX1108" s="519">
        <f t="shared" si="581"/>
        <v>1000</v>
      </c>
      <c r="DY1108" s="523"/>
      <c r="DZ1108" s="524">
        <f t="shared" si="580"/>
        <v>1000</v>
      </c>
    </row>
    <row r="1109" spans="79:130" x14ac:dyDescent="0.2">
      <c r="CA1109" s="145" t="s">
        <v>6131</v>
      </c>
      <c r="CB1109" s="475" t="s">
        <v>4107</v>
      </c>
      <c r="CC1109" s="238" t="str">
        <f t="shared" si="586"/>
        <v>ДП Модерн.б/з фальц..робоча..Magnet ст +2завіс 3D</v>
      </c>
      <c r="DD1109" s="732" t="s">
        <v>2770</v>
      </c>
      <c r="DE1109" s="165">
        <v>8560</v>
      </c>
      <c r="DF1109" s="525">
        <f t="shared" si="582"/>
        <v>8560</v>
      </c>
      <c r="DG1109" s="520"/>
      <c r="DH1109" s="527">
        <f t="shared" si="583"/>
        <v>8560</v>
      </c>
      <c r="DV1109" s="731" t="s">
        <v>4427</v>
      </c>
      <c r="DW1109" s="162">
        <v>0</v>
      </c>
      <c r="DX1109" s="519">
        <f t="shared" si="581"/>
        <v>0</v>
      </c>
      <c r="DY1109" s="526"/>
      <c r="DZ1109" s="524">
        <f t="shared" si="580"/>
        <v>0</v>
      </c>
    </row>
    <row r="1110" spans="79:130" x14ac:dyDescent="0.2">
      <c r="CA1110" s="145" t="s">
        <v>6131</v>
      </c>
      <c r="CB1110" s="475" t="s">
        <v>5836</v>
      </c>
      <c r="CC1110" s="238" t="str">
        <f t="shared" si="586"/>
        <v>ДП Модерн.б/з фальц..робоча..Magnet цл (чор.) +2завіс 3D(чор.)</v>
      </c>
      <c r="DD1110" s="732" t="s">
        <v>2771</v>
      </c>
      <c r="DE1110" s="165">
        <v>8560</v>
      </c>
      <c r="DF1110" s="525">
        <f t="shared" si="582"/>
        <v>8560</v>
      </c>
      <c r="DG1110" s="520"/>
      <c r="DH1110" s="527">
        <f t="shared" si="583"/>
        <v>8560</v>
      </c>
      <c r="DV1110" s="732" t="s">
        <v>6441</v>
      </c>
      <c r="DW1110" s="165">
        <v>0</v>
      </c>
      <c r="DX1110" s="519">
        <f t="shared" si="581"/>
        <v>0</v>
      </c>
      <c r="DY1110" s="520"/>
      <c r="DZ1110" s="524">
        <f t="shared" si="580"/>
        <v>0</v>
      </c>
    </row>
    <row r="1111" spans="79:130" x14ac:dyDescent="0.2">
      <c r="CA1111" s="145" t="s">
        <v>6131</v>
      </c>
      <c r="CB1111" s="475" t="s">
        <v>5837</v>
      </c>
      <c r="CC1111" s="238" t="str">
        <f t="shared" si="586"/>
        <v>ДП Модерн.б/з фальц..робоча..Magnet ст (чор.) +2завіс 3D(чор.)</v>
      </c>
      <c r="DD1111" s="733" t="s">
        <v>2772</v>
      </c>
      <c r="DE1111" s="163">
        <v>8560</v>
      </c>
      <c r="DF1111" s="525">
        <f t="shared" si="582"/>
        <v>8560</v>
      </c>
      <c r="DG1111" s="523"/>
      <c r="DH1111" s="527">
        <f t="shared" si="583"/>
        <v>8560</v>
      </c>
      <c r="DV1111" s="732" t="s">
        <v>4428</v>
      </c>
      <c r="DW1111" s="165">
        <v>0</v>
      </c>
      <c r="DX1111" s="519">
        <f t="shared" si="581"/>
        <v>0</v>
      </c>
      <c r="DY1111" s="520"/>
      <c r="DZ1111" s="524">
        <f t="shared" si="580"/>
        <v>0</v>
      </c>
    </row>
    <row r="1112" spans="79:130" x14ac:dyDescent="0.2">
      <c r="CA1112" s="145" t="s">
        <v>6131</v>
      </c>
      <c r="CB1112" s="96"/>
      <c r="CC1112" s="96"/>
      <c r="DD1112" s="732" t="s">
        <v>2773</v>
      </c>
      <c r="DE1112" s="165">
        <v>8720</v>
      </c>
      <c r="DF1112" s="525">
        <f t="shared" si="582"/>
        <v>8720</v>
      </c>
      <c r="DG1112" s="520"/>
      <c r="DH1112" s="527">
        <f t="shared" si="583"/>
        <v>8720</v>
      </c>
      <c r="DV1112" s="733" t="s">
        <v>4429</v>
      </c>
      <c r="DW1112" s="163">
        <v>0</v>
      </c>
      <c r="DX1112" s="519">
        <f t="shared" si="581"/>
        <v>0</v>
      </c>
      <c r="DY1112" s="523"/>
      <c r="DZ1112" s="524">
        <f t="shared" si="580"/>
        <v>0</v>
      </c>
    </row>
    <row r="1113" spans="79:130" x14ac:dyDescent="0.2">
      <c r="CA1113" s="145" t="s">
        <v>6131</v>
      </c>
      <c r="CB1113" s="475" t="s">
        <v>4109</v>
      </c>
      <c r="CC1113" s="238" t="str">
        <f>CONCATENATE(CA1113,".",CB1113)</f>
        <v>ДП Модерн.б/з фальц..робоча..Magnet цл +3завіс 3D</v>
      </c>
      <c r="DD1113" s="732" t="s">
        <v>2774</v>
      </c>
      <c r="DE1113" s="165">
        <v>9590</v>
      </c>
      <c r="DF1113" s="525">
        <f t="shared" si="582"/>
        <v>9590</v>
      </c>
      <c r="DG1113" s="520"/>
      <c r="DH1113" s="527">
        <f t="shared" si="583"/>
        <v>9590</v>
      </c>
      <c r="DV1113" s="733" t="s">
        <v>6032</v>
      </c>
      <c r="DW1113" s="163">
        <v>0</v>
      </c>
      <c r="DX1113" s="519">
        <f t="shared" si="581"/>
        <v>0</v>
      </c>
      <c r="DY1113" s="523"/>
      <c r="DZ1113" s="524">
        <f t="shared" si="580"/>
        <v>0</v>
      </c>
    </row>
    <row r="1114" spans="79:130" x14ac:dyDescent="0.2">
      <c r="CA1114" s="146" t="s">
        <v>6131</v>
      </c>
      <c r="CB1114" s="587" t="s">
        <v>4110</v>
      </c>
      <c r="CC1114" s="239" t="str">
        <f>CONCATENATE(CA1114,".",CB1114)</f>
        <v>ДП Модерн.б/з фальц..робоча..Magnet ст +3завіс 3D</v>
      </c>
      <c r="DD1114" s="732" t="s">
        <v>2775</v>
      </c>
      <c r="DE1114" s="165">
        <v>9590</v>
      </c>
      <c r="DF1114" s="525">
        <f t="shared" si="582"/>
        <v>9590</v>
      </c>
      <c r="DG1114" s="520"/>
      <c r="DH1114" s="527">
        <f t="shared" si="583"/>
        <v>9590</v>
      </c>
      <c r="DV1114" s="644"/>
      <c r="DW1114" s="645"/>
      <c r="DX1114" s="519">
        <f t="shared" si="581"/>
        <v>0</v>
      </c>
      <c r="DY1114" s="652"/>
      <c r="DZ1114" s="652"/>
    </row>
    <row r="1115" spans="79:130" x14ac:dyDescent="0.2">
      <c r="CA1115" s="145" t="s">
        <v>6131</v>
      </c>
      <c r="CB1115" s="475" t="s">
        <v>5840</v>
      </c>
      <c r="CC1115" s="238" t="str">
        <f>CONCATENATE(CA1115,".",CB1115)</f>
        <v>ДП Модерн.б/з фальц..робоча..Magnet цл (чор.) +3завіс 3D(чор.)</v>
      </c>
      <c r="DD1115" s="732" t="s">
        <v>2776</v>
      </c>
      <c r="DE1115" s="165">
        <v>9590</v>
      </c>
      <c r="DF1115" s="525">
        <f t="shared" si="582"/>
        <v>9590</v>
      </c>
      <c r="DG1115" s="520"/>
      <c r="DH1115" s="527">
        <f t="shared" si="583"/>
        <v>9590</v>
      </c>
      <c r="DV1115" s="730" t="s">
        <v>3940</v>
      </c>
      <c r="DW1115" s="104">
        <v>0</v>
      </c>
      <c r="DX1115" s="519">
        <f t="shared" si="581"/>
        <v>0</v>
      </c>
      <c r="DY1115" s="511"/>
      <c r="DZ1115" s="524">
        <f t="shared" si="580"/>
        <v>0</v>
      </c>
    </row>
    <row r="1116" spans="79:130" x14ac:dyDescent="0.2">
      <c r="CA1116" s="146" t="s">
        <v>6131</v>
      </c>
      <c r="CB1116" s="587" t="s">
        <v>5841</v>
      </c>
      <c r="CC1116" s="239" t="str">
        <f>CONCATENATE(CA1116,".",CB1116)</f>
        <v>ДП Модерн.б/з фальц..робоча..Magnet ст (чор.) +3завіс 3D(чор.)</v>
      </c>
      <c r="DD1116" s="732" t="s">
        <v>2777</v>
      </c>
      <c r="DE1116" s="165">
        <v>9590</v>
      </c>
      <c r="DF1116" s="525">
        <f t="shared" si="582"/>
        <v>9590</v>
      </c>
      <c r="DG1116" s="520"/>
      <c r="DH1116" s="527">
        <f t="shared" si="583"/>
        <v>9590</v>
      </c>
      <c r="DV1116" s="731" t="s">
        <v>5558</v>
      </c>
      <c r="DW1116" s="162">
        <v>0</v>
      </c>
      <c r="DX1116" s="519">
        <f t="shared" si="581"/>
        <v>0</v>
      </c>
      <c r="DY1116" s="526"/>
      <c r="DZ1116" s="524">
        <f t="shared" si="580"/>
        <v>0</v>
      </c>
    </row>
    <row r="1117" spans="79:130" x14ac:dyDescent="0.2">
      <c r="CA1117" s="144" t="s">
        <v>6132</v>
      </c>
      <c r="CB1117" s="133" t="s">
        <v>3871</v>
      </c>
      <c r="CC1117" s="134" t="str">
        <f>CONCATENATE(CA1117,".",CB1117)</f>
        <v>ДП Модерн.купе..робоча..(ні)</v>
      </c>
      <c r="DD1117" s="732" t="s">
        <v>2778</v>
      </c>
      <c r="DE1117" s="165">
        <v>9590</v>
      </c>
      <c r="DF1117" s="525">
        <f t="shared" si="582"/>
        <v>9590</v>
      </c>
      <c r="DG1117" s="520"/>
      <c r="DH1117" s="527">
        <f t="shared" si="583"/>
        <v>9590</v>
      </c>
      <c r="DV1117" s="731" t="s">
        <v>5559</v>
      </c>
      <c r="DW1117" s="165">
        <v>0</v>
      </c>
      <c r="DX1117" s="519">
        <f t="shared" si="581"/>
        <v>0</v>
      </c>
      <c r="DY1117" s="520"/>
      <c r="DZ1117" s="524">
        <f t="shared" si="580"/>
        <v>0</v>
      </c>
    </row>
    <row r="1118" spans="79:130" x14ac:dyDescent="0.2">
      <c r="CA1118" s="145" t="s">
        <v>6132</v>
      </c>
      <c r="CC1118" s="21"/>
      <c r="DD1118" s="733" t="s">
        <v>2779</v>
      </c>
      <c r="DE1118" s="163">
        <v>9590</v>
      </c>
      <c r="DF1118" s="525">
        <f t="shared" si="582"/>
        <v>9590</v>
      </c>
      <c r="DG1118" s="523"/>
      <c r="DH1118" s="527">
        <f t="shared" si="583"/>
        <v>9590</v>
      </c>
      <c r="DV1118" s="732" t="s">
        <v>5560</v>
      </c>
      <c r="DW1118" s="165">
        <v>0</v>
      </c>
      <c r="DX1118" s="519">
        <f t="shared" si="581"/>
        <v>0</v>
      </c>
      <c r="DY1118" s="520"/>
      <c r="DZ1118" s="524">
        <f t="shared" si="580"/>
        <v>0</v>
      </c>
    </row>
    <row r="1119" spans="79:130" x14ac:dyDescent="0.2">
      <c r="CA1119" s="145" t="s">
        <v>6132</v>
      </c>
      <c r="CB1119" s="136" t="s">
        <v>434</v>
      </c>
      <c r="CC1119" s="137" t="str">
        <f>CONCATENATE(CA1119,".",CB1119)</f>
        <v>ДП Модерн.купе..робоча..Ручка-Захват</v>
      </c>
      <c r="DD1119" s="732" t="s">
        <v>2780</v>
      </c>
      <c r="DE1119" s="165">
        <v>9150</v>
      </c>
      <c r="DF1119" s="525">
        <f t="shared" si="582"/>
        <v>9150</v>
      </c>
      <c r="DG1119" s="520"/>
      <c r="DH1119" s="527">
        <f t="shared" si="583"/>
        <v>9150</v>
      </c>
      <c r="DV1119" s="732" t="s">
        <v>5561</v>
      </c>
      <c r="DW1119" s="165">
        <v>0</v>
      </c>
      <c r="DX1119" s="519">
        <f t="shared" si="581"/>
        <v>0</v>
      </c>
      <c r="DY1119" s="520"/>
      <c r="DZ1119" s="524">
        <f t="shared" si="580"/>
        <v>0</v>
      </c>
    </row>
    <row r="1120" spans="79:130" x14ac:dyDescent="0.2">
      <c r="CA1120" s="145" t="s">
        <v>6132</v>
      </c>
      <c r="CB1120" s="136" t="s">
        <v>647</v>
      </c>
      <c r="CC1120" s="137" t="str">
        <f>CONCATENATE(CA1120,".",CB1120)</f>
        <v>ДП Модерн.купе..робоча..Ручка-Замок</v>
      </c>
      <c r="DD1120" s="732" t="s">
        <v>2781</v>
      </c>
      <c r="DE1120" s="165">
        <v>10000</v>
      </c>
      <c r="DF1120" s="525">
        <f t="shared" si="582"/>
        <v>10000</v>
      </c>
      <c r="DG1120" s="520"/>
      <c r="DH1120" s="527">
        <f t="shared" si="583"/>
        <v>10000</v>
      </c>
      <c r="DV1120" s="732" t="s">
        <v>5562</v>
      </c>
      <c r="DW1120" s="165">
        <v>0</v>
      </c>
      <c r="DX1120" s="519">
        <f t="shared" si="581"/>
        <v>0</v>
      </c>
      <c r="DY1120" s="520"/>
      <c r="DZ1120" s="524">
        <f t="shared" si="580"/>
        <v>0</v>
      </c>
    </row>
    <row r="1121" spans="79:130" x14ac:dyDescent="0.2">
      <c r="CA1121" s="145"/>
      <c r="CB1121" s="136"/>
      <c r="CC1121" s="137"/>
      <c r="DD1121" s="732" t="s">
        <v>2782</v>
      </c>
      <c r="DE1121" s="165">
        <v>10000</v>
      </c>
      <c r="DF1121" s="525">
        <f t="shared" si="582"/>
        <v>10000</v>
      </c>
      <c r="DG1121" s="520"/>
      <c r="DH1121" s="527">
        <f t="shared" si="583"/>
        <v>10000</v>
      </c>
      <c r="DV1121" s="732" t="s">
        <v>5563</v>
      </c>
      <c r="DW1121" s="165">
        <v>0</v>
      </c>
      <c r="DX1121" s="519">
        <f t="shared" si="581"/>
        <v>0</v>
      </c>
      <c r="DY1121" s="520"/>
      <c r="DZ1121" s="524">
        <f t="shared" ref="DZ1121:DZ1184" si="587">IF(DY1121="",DX1121,
IF(AND($DW$10&gt;=VLOOKUP(DY1121,$DV$5:$DZ$9,2,0),$DW$10&lt;=VLOOKUP(DY1121,$DV$5:$DZ$9,3,0)),
(DX1121*(1-VLOOKUP(DY1121,$DV$5:$DZ$9,4,0))),
DX1121))</f>
        <v>0</v>
      </c>
    </row>
    <row r="1122" spans="79:130" x14ac:dyDescent="0.2">
      <c r="CA1122" s="145"/>
      <c r="CB1122" s="136"/>
      <c r="CC1122" s="137"/>
      <c r="DD1122" s="732" t="s">
        <v>2783</v>
      </c>
      <c r="DE1122" s="165">
        <v>10000</v>
      </c>
      <c r="DF1122" s="525">
        <f t="shared" si="582"/>
        <v>10000</v>
      </c>
      <c r="DG1122" s="520"/>
      <c r="DH1122" s="527">
        <f t="shared" si="583"/>
        <v>10000</v>
      </c>
      <c r="DV1122" s="732" t="s">
        <v>6442</v>
      </c>
      <c r="DW1122" s="165">
        <v>680</v>
      </c>
      <c r="DX1122" s="519">
        <f t="shared" si="581"/>
        <v>680</v>
      </c>
      <c r="DY1122" s="520"/>
      <c r="DZ1122" s="524">
        <f t="shared" si="587"/>
        <v>680</v>
      </c>
    </row>
    <row r="1123" spans="79:130" x14ac:dyDescent="0.2">
      <c r="CA1123" s="431"/>
      <c r="CB1123" s="221"/>
      <c r="CC1123" s="222"/>
      <c r="DD1123" s="732" t="s">
        <v>2784</v>
      </c>
      <c r="DE1123" s="165">
        <v>10000</v>
      </c>
      <c r="DF1123" s="525">
        <f t="shared" si="582"/>
        <v>10000</v>
      </c>
      <c r="DG1123" s="520"/>
      <c r="DH1123" s="527">
        <f t="shared" si="583"/>
        <v>10000</v>
      </c>
      <c r="DV1123" s="732" t="s">
        <v>6237</v>
      </c>
      <c r="DW1123" s="165">
        <v>680</v>
      </c>
      <c r="DX1123" s="519">
        <f t="shared" si="581"/>
        <v>680</v>
      </c>
      <c r="DY1123" s="520"/>
      <c r="DZ1123" s="524">
        <f t="shared" si="587"/>
        <v>680</v>
      </c>
    </row>
    <row r="1124" spans="79:130" x14ac:dyDescent="0.2">
      <c r="CA1124" s="145" t="s">
        <v>6148</v>
      </c>
      <c r="CB1124" s="136" t="s">
        <v>3871</v>
      </c>
      <c r="CC1124" s="137" t="str">
        <f>CONCATENATE(CA1124,".",CB1124)</f>
        <v>ДП Полло.фальц..робоча..(ні)</v>
      </c>
      <c r="DD1124" s="732" t="s">
        <v>2785</v>
      </c>
      <c r="DE1124" s="165">
        <v>10000</v>
      </c>
      <c r="DF1124" s="525">
        <f t="shared" si="582"/>
        <v>10000</v>
      </c>
      <c r="DG1124" s="520"/>
      <c r="DH1124" s="527">
        <f t="shared" si="583"/>
        <v>10000</v>
      </c>
      <c r="DV1124" s="732" t="s">
        <v>4430</v>
      </c>
      <c r="DW1124" s="165">
        <v>550</v>
      </c>
      <c r="DX1124" s="519">
        <f t="shared" si="581"/>
        <v>550</v>
      </c>
      <c r="DY1124" s="520"/>
      <c r="DZ1124" s="524">
        <f t="shared" si="587"/>
        <v>550</v>
      </c>
    </row>
    <row r="1125" spans="79:130" x14ac:dyDescent="0.2">
      <c r="CA1125" s="145" t="s">
        <v>6148</v>
      </c>
      <c r="CC1125" s="21"/>
      <c r="DD1125" s="733" t="s">
        <v>2786</v>
      </c>
      <c r="DE1125" s="163">
        <v>10000</v>
      </c>
      <c r="DF1125" s="525">
        <f t="shared" si="582"/>
        <v>10000</v>
      </c>
      <c r="DG1125" s="523"/>
      <c r="DH1125" s="527">
        <f t="shared" si="583"/>
        <v>10000</v>
      </c>
      <c r="DV1125" s="732" t="s">
        <v>4431</v>
      </c>
      <c r="DW1125" s="165">
        <v>550</v>
      </c>
      <c r="DX1125" s="519">
        <f t="shared" ref="DX1125:DX1188" si="588">ROUND(((DW1125-(DW1125/6))/$DD$3)*$DE$3,2)</f>
        <v>550</v>
      </c>
      <c r="DY1125" s="520"/>
      <c r="DZ1125" s="524">
        <f t="shared" si="587"/>
        <v>550</v>
      </c>
    </row>
    <row r="1126" spans="79:130" x14ac:dyDescent="0.2">
      <c r="CA1126" s="145" t="s">
        <v>6148</v>
      </c>
      <c r="CB1126" s="150" t="s">
        <v>5402</v>
      </c>
      <c r="CC1126" s="137" t="str">
        <f t="shared" ref="CC1126:CC1131" si="589">CONCATENATE(CA1126,".",CB1126)</f>
        <v>ДП Полло.фальц..робоча..Stand цл Лів +3завіс</v>
      </c>
      <c r="DD1126" s="732" t="s">
        <v>4962</v>
      </c>
      <c r="DE1126" s="165">
        <v>9590</v>
      </c>
      <c r="DF1126" s="525">
        <f t="shared" si="582"/>
        <v>9590</v>
      </c>
      <c r="DG1126" s="520"/>
      <c r="DH1126" s="527">
        <f t="shared" si="583"/>
        <v>9590</v>
      </c>
      <c r="DV1126" s="732" t="s">
        <v>4432</v>
      </c>
      <c r="DW1126" s="165">
        <v>800</v>
      </c>
      <c r="DX1126" s="519">
        <f t="shared" si="588"/>
        <v>800</v>
      </c>
      <c r="DY1126" s="520"/>
      <c r="DZ1126" s="524">
        <f t="shared" si="587"/>
        <v>800</v>
      </c>
    </row>
    <row r="1127" spans="79:130" x14ac:dyDescent="0.2">
      <c r="CA1127" s="145" t="s">
        <v>6148</v>
      </c>
      <c r="CB1127" s="150" t="s">
        <v>5403</v>
      </c>
      <c r="CC1127" s="137" t="str">
        <f t="shared" si="589"/>
        <v>ДП Полло.фальц..робоча..Stand цл Пр +3завіс</v>
      </c>
      <c r="DD1127" s="732" t="s">
        <v>4963</v>
      </c>
      <c r="DE1127" s="165">
        <v>10440</v>
      </c>
      <c r="DF1127" s="525">
        <f t="shared" si="582"/>
        <v>10440</v>
      </c>
      <c r="DG1127" s="520"/>
      <c r="DH1127" s="527">
        <f t="shared" si="583"/>
        <v>10440</v>
      </c>
      <c r="DV1127" s="733" t="s">
        <v>4433</v>
      </c>
      <c r="DW1127" s="163">
        <v>800</v>
      </c>
      <c r="DX1127" s="519">
        <f t="shared" si="588"/>
        <v>800</v>
      </c>
      <c r="DY1127" s="523"/>
      <c r="DZ1127" s="524">
        <f t="shared" si="587"/>
        <v>800</v>
      </c>
    </row>
    <row r="1128" spans="79:130" x14ac:dyDescent="0.2">
      <c r="CA1128" s="145" t="s">
        <v>6148</v>
      </c>
      <c r="CB1128" s="150" t="s">
        <v>5404</v>
      </c>
      <c r="CC1128" s="137" t="str">
        <f t="shared" si="589"/>
        <v>ДП Полло.фальц..робоча..Stand кл Лів +3завіс</v>
      </c>
      <c r="DD1128" s="732" t="s">
        <v>4964</v>
      </c>
      <c r="DE1128" s="165">
        <v>10440</v>
      </c>
      <c r="DF1128" s="525">
        <f t="shared" si="582"/>
        <v>10440</v>
      </c>
      <c r="DG1128" s="520"/>
      <c r="DH1128" s="527">
        <f t="shared" si="583"/>
        <v>10440</v>
      </c>
      <c r="DV1128" s="732" t="s">
        <v>6033</v>
      </c>
      <c r="DW1128" s="165">
        <v>1000</v>
      </c>
      <c r="DX1128" s="519">
        <f t="shared" si="588"/>
        <v>1000</v>
      </c>
      <c r="DY1128" s="520"/>
      <c r="DZ1128" s="524">
        <f t="shared" si="587"/>
        <v>1000</v>
      </c>
    </row>
    <row r="1129" spans="79:130" x14ac:dyDescent="0.2">
      <c r="CA1129" s="145" t="s">
        <v>6148</v>
      </c>
      <c r="CB1129" s="150" t="s">
        <v>5405</v>
      </c>
      <c r="CC1129" s="137" t="str">
        <f t="shared" si="589"/>
        <v>ДП Полло.фальц..робоча..Stand кл Пр +3завіс</v>
      </c>
      <c r="DD1129" s="732" t="s">
        <v>4965</v>
      </c>
      <c r="DE1129" s="165">
        <v>10440</v>
      </c>
      <c r="DF1129" s="525">
        <f t="shared" si="582"/>
        <v>10440</v>
      </c>
      <c r="DG1129" s="520"/>
      <c r="DH1129" s="527">
        <f t="shared" si="583"/>
        <v>10440</v>
      </c>
      <c r="DV1129" s="733" t="s">
        <v>6034</v>
      </c>
      <c r="DW1129" s="163">
        <v>1000</v>
      </c>
      <c r="DX1129" s="519">
        <f t="shared" si="588"/>
        <v>1000</v>
      </c>
      <c r="DY1129" s="523"/>
      <c r="DZ1129" s="524">
        <f t="shared" si="587"/>
        <v>1000</v>
      </c>
    </row>
    <row r="1130" spans="79:130" x14ac:dyDescent="0.2">
      <c r="CA1130" s="145" t="s">
        <v>6148</v>
      </c>
      <c r="CB1130" s="150" t="s">
        <v>5406</v>
      </c>
      <c r="CC1130" s="137" t="str">
        <f t="shared" si="589"/>
        <v>ДП Полло.фальц..робоча..Stand ст Лів +3завіс</v>
      </c>
      <c r="DD1130" s="732" t="s">
        <v>4966</v>
      </c>
      <c r="DE1130" s="165">
        <v>10440</v>
      </c>
      <c r="DF1130" s="525">
        <f t="shared" si="582"/>
        <v>10440</v>
      </c>
      <c r="DG1130" s="520"/>
      <c r="DH1130" s="527">
        <f t="shared" si="583"/>
        <v>10440</v>
      </c>
      <c r="DV1130" s="731" t="s">
        <v>4434</v>
      </c>
      <c r="DW1130" s="162">
        <v>0</v>
      </c>
      <c r="DX1130" s="519">
        <f t="shared" si="588"/>
        <v>0</v>
      </c>
      <c r="DY1130" s="526"/>
      <c r="DZ1130" s="524">
        <f t="shared" si="587"/>
        <v>0</v>
      </c>
    </row>
    <row r="1131" spans="79:130" x14ac:dyDescent="0.2">
      <c r="CA1131" s="145" t="s">
        <v>6148</v>
      </c>
      <c r="CB1131" s="150" t="s">
        <v>5407</v>
      </c>
      <c r="CC1131" s="137" t="str">
        <f t="shared" si="589"/>
        <v>ДП Полло.фальц..робоча..Stand ст Пр +3завіс</v>
      </c>
      <c r="DD1131" s="732" t="s">
        <v>4967</v>
      </c>
      <c r="DE1131" s="165">
        <v>10440</v>
      </c>
      <c r="DF1131" s="525">
        <f t="shared" si="582"/>
        <v>10440</v>
      </c>
      <c r="DG1131" s="520"/>
      <c r="DH1131" s="527">
        <f t="shared" si="583"/>
        <v>10440</v>
      </c>
      <c r="DV1131" s="732" t="s">
        <v>6443</v>
      </c>
      <c r="DW1131" s="165">
        <v>0</v>
      </c>
      <c r="DX1131" s="519">
        <f t="shared" si="588"/>
        <v>0</v>
      </c>
      <c r="DY1131" s="520"/>
      <c r="DZ1131" s="524">
        <f t="shared" si="587"/>
        <v>0</v>
      </c>
    </row>
    <row r="1132" spans="79:130" x14ac:dyDescent="0.2">
      <c r="CA1132" s="145" t="s">
        <v>6148</v>
      </c>
      <c r="CC1132" s="137"/>
      <c r="DD1132" s="733" t="s">
        <v>4968</v>
      </c>
      <c r="DE1132" s="163">
        <v>10440</v>
      </c>
      <c r="DF1132" s="525">
        <f t="shared" si="582"/>
        <v>10440</v>
      </c>
      <c r="DG1132" s="520"/>
      <c r="DH1132" s="527">
        <f t="shared" si="583"/>
        <v>10440</v>
      </c>
      <c r="DV1132" s="732" t="s">
        <v>4435</v>
      </c>
      <c r="DW1132" s="165">
        <v>0</v>
      </c>
      <c r="DX1132" s="519">
        <f t="shared" si="588"/>
        <v>0</v>
      </c>
      <c r="DY1132" s="520"/>
      <c r="DZ1132" s="524">
        <f t="shared" si="587"/>
        <v>0</v>
      </c>
    </row>
    <row r="1133" spans="79:130" x14ac:dyDescent="0.2">
      <c r="CA1133" s="145" t="s">
        <v>6148</v>
      </c>
      <c r="CB1133" s="136" t="s">
        <v>6271</v>
      </c>
      <c r="CC1133" s="137" t="str">
        <f>CONCATENATE(CA1133,".",CB1133)</f>
        <v>ДП Полло.фальц..робоча..Soft цл (чор.) +3завіс</v>
      </c>
      <c r="DD1133" s="638"/>
      <c r="DE1133" s="639"/>
      <c r="DF1133" s="640"/>
      <c r="DG1133" s="641"/>
      <c r="DH1133" s="642"/>
      <c r="DV1133" s="733" t="s">
        <v>4436</v>
      </c>
      <c r="DW1133" s="163">
        <v>0</v>
      </c>
      <c r="DX1133" s="519">
        <f t="shared" si="588"/>
        <v>0</v>
      </c>
      <c r="DY1133" s="523"/>
      <c r="DZ1133" s="524">
        <f t="shared" si="587"/>
        <v>0</v>
      </c>
    </row>
    <row r="1134" spans="79:130" x14ac:dyDescent="0.2">
      <c r="CA1134" s="145" t="s">
        <v>6148</v>
      </c>
      <c r="CB1134" s="136" t="s">
        <v>6206</v>
      </c>
      <c r="CC1134" s="137" t="str">
        <f>CONCATENATE(CA1134,".",CB1134)</f>
        <v>ДП Полло.фальц..робоча..Soft ст (чор.) +3завіс</v>
      </c>
      <c r="DD1134" s="731" t="s">
        <v>3958</v>
      </c>
      <c r="DE1134" s="162">
        <v>16500</v>
      </c>
      <c r="DF1134" s="525">
        <f>ROUND(((DE1134-(DE1134/6))/$DD$3)*$DE$3,2)</f>
        <v>16500</v>
      </c>
      <c r="DG1134" s="526"/>
      <c r="DH1134" s="527">
        <f>IF(DG1134="",DF1134,
IF(AND($DE$10&gt;=VLOOKUP(DG1134,$DD$5:$DH$9,2,0),$DE$10&lt;=VLOOKUP(DG1134,$DD$5:$DH$9,3,0)),
(DF1134*(1-VLOOKUP(DG1134,$DD$5:$DH$9,4,0))),
DF1134))</f>
        <v>16500</v>
      </c>
      <c r="DV1134" s="733" t="s">
        <v>6035</v>
      </c>
      <c r="DW1134" s="163">
        <v>0</v>
      </c>
      <c r="DX1134" s="519">
        <f t="shared" si="588"/>
        <v>0</v>
      </c>
      <c r="DY1134" s="523"/>
      <c r="DZ1134" s="524">
        <f t="shared" si="587"/>
        <v>0</v>
      </c>
    </row>
    <row r="1135" spans="79:130" x14ac:dyDescent="0.2">
      <c r="CA1135" s="145" t="s">
        <v>6148</v>
      </c>
      <c r="CB1135" s="136" t="s">
        <v>4064</v>
      </c>
      <c r="CC1135" s="137" t="str">
        <f>CONCATENATE(CA1135,".",CB1135)</f>
        <v>ДП Полло.фальц..робоча..Soft цл +3завіс</v>
      </c>
      <c r="DD1135" s="732" t="s">
        <v>3959</v>
      </c>
      <c r="DE1135" s="165">
        <v>17250</v>
      </c>
      <c r="DF1135" s="519">
        <f>ROUND(((DE1135-(DE1135/6))/$DD$3)*$DE$3,2)</f>
        <v>17250</v>
      </c>
      <c r="DG1135" s="520"/>
      <c r="DH1135" s="521">
        <f>IF(DG1135="",DF1135,
IF(AND($DE$10&gt;=VLOOKUP(DG1135,$DD$5:$DH$9,2,0),$DE$10&lt;=VLOOKUP(DG1135,$DD$5:$DH$9,3,0)),
(DF1135*(1-VLOOKUP(DG1135,$DD$5:$DH$9,4,0))),
DF1135))</f>
        <v>17250</v>
      </c>
      <c r="DV1135" s="644"/>
      <c r="DW1135" s="645"/>
      <c r="DX1135" s="519">
        <f t="shared" si="588"/>
        <v>0</v>
      </c>
      <c r="DY1135" s="652"/>
      <c r="DZ1135" s="652"/>
    </row>
    <row r="1136" spans="79:130" x14ac:dyDescent="0.2">
      <c r="CA1136" s="145" t="s">
        <v>6148</v>
      </c>
      <c r="CB1136" s="136" t="s">
        <v>4067</v>
      </c>
      <c r="CC1136" s="137" t="str">
        <f>CONCATENATE(CA1136,".",CB1136)</f>
        <v>ДП Полло.фальц..робоча..Soft ст +3завіс</v>
      </c>
      <c r="DD1136" s="732" t="s">
        <v>3960</v>
      </c>
      <c r="DE1136" s="165">
        <v>17250</v>
      </c>
      <c r="DF1136" s="519">
        <f>ROUND(((DE1136-(DE1136/6))/$DD$3)*$DE$3,2)</f>
        <v>17250</v>
      </c>
      <c r="DG1136" s="520"/>
      <c r="DH1136" s="521">
        <f>IF(DG1136="",DF1136,
IF(AND($DE$10&gt;=VLOOKUP(DG1136,$DD$5:$DH$9,2,0),$DE$10&lt;=VLOOKUP(DG1136,$DD$5:$DH$9,3,0)),
(DF1136*(1-VLOOKUP(DG1136,$DD$5:$DH$9,4,0))),
DF1136))</f>
        <v>17250</v>
      </c>
      <c r="DV1136" s="730" t="s">
        <v>3942</v>
      </c>
      <c r="DW1136" s="104">
        <v>0</v>
      </c>
      <c r="DX1136" s="519">
        <f t="shared" si="588"/>
        <v>0</v>
      </c>
      <c r="DY1136" s="511"/>
      <c r="DZ1136" s="524">
        <f t="shared" si="587"/>
        <v>0</v>
      </c>
    </row>
    <row r="1137" spans="79:130" x14ac:dyDescent="0.2">
      <c r="CA1137" s="145" t="s">
        <v>6148</v>
      </c>
      <c r="CC1137" s="21"/>
      <c r="DD1137" s="732" t="s">
        <v>3961</v>
      </c>
      <c r="DE1137" s="165">
        <v>17250</v>
      </c>
      <c r="DF1137" s="519">
        <f>ROUND(((DE1137-(DE1137/6))/$DD$3)*$DE$3,2)</f>
        <v>17250</v>
      </c>
      <c r="DG1137" s="520"/>
      <c r="DH1137" s="521">
        <f>IF(DG1137="",DF1137,
IF(AND($DE$10&gt;=VLOOKUP(DG1137,$DD$5:$DH$9,2,0),$DE$10&lt;=VLOOKUP(DG1137,$DD$5:$DH$9,3,0)),
(DF1137*(1-VLOOKUP(DG1137,$DD$5:$DH$9,4,0))),
DF1137))</f>
        <v>17250</v>
      </c>
      <c r="DV1137" s="730" t="s">
        <v>4437</v>
      </c>
      <c r="DW1137" s="104">
        <v>0</v>
      </c>
      <c r="DX1137" s="519">
        <f t="shared" si="588"/>
        <v>0</v>
      </c>
      <c r="DY1137" s="511"/>
      <c r="DZ1137" s="524">
        <f t="shared" si="587"/>
        <v>0</v>
      </c>
    </row>
    <row r="1138" spans="79:130" x14ac:dyDescent="0.2">
      <c r="CA1138" s="145" t="s">
        <v>6148</v>
      </c>
      <c r="CB1138" s="136" t="s">
        <v>4076</v>
      </c>
      <c r="CC1138" s="137" t="str">
        <f>CONCATENATE(CA1138,".",CB1138)</f>
        <v>ДП Полло.фальц..робоча..Magnet цл +3завіс</v>
      </c>
      <c r="DD1138" s="733" t="s">
        <v>3962</v>
      </c>
      <c r="DE1138" s="163">
        <v>17250</v>
      </c>
      <c r="DF1138" s="522">
        <f>ROUND(((DE1138-(DE1138/6))/$DD$3)*$DE$3,2)</f>
        <v>17250</v>
      </c>
      <c r="DG1138" s="523"/>
      <c r="DH1138" s="524">
        <f>IF(DG1138="",DF1138,
IF(AND($DE$10&gt;=VLOOKUP(DG1138,$DD$5:$DH$9,2,0),$DE$10&lt;=VLOOKUP(DG1138,$DD$5:$DH$9,3,0)),
(DF1138*(1-VLOOKUP(DG1138,$DD$5:$DH$9,4,0))),
DF1138))</f>
        <v>17250</v>
      </c>
      <c r="DV1138" s="732" t="s">
        <v>4438</v>
      </c>
      <c r="DW1138" s="165">
        <v>1240.0000000000002</v>
      </c>
      <c r="DX1138" s="519">
        <f t="shared" si="588"/>
        <v>1240</v>
      </c>
      <c r="DY1138" s="520"/>
      <c r="DZ1138" s="524">
        <f t="shared" si="587"/>
        <v>1240</v>
      </c>
    </row>
    <row r="1139" spans="79:130" x14ac:dyDescent="0.2">
      <c r="CA1139" s="146" t="s">
        <v>6148</v>
      </c>
      <c r="CB1139" s="61" t="s">
        <v>4079</v>
      </c>
      <c r="CC1139" s="138" t="str">
        <f>CONCATENATE(CA1139,".",CB1139)</f>
        <v>ДП Полло.фальц..робоча..Magnet ст +3завіс</v>
      </c>
      <c r="DC1139" s="120"/>
      <c r="DD1139" s="638"/>
      <c r="DE1139" s="639"/>
      <c r="DF1139" s="640"/>
      <c r="DG1139" s="641"/>
      <c r="DH1139" s="642"/>
      <c r="DV1139" s="732" t="s">
        <v>4439</v>
      </c>
      <c r="DW1139" s="165">
        <v>1240.0000000000002</v>
      </c>
      <c r="DX1139" s="519">
        <f t="shared" si="588"/>
        <v>1240</v>
      </c>
      <c r="DY1139" s="520"/>
      <c r="DZ1139" s="524">
        <f t="shared" si="587"/>
        <v>1240</v>
      </c>
    </row>
    <row r="1140" spans="79:130" x14ac:dyDescent="0.2">
      <c r="CA1140" s="145" t="s">
        <v>6148</v>
      </c>
      <c r="CB1140" s="762" t="s">
        <v>5833</v>
      </c>
      <c r="CC1140" s="137" t="str">
        <f>CONCATENATE(CA1140,".",CB1140)</f>
        <v>ДП Полло.фальц..робоча..Magnet цл (чор.) +3завіс</v>
      </c>
      <c r="DC1140" s="120"/>
      <c r="DD1140" s="59"/>
      <c r="DE1140" s="104"/>
      <c r="DF1140" s="402"/>
      <c r="DG1140" s="511"/>
      <c r="DH1140" s="508"/>
      <c r="DV1140" s="733" t="s">
        <v>5291</v>
      </c>
      <c r="DW1140" s="163">
        <v>2940</v>
      </c>
      <c r="DX1140" s="519">
        <f t="shared" si="588"/>
        <v>2940</v>
      </c>
      <c r="DY1140" s="523"/>
      <c r="DZ1140" s="524">
        <f t="shared" si="587"/>
        <v>2940</v>
      </c>
    </row>
    <row r="1141" spans="79:130" x14ac:dyDescent="0.2">
      <c r="CA1141" s="146" t="s">
        <v>6148</v>
      </c>
      <c r="CB1141" s="762" t="s">
        <v>5834</v>
      </c>
      <c r="CC1141" s="138" t="str">
        <f>CONCATENATE(CA1141,".",CB1141)</f>
        <v>ДП Полло.фальц..робоча..Magnet ст (чор.) +3завіс</v>
      </c>
      <c r="DC1141" s="120"/>
      <c r="DD1141" s="628"/>
      <c r="DE1141" s="629"/>
      <c r="DF1141" s="630"/>
      <c r="DG1141" s="631"/>
      <c r="DH1141" s="632"/>
      <c r="DV1141" s="733" t="s">
        <v>5292</v>
      </c>
      <c r="DW1141" s="163">
        <v>2940</v>
      </c>
      <c r="DX1141" s="519">
        <f t="shared" si="588"/>
        <v>2940</v>
      </c>
      <c r="DY1141" s="523"/>
      <c r="DZ1141" s="524">
        <f t="shared" si="587"/>
        <v>2940</v>
      </c>
    </row>
    <row r="1142" spans="79:130" x14ac:dyDescent="0.2">
      <c r="CA1142" s="144" t="s">
        <v>6149</v>
      </c>
      <c r="CB1142" s="133" t="s">
        <v>3871</v>
      </c>
      <c r="CC1142" s="134" t="str">
        <f>CONCATENATE(CA1142,".",CB1142)</f>
        <v>ДП Полло.фальц..неробоча..(ні)</v>
      </c>
      <c r="DC1142" s="120"/>
      <c r="DD1142" s="161"/>
      <c r="DE1142" s="162"/>
      <c r="DF1142" s="525"/>
      <c r="DG1142" s="526"/>
      <c r="DH1142" s="527"/>
      <c r="DV1142" s="733" t="s">
        <v>5293</v>
      </c>
      <c r="DW1142" s="163">
        <v>2940</v>
      </c>
      <c r="DX1142" s="519">
        <f t="shared" si="588"/>
        <v>2940</v>
      </c>
      <c r="DY1142" s="523"/>
      <c r="DZ1142" s="524">
        <f t="shared" si="587"/>
        <v>2940</v>
      </c>
    </row>
    <row r="1143" spans="79:130" x14ac:dyDescent="0.2">
      <c r="CA1143" s="145" t="s">
        <v>6149</v>
      </c>
      <c r="CC1143" s="21"/>
      <c r="DC1143" s="120"/>
      <c r="DD1143" s="731" t="s">
        <v>4663</v>
      </c>
      <c r="DE1143" s="162">
        <v>2310</v>
      </c>
      <c r="DF1143" s="525">
        <f>ROUND(((DE1143-(DE1143/6))/$DD$3)*$DE$3,2)</f>
        <v>2310</v>
      </c>
      <c r="DG1143" s="526"/>
      <c r="DH1143" s="527">
        <f>IF(DG1143="",DF1143,
IF(AND($DE$10&gt;=VLOOKUP(DG1143,$DD$5:$DH$9,2,0),$DE$10&lt;=VLOOKUP(DG1143,$DD$5:$DH$9,3,0)),
(DF1143*(1-VLOOKUP(DG1143,$DD$5:$DH$9,4,0))),
DF1143))</f>
        <v>2310</v>
      </c>
      <c r="DV1143" s="733" t="s">
        <v>5294</v>
      </c>
      <c r="DW1143" s="163">
        <v>2940</v>
      </c>
      <c r="DX1143" s="519">
        <f t="shared" si="588"/>
        <v>2940</v>
      </c>
      <c r="DY1143" s="523"/>
      <c r="DZ1143" s="524">
        <f t="shared" si="587"/>
        <v>2940</v>
      </c>
    </row>
    <row r="1144" spans="79:130" x14ac:dyDescent="0.2">
      <c r="CA1144" s="145" t="s">
        <v>6149</v>
      </c>
      <c r="CB1144" s="150" t="s">
        <v>4085</v>
      </c>
      <c r="CC1144" s="137" t="str">
        <f t="shared" ref="CC1144:CC1149" si="590">CONCATENATE(CA1144,".",CB1144)</f>
        <v>ДП Полло.фальц..неробоча..Пл Stand +3завіс</v>
      </c>
      <c r="DC1144" s="120"/>
      <c r="DD1144" s="733" t="s">
        <v>4664</v>
      </c>
      <c r="DE1144" s="163">
        <v>4630</v>
      </c>
      <c r="DF1144" s="525">
        <f t="shared" ref="DF1144:DF1207" si="591">ROUND(((DE1144-(DE1144/6))/$DD$3)*$DE$3,2)</f>
        <v>4630</v>
      </c>
      <c r="DG1144" s="523"/>
      <c r="DH1144" s="527">
        <f t="shared" ref="DH1144:DH1207" si="592">IF(DG1144="",DF1144,
IF(AND($DE$10&gt;=VLOOKUP(DG1144,$DD$5:$DH$9,2,0),$DE$10&lt;=VLOOKUP(DG1144,$DD$5:$DH$9,3,0)),
(DF1144*(1-VLOOKUP(DG1144,$DD$5:$DH$9,4,0))),
DF1144))</f>
        <v>4630</v>
      </c>
      <c r="DV1144" s="644"/>
      <c r="DW1144" s="645"/>
      <c r="DX1144" s="519">
        <f t="shared" si="588"/>
        <v>0</v>
      </c>
      <c r="DY1144" s="652"/>
      <c r="DZ1144" s="652"/>
    </row>
    <row r="1145" spans="79:130" x14ac:dyDescent="0.2">
      <c r="CA1145" s="145" t="s">
        <v>6149</v>
      </c>
      <c r="CB1145" s="150" t="s">
        <v>6268</v>
      </c>
      <c r="CC1145" s="137" t="str">
        <f t="shared" si="590"/>
        <v>ДП Полло.фальц..неробоча..Пл Soft (чор.)+3завіс</v>
      </c>
      <c r="DC1145" s="120"/>
      <c r="DD1145" s="732" t="s">
        <v>2824</v>
      </c>
      <c r="DE1145" s="165">
        <v>2310</v>
      </c>
      <c r="DF1145" s="525">
        <f t="shared" si="591"/>
        <v>2310</v>
      </c>
      <c r="DG1145" s="520"/>
      <c r="DH1145" s="527">
        <f t="shared" si="592"/>
        <v>2310</v>
      </c>
      <c r="DV1145" s="730" t="s">
        <v>3944</v>
      </c>
      <c r="DW1145" s="104">
        <v>0</v>
      </c>
      <c r="DX1145" s="519">
        <f t="shared" si="588"/>
        <v>0</v>
      </c>
      <c r="DY1145" s="511"/>
      <c r="DZ1145" s="524">
        <f t="shared" si="587"/>
        <v>0</v>
      </c>
    </row>
    <row r="1146" spans="79:130" x14ac:dyDescent="0.2">
      <c r="CA1146" s="145" t="s">
        <v>6149</v>
      </c>
      <c r="CB1146" s="150" t="s">
        <v>4093</v>
      </c>
      <c r="CC1146" s="137" t="str">
        <f t="shared" si="590"/>
        <v>ДП Полло.фальц..неробоча..Пл Soft +3завіс</v>
      </c>
      <c r="DC1146" s="120"/>
      <c r="DD1146" s="733" t="s">
        <v>2825</v>
      </c>
      <c r="DE1146" s="163">
        <v>4630</v>
      </c>
      <c r="DF1146" s="525">
        <f t="shared" si="591"/>
        <v>4630</v>
      </c>
      <c r="DG1146" s="523"/>
      <c r="DH1146" s="527">
        <f t="shared" si="592"/>
        <v>4630</v>
      </c>
      <c r="DV1146" s="731" t="s">
        <v>4440</v>
      </c>
      <c r="DW1146" s="162">
        <v>0</v>
      </c>
      <c r="DX1146" s="519">
        <f t="shared" si="588"/>
        <v>0</v>
      </c>
      <c r="DY1146" s="526"/>
      <c r="DZ1146" s="524">
        <f t="shared" si="587"/>
        <v>0</v>
      </c>
    </row>
    <row r="1147" spans="79:130" x14ac:dyDescent="0.2">
      <c r="CA1147" s="146" t="s">
        <v>6149</v>
      </c>
      <c r="CB1147" s="151" t="s">
        <v>4096</v>
      </c>
      <c r="CC1147" s="138" t="str">
        <f t="shared" si="590"/>
        <v>ДП Полло.фальц..неробоча..Пл Magnet +3завіс</v>
      </c>
      <c r="DC1147" s="120"/>
      <c r="DD1147" s="732" t="s">
        <v>2826</v>
      </c>
      <c r="DE1147" s="165">
        <v>2660.0000000000005</v>
      </c>
      <c r="DF1147" s="525">
        <f t="shared" si="591"/>
        <v>2660</v>
      </c>
      <c r="DG1147" s="520"/>
      <c r="DH1147" s="527">
        <f t="shared" si="592"/>
        <v>2660</v>
      </c>
      <c r="DV1147" s="732" t="s">
        <v>6444</v>
      </c>
      <c r="DW1147" s="165">
        <v>0</v>
      </c>
      <c r="DX1147" s="519">
        <f t="shared" si="588"/>
        <v>0</v>
      </c>
      <c r="DY1147" s="520"/>
      <c r="DZ1147" s="524">
        <f t="shared" si="587"/>
        <v>0</v>
      </c>
    </row>
    <row r="1148" spans="79:130" x14ac:dyDescent="0.2">
      <c r="CA1148" s="146" t="s">
        <v>6149</v>
      </c>
      <c r="CB1148" s="151" t="s">
        <v>5792</v>
      </c>
      <c r="CC1148" s="138" t="str">
        <f t="shared" si="590"/>
        <v>ДП Полло.фальц..неробоча..Пл Magnet (чор.) +3завіс</v>
      </c>
      <c r="DC1148" s="120"/>
      <c r="DD1148" s="733" t="s">
        <v>2827</v>
      </c>
      <c r="DE1148" s="163">
        <v>5150</v>
      </c>
      <c r="DF1148" s="525">
        <f t="shared" si="591"/>
        <v>5150</v>
      </c>
      <c r="DG1148" s="523"/>
      <c r="DH1148" s="527">
        <f t="shared" si="592"/>
        <v>5150</v>
      </c>
      <c r="DV1148" s="732" t="s">
        <v>4441</v>
      </c>
      <c r="DW1148" s="165">
        <v>0</v>
      </c>
      <c r="DX1148" s="519">
        <f t="shared" si="588"/>
        <v>0</v>
      </c>
      <c r="DY1148" s="520"/>
      <c r="DZ1148" s="524">
        <f t="shared" si="587"/>
        <v>0</v>
      </c>
    </row>
    <row r="1149" spans="79:130" x14ac:dyDescent="0.2">
      <c r="CA1149" s="145" t="s">
        <v>6150</v>
      </c>
      <c r="CB1149" s="136" t="s">
        <v>3871</v>
      </c>
      <c r="CC1149" s="238" t="str">
        <f t="shared" si="590"/>
        <v>ДП Полло.б/з фальц..робоча..(ні)</v>
      </c>
      <c r="DC1149" s="120"/>
      <c r="DD1149" s="732" t="s">
        <v>2828</v>
      </c>
      <c r="DE1149" s="165">
        <v>2950</v>
      </c>
      <c r="DF1149" s="525">
        <f t="shared" si="591"/>
        <v>2950</v>
      </c>
      <c r="DG1149" s="520"/>
      <c r="DH1149" s="527">
        <f t="shared" si="592"/>
        <v>2950</v>
      </c>
      <c r="DV1149" s="733" t="s">
        <v>4442</v>
      </c>
      <c r="DW1149" s="163">
        <v>0</v>
      </c>
      <c r="DX1149" s="519">
        <f t="shared" si="588"/>
        <v>0</v>
      </c>
      <c r="DY1149" s="523"/>
      <c r="DZ1149" s="524">
        <f t="shared" si="587"/>
        <v>0</v>
      </c>
    </row>
    <row r="1150" spans="79:130" x14ac:dyDescent="0.2">
      <c r="CA1150" s="145" t="s">
        <v>6150</v>
      </c>
      <c r="CB1150" s="96"/>
      <c r="CC1150" s="96"/>
      <c r="DC1150" s="120"/>
      <c r="DD1150" s="733" t="s">
        <v>2829</v>
      </c>
      <c r="DE1150" s="163">
        <v>5320.0000000000009</v>
      </c>
      <c r="DF1150" s="525">
        <f t="shared" si="591"/>
        <v>5320</v>
      </c>
      <c r="DG1150" s="523"/>
      <c r="DH1150" s="527">
        <f t="shared" si="592"/>
        <v>5320</v>
      </c>
      <c r="DV1150" s="733" t="s">
        <v>6036</v>
      </c>
      <c r="DW1150" s="163">
        <v>0</v>
      </c>
      <c r="DX1150" s="519">
        <f t="shared" si="588"/>
        <v>0</v>
      </c>
      <c r="DY1150" s="523"/>
      <c r="DZ1150" s="524">
        <f t="shared" si="587"/>
        <v>0</v>
      </c>
    </row>
    <row r="1151" spans="79:130" x14ac:dyDescent="0.2">
      <c r="CA1151" s="145" t="s">
        <v>6150</v>
      </c>
      <c r="CB1151" s="475" t="s">
        <v>4097</v>
      </c>
      <c r="CC1151" s="238" t="str">
        <f t="shared" ref="CC1151:CC1159" si="593">CONCATENATE(CA1151,".",CB1151)</f>
        <v>ДП Полло.б/з фальц..робоча..Magnet цл б/з завіс.</v>
      </c>
      <c r="DC1151" s="120"/>
      <c r="DD1151" s="638"/>
      <c r="DE1151" s="639"/>
      <c r="DF1151" s="640"/>
      <c r="DG1151" s="641"/>
      <c r="DH1151" s="642"/>
      <c r="DV1151" s="731" t="s">
        <v>4443</v>
      </c>
      <c r="DW1151" s="162">
        <v>80</v>
      </c>
      <c r="DX1151" s="519">
        <f t="shared" si="588"/>
        <v>80</v>
      </c>
      <c r="DY1151" s="526"/>
      <c r="DZ1151" s="524">
        <f t="shared" si="587"/>
        <v>80</v>
      </c>
    </row>
    <row r="1152" spans="79:130" x14ac:dyDescent="0.2">
      <c r="CA1152" s="145" t="s">
        <v>6150</v>
      </c>
      <c r="CB1152" s="475" t="s">
        <v>4099</v>
      </c>
      <c r="CC1152" s="238" t="str">
        <f t="shared" si="593"/>
        <v>ДП Полло.б/з фальц..робоча..Magnet ст б/з завіс.</v>
      </c>
      <c r="DC1152" s="120"/>
      <c r="DD1152" s="731" t="s">
        <v>2830</v>
      </c>
      <c r="DE1152" s="165">
        <v>5920.0000000000009</v>
      </c>
      <c r="DF1152" s="519">
        <f t="shared" si="591"/>
        <v>5920</v>
      </c>
      <c r="DG1152" s="520"/>
      <c r="DH1152" s="521">
        <f t="shared" si="592"/>
        <v>5920</v>
      </c>
      <c r="DV1152" s="732" t="s">
        <v>6445</v>
      </c>
      <c r="DW1152" s="165">
        <v>80</v>
      </c>
      <c r="DX1152" s="519">
        <f t="shared" si="588"/>
        <v>80</v>
      </c>
      <c r="DY1152" s="520"/>
      <c r="DZ1152" s="524">
        <f t="shared" si="587"/>
        <v>80</v>
      </c>
    </row>
    <row r="1153" spans="79:130" x14ac:dyDescent="0.2">
      <c r="CA1153" s="145" t="s">
        <v>6150</v>
      </c>
      <c r="CB1153" s="475" t="s">
        <v>4097</v>
      </c>
      <c r="CC1153" s="238" t="str">
        <f t="shared" si="593"/>
        <v>ДП Полло.б/з фальц..робоча..Magnet цл б/з завіс.</v>
      </c>
      <c r="DC1153" s="120"/>
      <c r="DD1153" s="732" t="s">
        <v>2831</v>
      </c>
      <c r="DE1153" s="165">
        <v>5920.0000000000009</v>
      </c>
      <c r="DF1153" s="519">
        <f t="shared" si="591"/>
        <v>5920</v>
      </c>
      <c r="DG1153" s="520"/>
      <c r="DH1153" s="521">
        <f t="shared" si="592"/>
        <v>5920</v>
      </c>
      <c r="DV1153" s="732" t="s">
        <v>4444</v>
      </c>
      <c r="DW1153" s="165">
        <v>80</v>
      </c>
      <c r="DX1153" s="519">
        <f t="shared" si="588"/>
        <v>80</v>
      </c>
      <c r="DY1153" s="520"/>
      <c r="DZ1153" s="524">
        <f t="shared" si="587"/>
        <v>80</v>
      </c>
    </row>
    <row r="1154" spans="79:130" x14ac:dyDescent="0.2">
      <c r="CA1154" s="145" t="s">
        <v>6150</v>
      </c>
      <c r="CB1154" s="475" t="s">
        <v>5838</v>
      </c>
      <c r="CC1154" s="238" t="str">
        <f t="shared" si="593"/>
        <v>ДП Полло.б/з фальц..робоча..Magnet цл (чор.) б/з завіс.</v>
      </c>
      <c r="DC1154" s="120"/>
      <c r="DD1154" s="732" t="s">
        <v>2832</v>
      </c>
      <c r="DE1154" s="165">
        <v>6040.0000000000009</v>
      </c>
      <c r="DF1154" s="519">
        <f t="shared" si="591"/>
        <v>6040</v>
      </c>
      <c r="DG1154" s="520"/>
      <c r="DH1154" s="521">
        <f t="shared" si="592"/>
        <v>6040</v>
      </c>
      <c r="DV1154" s="733" t="s">
        <v>4445</v>
      </c>
      <c r="DW1154" s="163">
        <v>80</v>
      </c>
      <c r="DX1154" s="519">
        <f t="shared" si="588"/>
        <v>80</v>
      </c>
      <c r="DY1154" s="523"/>
      <c r="DZ1154" s="524">
        <f t="shared" si="587"/>
        <v>80</v>
      </c>
    </row>
    <row r="1155" spans="79:130" x14ac:dyDescent="0.2">
      <c r="CA1155" s="145" t="s">
        <v>6150</v>
      </c>
      <c r="CB1155" s="475" t="s">
        <v>5835</v>
      </c>
      <c r="CC1155" s="238" t="str">
        <f t="shared" si="593"/>
        <v>ДП Полло.б/з фальц..робоча..Magnet ст (чор.) б/з завіс.</v>
      </c>
      <c r="DC1155" s="120"/>
      <c r="DD1155" s="732" t="s">
        <v>2833</v>
      </c>
      <c r="DE1155" s="165">
        <v>6040.0000000000009</v>
      </c>
      <c r="DF1155" s="519">
        <f t="shared" si="591"/>
        <v>6040</v>
      </c>
      <c r="DG1155" s="520"/>
      <c r="DH1155" s="521">
        <f t="shared" si="592"/>
        <v>6040</v>
      </c>
      <c r="DV1155" s="733" t="s">
        <v>6037</v>
      </c>
      <c r="DW1155" s="163">
        <v>80</v>
      </c>
      <c r="DX1155" s="519">
        <f t="shared" si="588"/>
        <v>80</v>
      </c>
      <c r="DY1155" s="523"/>
      <c r="DZ1155" s="524">
        <f t="shared" si="587"/>
        <v>80</v>
      </c>
    </row>
    <row r="1156" spans="79:130" x14ac:dyDescent="0.2">
      <c r="CA1156" s="145" t="s">
        <v>6150</v>
      </c>
      <c r="CB1156" s="475" t="s">
        <v>4103</v>
      </c>
      <c r="CC1156" s="238" t="str">
        <f t="shared" si="593"/>
        <v>ДП Полло.б/з фальц..робоча..Magnet цл +2завіс 3D</v>
      </c>
      <c r="DC1156" s="120"/>
      <c r="DD1156" s="732" t="s">
        <v>2834</v>
      </c>
      <c r="DE1156" s="165">
        <v>6040.0000000000009</v>
      </c>
      <c r="DF1156" s="519">
        <f t="shared" si="591"/>
        <v>6040</v>
      </c>
      <c r="DG1156" s="520"/>
      <c r="DH1156" s="521">
        <f t="shared" si="592"/>
        <v>6040</v>
      </c>
      <c r="DV1156" s="644"/>
      <c r="DW1156" s="645"/>
      <c r="DX1156" s="519">
        <f t="shared" si="588"/>
        <v>0</v>
      </c>
      <c r="DY1156" s="652"/>
      <c r="DZ1156" s="524">
        <f t="shared" si="587"/>
        <v>0</v>
      </c>
    </row>
    <row r="1157" spans="79:130" x14ac:dyDescent="0.2">
      <c r="CA1157" s="145" t="s">
        <v>6150</v>
      </c>
      <c r="CB1157" s="475" t="s">
        <v>4107</v>
      </c>
      <c r="CC1157" s="238" t="str">
        <f t="shared" si="593"/>
        <v>ДП Полло.б/з фальц..робоча..Magnet ст +2завіс 3D</v>
      </c>
      <c r="DC1157" s="120"/>
      <c r="DD1157" s="732" t="s">
        <v>2835</v>
      </c>
      <c r="DE1157" s="165">
        <v>5920.0000000000009</v>
      </c>
      <c r="DF1157" s="519">
        <f t="shared" si="591"/>
        <v>5920</v>
      </c>
      <c r="DG1157" s="520"/>
      <c r="DH1157" s="521">
        <f t="shared" si="592"/>
        <v>5920</v>
      </c>
      <c r="DV1157" s="730" t="s">
        <v>3945</v>
      </c>
      <c r="DW1157" s="104">
        <v>0</v>
      </c>
      <c r="DX1157" s="519">
        <f t="shared" si="588"/>
        <v>0</v>
      </c>
      <c r="DY1157" s="511"/>
      <c r="DZ1157" s="524">
        <f t="shared" si="587"/>
        <v>0</v>
      </c>
    </row>
    <row r="1158" spans="79:130" x14ac:dyDescent="0.2">
      <c r="CA1158" s="145" t="s">
        <v>6150</v>
      </c>
      <c r="CB1158" s="475" t="s">
        <v>5836</v>
      </c>
      <c r="CC1158" s="238" t="str">
        <f t="shared" si="593"/>
        <v>ДП Полло.б/з фальц..робоча..Magnet цл (чор.) +2завіс 3D(чор.)</v>
      </c>
      <c r="DC1158" s="120"/>
      <c r="DD1158" s="732" t="s">
        <v>2836</v>
      </c>
      <c r="DE1158" s="165">
        <v>5920.0000000000009</v>
      </c>
      <c r="DF1158" s="519">
        <f t="shared" si="591"/>
        <v>5920</v>
      </c>
      <c r="DG1158" s="520"/>
      <c r="DH1158" s="521">
        <f t="shared" si="592"/>
        <v>5920</v>
      </c>
      <c r="DV1158" s="731" t="s">
        <v>4446</v>
      </c>
      <c r="DW1158" s="162">
        <v>0</v>
      </c>
      <c r="DX1158" s="519">
        <f t="shared" si="588"/>
        <v>0</v>
      </c>
      <c r="DY1158" s="526"/>
      <c r="DZ1158" s="524">
        <f t="shared" si="587"/>
        <v>0</v>
      </c>
    </row>
    <row r="1159" spans="79:130" x14ac:dyDescent="0.2">
      <c r="CA1159" s="145" t="s">
        <v>6150</v>
      </c>
      <c r="CB1159" s="475" t="s">
        <v>5837</v>
      </c>
      <c r="CC1159" s="238" t="str">
        <f t="shared" si="593"/>
        <v>ДП Полло.б/з фальц..робоча..Magnet ст (чор.) +2завіс 3D(чор.)</v>
      </c>
      <c r="DC1159" s="120"/>
      <c r="DD1159" s="732" t="s">
        <v>2837</v>
      </c>
      <c r="DE1159" s="165">
        <v>6130.0000000000009</v>
      </c>
      <c r="DF1159" s="519">
        <f t="shared" si="591"/>
        <v>6130</v>
      </c>
      <c r="DG1159" s="520"/>
      <c r="DH1159" s="521">
        <f t="shared" si="592"/>
        <v>6130</v>
      </c>
      <c r="DV1159" s="732" t="s">
        <v>6446</v>
      </c>
      <c r="DW1159" s="165">
        <v>0</v>
      </c>
      <c r="DX1159" s="519">
        <f t="shared" si="588"/>
        <v>0</v>
      </c>
      <c r="DY1159" s="520"/>
      <c r="DZ1159" s="524">
        <f t="shared" si="587"/>
        <v>0</v>
      </c>
    </row>
    <row r="1160" spans="79:130" x14ac:dyDescent="0.2">
      <c r="CA1160" s="145" t="s">
        <v>6150</v>
      </c>
      <c r="CB1160" s="96"/>
      <c r="CC1160" s="96"/>
      <c r="DC1160" s="120"/>
      <c r="DD1160" s="732" t="s">
        <v>2838</v>
      </c>
      <c r="DE1160" s="165">
        <v>6130.0000000000009</v>
      </c>
      <c r="DF1160" s="519">
        <f t="shared" si="591"/>
        <v>6130</v>
      </c>
      <c r="DG1160" s="520"/>
      <c r="DH1160" s="521">
        <f t="shared" si="592"/>
        <v>6130</v>
      </c>
      <c r="DV1160" s="732" t="s">
        <v>4447</v>
      </c>
      <c r="DW1160" s="165">
        <v>0</v>
      </c>
      <c r="DX1160" s="519">
        <f t="shared" si="588"/>
        <v>0</v>
      </c>
      <c r="DY1160" s="520"/>
      <c r="DZ1160" s="524">
        <f t="shared" si="587"/>
        <v>0</v>
      </c>
    </row>
    <row r="1161" spans="79:130" x14ac:dyDescent="0.2">
      <c r="CA1161" s="145" t="s">
        <v>6150</v>
      </c>
      <c r="CB1161" s="475" t="s">
        <v>4109</v>
      </c>
      <c r="CC1161" s="238" t="str">
        <f>CONCATENATE(CA1161,".",CB1161)</f>
        <v>ДП Полло.б/з фальц..робоча..Magnet цл +3завіс 3D</v>
      </c>
      <c r="DC1161" s="120"/>
      <c r="DD1161" s="732" t="s">
        <v>2839</v>
      </c>
      <c r="DE1161" s="165">
        <v>6350</v>
      </c>
      <c r="DF1161" s="519">
        <f t="shared" si="591"/>
        <v>6350</v>
      </c>
      <c r="DG1161" s="520"/>
      <c r="DH1161" s="521">
        <f t="shared" si="592"/>
        <v>6350</v>
      </c>
      <c r="DV1161" s="733" t="s">
        <v>4448</v>
      </c>
      <c r="DW1161" s="163">
        <v>0</v>
      </c>
      <c r="DX1161" s="519">
        <f t="shared" si="588"/>
        <v>0</v>
      </c>
      <c r="DY1161" s="523"/>
      <c r="DZ1161" s="524">
        <f t="shared" si="587"/>
        <v>0</v>
      </c>
    </row>
    <row r="1162" spans="79:130" x14ac:dyDescent="0.2">
      <c r="CA1162" s="146" t="s">
        <v>6150</v>
      </c>
      <c r="CB1162" s="587" t="s">
        <v>4110</v>
      </c>
      <c r="CC1162" s="239" t="str">
        <f>CONCATENATE(CA1162,".",CB1162)</f>
        <v>ДП Полло.б/з фальц..робоча..Magnet ст +3завіс 3D</v>
      </c>
      <c r="DD1162" s="733" t="s">
        <v>2840</v>
      </c>
      <c r="DE1162" s="163">
        <v>6350</v>
      </c>
      <c r="DF1162" s="519">
        <f t="shared" si="591"/>
        <v>6350</v>
      </c>
      <c r="DG1162" s="523"/>
      <c r="DH1162" s="521">
        <f t="shared" si="592"/>
        <v>6350</v>
      </c>
      <c r="DV1162" s="733" t="s">
        <v>6498</v>
      </c>
      <c r="DW1162" s="163">
        <v>0</v>
      </c>
      <c r="DX1162" s="519">
        <f t="shared" si="588"/>
        <v>0</v>
      </c>
      <c r="DY1162" s="523"/>
      <c r="DZ1162" s="524">
        <f t="shared" si="587"/>
        <v>0</v>
      </c>
    </row>
    <row r="1163" spans="79:130" x14ac:dyDescent="0.2">
      <c r="CA1163" s="145" t="s">
        <v>6150</v>
      </c>
      <c r="CB1163" s="475" t="s">
        <v>5840</v>
      </c>
      <c r="CC1163" s="238" t="str">
        <f>CONCATENATE(CA1163,".",CB1163)</f>
        <v>ДП Полло.б/з фальц..робоча..Magnet цл (чор.) +3завіс 3D(чор.)</v>
      </c>
      <c r="DD1163" s="731" t="s">
        <v>2841</v>
      </c>
      <c r="DE1163" s="165">
        <v>5920.0000000000009</v>
      </c>
      <c r="DF1163" s="519">
        <f t="shared" si="591"/>
        <v>5920</v>
      </c>
      <c r="DG1163" s="520"/>
      <c r="DH1163" s="521">
        <f t="shared" si="592"/>
        <v>5920</v>
      </c>
      <c r="DV1163" s="644"/>
      <c r="DW1163" s="645"/>
      <c r="DX1163" s="519">
        <f t="shared" si="588"/>
        <v>0</v>
      </c>
      <c r="DY1163" s="652"/>
      <c r="DZ1163" s="524">
        <f t="shared" si="587"/>
        <v>0</v>
      </c>
    </row>
    <row r="1164" spans="79:130" x14ac:dyDescent="0.2">
      <c r="CA1164" s="146" t="s">
        <v>6150</v>
      </c>
      <c r="CB1164" s="587" t="s">
        <v>5841</v>
      </c>
      <c r="CC1164" s="239" t="str">
        <f>CONCATENATE(CA1164,".",CB1164)</f>
        <v>ДП Полло.б/з фальц..робоча..Magnet ст (чор.) +3завіс 3D(чор.)</v>
      </c>
      <c r="DD1164" s="732" t="s">
        <v>2842</v>
      </c>
      <c r="DE1164" s="165">
        <v>5920.0000000000009</v>
      </c>
      <c r="DF1164" s="519">
        <f t="shared" si="591"/>
        <v>5920</v>
      </c>
      <c r="DG1164" s="520"/>
      <c r="DH1164" s="521">
        <f t="shared" si="592"/>
        <v>5920</v>
      </c>
      <c r="DV1164" s="730" t="s">
        <v>3947</v>
      </c>
      <c r="DW1164" s="104">
        <v>0</v>
      </c>
      <c r="DX1164" s="519">
        <f t="shared" si="588"/>
        <v>0</v>
      </c>
      <c r="DY1164" s="511"/>
      <c r="DZ1164" s="524">
        <f t="shared" si="587"/>
        <v>0</v>
      </c>
    </row>
    <row r="1165" spans="79:130" x14ac:dyDescent="0.2">
      <c r="CA1165" s="144" t="s">
        <v>6151</v>
      </c>
      <c r="CB1165" s="133" t="s">
        <v>3871</v>
      </c>
      <c r="CC1165" s="134" t="str">
        <f>CONCATENATE(CA1165,".",CB1165)</f>
        <v>ДП Полло.купе..робоча..(ні)</v>
      </c>
      <c r="DD1165" s="732" t="s">
        <v>2843</v>
      </c>
      <c r="DE1165" s="165">
        <v>6040.0000000000009</v>
      </c>
      <c r="DF1165" s="519">
        <f t="shared" si="591"/>
        <v>6040</v>
      </c>
      <c r="DG1165" s="520"/>
      <c r="DH1165" s="521">
        <f t="shared" si="592"/>
        <v>6040</v>
      </c>
      <c r="DV1165" s="731" t="s">
        <v>4449</v>
      </c>
      <c r="DW1165" s="162">
        <v>0</v>
      </c>
      <c r="DX1165" s="519">
        <f t="shared" si="588"/>
        <v>0</v>
      </c>
      <c r="DY1165" s="526"/>
      <c r="DZ1165" s="524">
        <f t="shared" si="587"/>
        <v>0</v>
      </c>
    </row>
    <row r="1166" spans="79:130" x14ac:dyDescent="0.2">
      <c r="CA1166" s="145" t="s">
        <v>6151</v>
      </c>
      <c r="CC1166" s="21"/>
      <c r="DD1166" s="732" t="s">
        <v>2844</v>
      </c>
      <c r="DE1166" s="165">
        <v>6040.0000000000009</v>
      </c>
      <c r="DF1166" s="519">
        <f t="shared" si="591"/>
        <v>6040</v>
      </c>
      <c r="DG1166" s="520"/>
      <c r="DH1166" s="521">
        <f t="shared" si="592"/>
        <v>6040</v>
      </c>
      <c r="DV1166" s="732" t="s">
        <v>6447</v>
      </c>
      <c r="DW1166" s="165">
        <v>0</v>
      </c>
      <c r="DX1166" s="519">
        <f t="shared" si="588"/>
        <v>0</v>
      </c>
      <c r="DY1166" s="520"/>
      <c r="DZ1166" s="524">
        <f t="shared" si="587"/>
        <v>0</v>
      </c>
    </row>
    <row r="1167" spans="79:130" x14ac:dyDescent="0.2">
      <c r="CA1167" s="145" t="s">
        <v>6151</v>
      </c>
      <c r="CB1167" s="136" t="s">
        <v>434</v>
      </c>
      <c r="CC1167" s="137" t="str">
        <f>CONCATENATE(CA1167,".",CB1167)</f>
        <v>ДП Полло.купе..робоча..Ручка-Захват</v>
      </c>
      <c r="DD1167" s="732" t="s">
        <v>2845</v>
      </c>
      <c r="DE1167" s="165">
        <v>6040.0000000000009</v>
      </c>
      <c r="DF1167" s="519">
        <f t="shared" si="591"/>
        <v>6040</v>
      </c>
      <c r="DG1167" s="520"/>
      <c r="DH1167" s="521">
        <f t="shared" si="592"/>
        <v>6040</v>
      </c>
      <c r="DV1167" s="732" t="s">
        <v>4450</v>
      </c>
      <c r="DW1167" s="165">
        <v>0</v>
      </c>
      <c r="DX1167" s="519">
        <f t="shared" si="588"/>
        <v>0</v>
      </c>
      <c r="DY1167" s="520"/>
      <c r="DZ1167" s="524">
        <f t="shared" si="587"/>
        <v>0</v>
      </c>
    </row>
    <row r="1168" spans="79:130" x14ac:dyDescent="0.2">
      <c r="CA1168" s="145" t="s">
        <v>6151</v>
      </c>
      <c r="CB1168" s="136" t="s">
        <v>647</v>
      </c>
      <c r="CC1168" s="137" t="str">
        <f>CONCATENATE(CA1168,".",CB1168)</f>
        <v>ДП Полло.купе..робоча..Ручка-Замок</v>
      </c>
      <c r="DD1168" s="732" t="s">
        <v>2846</v>
      </c>
      <c r="DE1168" s="165">
        <v>5920.0000000000009</v>
      </c>
      <c r="DF1168" s="519">
        <f t="shared" si="591"/>
        <v>5920</v>
      </c>
      <c r="DG1168" s="520"/>
      <c r="DH1168" s="521">
        <f t="shared" si="592"/>
        <v>5920</v>
      </c>
      <c r="DV1168" s="733" t="s">
        <v>4451</v>
      </c>
      <c r="DW1168" s="163">
        <v>0</v>
      </c>
      <c r="DX1168" s="519">
        <f t="shared" si="588"/>
        <v>0</v>
      </c>
      <c r="DY1168" s="523"/>
      <c r="DZ1168" s="524">
        <f t="shared" si="587"/>
        <v>0</v>
      </c>
    </row>
    <row r="1169" spans="79:130" x14ac:dyDescent="0.2">
      <c r="CA1169" s="826"/>
      <c r="CB1169" s="827"/>
      <c r="CC1169" s="828"/>
      <c r="DD1169" s="732" t="s">
        <v>2847</v>
      </c>
      <c r="DE1169" s="165">
        <v>5920.0000000000009</v>
      </c>
      <c r="DF1169" s="519">
        <f t="shared" si="591"/>
        <v>5920</v>
      </c>
      <c r="DG1169" s="520"/>
      <c r="DH1169" s="521">
        <f t="shared" si="592"/>
        <v>5920</v>
      </c>
      <c r="DV1169" s="733" t="s">
        <v>6038</v>
      </c>
      <c r="DW1169" s="163">
        <v>0</v>
      </c>
      <c r="DX1169" s="519">
        <f t="shared" si="588"/>
        <v>0</v>
      </c>
      <c r="DY1169" s="523"/>
      <c r="DZ1169" s="524">
        <f t="shared" si="587"/>
        <v>0</v>
      </c>
    </row>
    <row r="1170" spans="79:130" x14ac:dyDescent="0.2">
      <c r="CA1170" s="145" t="s">
        <v>6144</v>
      </c>
      <c r="CB1170" s="136" t="s">
        <v>3871</v>
      </c>
      <c r="CC1170" s="137" t="str">
        <f>CONCATENATE(CA1170,".",CB1170)</f>
        <v>ДП Класік.фальц..робоча..(ні)</v>
      </c>
      <c r="DD1170" s="732" t="s">
        <v>2848</v>
      </c>
      <c r="DE1170" s="165">
        <v>6130.0000000000009</v>
      </c>
      <c r="DF1170" s="519">
        <f t="shared" si="591"/>
        <v>6130</v>
      </c>
      <c r="DG1170" s="520"/>
      <c r="DH1170" s="521">
        <f t="shared" si="592"/>
        <v>6130</v>
      </c>
      <c r="DV1170" s="731" t="s">
        <v>4452</v>
      </c>
      <c r="DW1170" s="162">
        <v>80</v>
      </c>
      <c r="DX1170" s="519">
        <f t="shared" si="588"/>
        <v>80</v>
      </c>
      <c r="DY1170" s="526"/>
      <c r="DZ1170" s="524">
        <f t="shared" si="587"/>
        <v>80</v>
      </c>
    </row>
    <row r="1171" spans="79:130" x14ac:dyDescent="0.2">
      <c r="CA1171" s="145" t="s">
        <v>6144</v>
      </c>
      <c r="CC1171" s="21"/>
      <c r="DD1171" s="732" t="s">
        <v>2849</v>
      </c>
      <c r="DE1171" s="165">
        <v>6130.0000000000009</v>
      </c>
      <c r="DF1171" s="519">
        <f t="shared" si="591"/>
        <v>6130</v>
      </c>
      <c r="DG1171" s="520"/>
      <c r="DH1171" s="521">
        <f t="shared" si="592"/>
        <v>6130</v>
      </c>
      <c r="DV1171" s="732" t="s">
        <v>6448</v>
      </c>
      <c r="DW1171" s="165">
        <v>80</v>
      </c>
      <c r="DX1171" s="519">
        <f t="shared" si="588"/>
        <v>80</v>
      </c>
      <c r="DY1171" s="520"/>
      <c r="DZ1171" s="524">
        <f t="shared" si="587"/>
        <v>80</v>
      </c>
    </row>
    <row r="1172" spans="79:130" x14ac:dyDescent="0.2">
      <c r="CA1172" s="145" t="s">
        <v>6144</v>
      </c>
      <c r="CB1172" s="150" t="s">
        <v>5402</v>
      </c>
      <c r="CC1172" s="137" t="str">
        <f t="shared" ref="CC1172:CC1177" si="594">CONCATENATE(CA1172,".",CB1172)</f>
        <v>ДП Класік.фальц..робоча..Stand цл Лів +3завіс</v>
      </c>
      <c r="DD1172" s="732" t="s">
        <v>2850</v>
      </c>
      <c r="DE1172" s="165">
        <v>6350</v>
      </c>
      <c r="DF1172" s="519">
        <f t="shared" si="591"/>
        <v>6350</v>
      </c>
      <c r="DG1172" s="520"/>
      <c r="DH1172" s="521">
        <f t="shared" si="592"/>
        <v>6350</v>
      </c>
      <c r="DV1172" s="732" t="s">
        <v>4453</v>
      </c>
      <c r="DW1172" s="165">
        <v>80</v>
      </c>
      <c r="DX1172" s="519">
        <f t="shared" si="588"/>
        <v>80</v>
      </c>
      <c r="DY1172" s="520"/>
      <c r="DZ1172" s="524">
        <f t="shared" si="587"/>
        <v>80</v>
      </c>
    </row>
    <row r="1173" spans="79:130" x14ac:dyDescent="0.2">
      <c r="CA1173" s="145" t="s">
        <v>6144</v>
      </c>
      <c r="CB1173" s="150" t="s">
        <v>5403</v>
      </c>
      <c r="CC1173" s="137" t="str">
        <f t="shared" si="594"/>
        <v>ДП Класік.фальц..робоча..Stand цл Пр +3завіс</v>
      </c>
      <c r="DD1173" s="733" t="s">
        <v>2851</v>
      </c>
      <c r="DE1173" s="163">
        <v>6350</v>
      </c>
      <c r="DF1173" s="519">
        <f t="shared" si="591"/>
        <v>6350</v>
      </c>
      <c r="DG1173" s="523"/>
      <c r="DH1173" s="521">
        <f t="shared" si="592"/>
        <v>6350</v>
      </c>
      <c r="DV1173" s="733" t="s">
        <v>4454</v>
      </c>
      <c r="DW1173" s="163">
        <v>80</v>
      </c>
      <c r="DX1173" s="519">
        <f t="shared" si="588"/>
        <v>80</v>
      </c>
      <c r="DY1173" s="523"/>
      <c r="DZ1173" s="524">
        <f t="shared" si="587"/>
        <v>80</v>
      </c>
    </row>
    <row r="1174" spans="79:130" x14ac:dyDescent="0.2">
      <c r="CA1174" s="145" t="s">
        <v>6144</v>
      </c>
      <c r="CB1174" s="150" t="s">
        <v>5404</v>
      </c>
      <c r="CC1174" s="137" t="str">
        <f t="shared" si="594"/>
        <v>ДП Класік.фальц..робоча..Stand кл Лів +3завіс</v>
      </c>
      <c r="DD1174" s="731" t="s">
        <v>2852</v>
      </c>
      <c r="DE1174" s="165">
        <v>6790.0000000000009</v>
      </c>
      <c r="DF1174" s="519">
        <f t="shared" si="591"/>
        <v>6790</v>
      </c>
      <c r="DG1174" s="520"/>
      <c r="DH1174" s="521">
        <f t="shared" si="592"/>
        <v>6790</v>
      </c>
      <c r="DV1174" s="733" t="s">
        <v>6039</v>
      </c>
      <c r="DW1174" s="163">
        <v>80</v>
      </c>
      <c r="DX1174" s="519">
        <f t="shared" si="588"/>
        <v>80</v>
      </c>
      <c r="DY1174" s="523"/>
      <c r="DZ1174" s="524">
        <f t="shared" si="587"/>
        <v>80</v>
      </c>
    </row>
    <row r="1175" spans="79:130" x14ac:dyDescent="0.2">
      <c r="CA1175" s="145" t="s">
        <v>6144</v>
      </c>
      <c r="CB1175" s="150" t="s">
        <v>5405</v>
      </c>
      <c r="CC1175" s="137" t="str">
        <f t="shared" si="594"/>
        <v>ДП Класік.фальц..робоча..Stand кл Пр +3завіс</v>
      </c>
      <c r="DD1175" s="732" t="s">
        <v>2853</v>
      </c>
      <c r="DE1175" s="165">
        <v>6790.0000000000009</v>
      </c>
      <c r="DF1175" s="519">
        <f t="shared" si="591"/>
        <v>6790</v>
      </c>
      <c r="DG1175" s="520"/>
      <c r="DH1175" s="521">
        <f t="shared" si="592"/>
        <v>6790</v>
      </c>
      <c r="DV1175" s="731" t="s">
        <v>2901</v>
      </c>
      <c r="DW1175" s="162">
        <v>0</v>
      </c>
      <c r="DX1175" s="519">
        <f t="shared" si="588"/>
        <v>0</v>
      </c>
      <c r="DY1175" s="526"/>
      <c r="DZ1175" s="524">
        <f t="shared" si="587"/>
        <v>0</v>
      </c>
    </row>
    <row r="1176" spans="79:130" x14ac:dyDescent="0.2">
      <c r="CA1176" s="145" t="s">
        <v>6144</v>
      </c>
      <c r="CB1176" s="150" t="s">
        <v>5406</v>
      </c>
      <c r="CC1176" s="137" t="str">
        <f t="shared" si="594"/>
        <v>ДП Класік.фальц..робоча..Stand ст Лів +3завіс</v>
      </c>
      <c r="DD1176" s="732" t="s">
        <v>2854</v>
      </c>
      <c r="DE1176" s="165">
        <v>6920</v>
      </c>
      <c r="DF1176" s="519">
        <f t="shared" si="591"/>
        <v>6920</v>
      </c>
      <c r="DG1176" s="520"/>
      <c r="DH1176" s="521">
        <f t="shared" si="592"/>
        <v>6920</v>
      </c>
      <c r="DV1176" s="733" t="s">
        <v>5842</v>
      </c>
      <c r="DW1176" s="163">
        <v>160</v>
      </c>
      <c r="DX1176" s="519">
        <f t="shared" si="588"/>
        <v>160</v>
      </c>
      <c r="DY1176" s="523"/>
      <c r="DZ1176" s="524">
        <f t="shared" si="587"/>
        <v>160</v>
      </c>
    </row>
    <row r="1177" spans="79:130" x14ac:dyDescent="0.2">
      <c r="CA1177" s="145" t="s">
        <v>6144</v>
      </c>
      <c r="CB1177" s="150" t="s">
        <v>5407</v>
      </c>
      <c r="CC1177" s="137" t="str">
        <f t="shared" si="594"/>
        <v>ДП Класік.фальц..робоча..Stand ст Пр +3завіс</v>
      </c>
      <c r="DD1177" s="732" t="s">
        <v>2855</v>
      </c>
      <c r="DE1177" s="165">
        <v>6920</v>
      </c>
      <c r="DF1177" s="519">
        <f t="shared" si="591"/>
        <v>6920</v>
      </c>
      <c r="DG1177" s="520"/>
      <c r="DH1177" s="521">
        <f t="shared" si="592"/>
        <v>6920</v>
      </c>
      <c r="DV1177" s="644"/>
      <c r="DW1177" s="645"/>
      <c r="DX1177" s="519">
        <f t="shared" si="588"/>
        <v>0</v>
      </c>
      <c r="DY1177" s="652"/>
      <c r="DZ1177" s="524">
        <f t="shared" si="587"/>
        <v>0</v>
      </c>
    </row>
    <row r="1178" spans="79:130" x14ac:dyDescent="0.2">
      <c r="CA1178" s="145" t="s">
        <v>6144</v>
      </c>
      <c r="CC1178" s="137"/>
      <c r="DD1178" s="732" t="s">
        <v>2856</v>
      </c>
      <c r="DE1178" s="165">
        <v>6920</v>
      </c>
      <c r="DF1178" s="519">
        <f t="shared" si="591"/>
        <v>6920</v>
      </c>
      <c r="DG1178" s="520"/>
      <c r="DH1178" s="521">
        <f t="shared" si="592"/>
        <v>6920</v>
      </c>
      <c r="DV1178" s="730" t="s">
        <v>3948</v>
      </c>
      <c r="DW1178" s="104">
        <v>0</v>
      </c>
      <c r="DX1178" s="519">
        <f t="shared" si="588"/>
        <v>0</v>
      </c>
      <c r="DY1178" s="511"/>
      <c r="DZ1178" s="524">
        <f t="shared" si="587"/>
        <v>0</v>
      </c>
    </row>
    <row r="1179" spans="79:130" x14ac:dyDescent="0.2">
      <c r="CA1179" s="145" t="s">
        <v>6144</v>
      </c>
      <c r="CB1179" s="136" t="s">
        <v>6271</v>
      </c>
      <c r="CC1179" s="137" t="str">
        <f>CONCATENATE(CA1179,".",CB1179)</f>
        <v>ДП Класік.фальц..робоча..Soft цл (чор.) +3завіс</v>
      </c>
      <c r="DD1179" s="732" t="s">
        <v>2857</v>
      </c>
      <c r="DE1179" s="165">
        <v>6780</v>
      </c>
      <c r="DF1179" s="519">
        <f t="shared" si="591"/>
        <v>6780</v>
      </c>
      <c r="DG1179" s="520"/>
      <c r="DH1179" s="521">
        <f t="shared" si="592"/>
        <v>6780</v>
      </c>
      <c r="DV1179" s="731" t="s">
        <v>4455</v>
      </c>
      <c r="DW1179" s="162">
        <v>0</v>
      </c>
      <c r="DX1179" s="519">
        <f t="shared" si="588"/>
        <v>0</v>
      </c>
      <c r="DY1179" s="526"/>
      <c r="DZ1179" s="524">
        <f t="shared" si="587"/>
        <v>0</v>
      </c>
    </row>
    <row r="1180" spans="79:130" x14ac:dyDescent="0.2">
      <c r="CA1180" s="145" t="s">
        <v>6144</v>
      </c>
      <c r="CB1180" s="136" t="s">
        <v>6206</v>
      </c>
      <c r="CC1180" s="137" t="str">
        <f>CONCATENATE(CA1180,".",CB1180)</f>
        <v>ДП Класік.фальц..робоча..Soft ст (чор.) +3завіс</v>
      </c>
      <c r="DD1180" s="732" t="s">
        <v>2858</v>
      </c>
      <c r="DE1180" s="165">
        <v>6780</v>
      </c>
      <c r="DF1180" s="519">
        <f t="shared" si="591"/>
        <v>6780</v>
      </c>
      <c r="DG1180" s="520"/>
      <c r="DH1180" s="521">
        <f t="shared" si="592"/>
        <v>6780</v>
      </c>
      <c r="DV1180" s="732" t="s">
        <v>6449</v>
      </c>
      <c r="DW1180" s="165">
        <v>0</v>
      </c>
      <c r="DX1180" s="519">
        <f t="shared" si="588"/>
        <v>0</v>
      </c>
      <c r="DY1180" s="520"/>
      <c r="DZ1180" s="524">
        <f t="shared" si="587"/>
        <v>0</v>
      </c>
    </row>
    <row r="1181" spans="79:130" x14ac:dyDescent="0.2">
      <c r="CA1181" s="145" t="s">
        <v>6144</v>
      </c>
      <c r="CB1181" s="136" t="s">
        <v>4064</v>
      </c>
      <c r="CC1181" s="137" t="str">
        <f>CONCATENATE(CA1181,".",CB1181)</f>
        <v>ДП Класік.фальц..робоча..Soft цл +3завіс</v>
      </c>
      <c r="DD1181" s="732" t="s">
        <v>2859</v>
      </c>
      <c r="DE1181" s="165">
        <v>7050</v>
      </c>
      <c r="DF1181" s="519">
        <f t="shared" si="591"/>
        <v>7050</v>
      </c>
      <c r="DG1181" s="520"/>
      <c r="DH1181" s="521">
        <f t="shared" si="592"/>
        <v>7050</v>
      </c>
      <c r="DV1181" s="732" t="s">
        <v>4456</v>
      </c>
      <c r="DW1181" s="165">
        <v>0</v>
      </c>
      <c r="DX1181" s="519">
        <f t="shared" si="588"/>
        <v>0</v>
      </c>
      <c r="DY1181" s="520"/>
      <c r="DZ1181" s="524">
        <f t="shared" si="587"/>
        <v>0</v>
      </c>
    </row>
    <row r="1182" spans="79:130" x14ac:dyDescent="0.2">
      <c r="CA1182" s="145" t="s">
        <v>6144</v>
      </c>
      <c r="CB1182" s="136" t="s">
        <v>4067</v>
      </c>
      <c r="CC1182" s="137" t="str">
        <f>CONCATENATE(CA1182,".",CB1182)</f>
        <v>ДП Класік.фальц..робоча..Soft ст +3завіс</v>
      </c>
      <c r="DD1182" s="732" t="s">
        <v>2860</v>
      </c>
      <c r="DE1182" s="165">
        <v>7050</v>
      </c>
      <c r="DF1182" s="519">
        <f t="shared" si="591"/>
        <v>7050</v>
      </c>
      <c r="DG1182" s="520"/>
      <c r="DH1182" s="521">
        <f t="shared" si="592"/>
        <v>7050</v>
      </c>
      <c r="DV1182" s="733" t="s">
        <v>4457</v>
      </c>
      <c r="DW1182" s="163">
        <v>0</v>
      </c>
      <c r="DX1182" s="519">
        <f t="shared" si="588"/>
        <v>0</v>
      </c>
      <c r="DY1182" s="523"/>
      <c r="DZ1182" s="524">
        <f t="shared" si="587"/>
        <v>0</v>
      </c>
    </row>
    <row r="1183" spans="79:130" x14ac:dyDescent="0.2">
      <c r="CA1183" s="145" t="s">
        <v>6144</v>
      </c>
      <c r="CC1183" s="21"/>
      <c r="DD1183" s="732" t="s">
        <v>2861</v>
      </c>
      <c r="DE1183" s="165">
        <v>7280</v>
      </c>
      <c r="DF1183" s="519">
        <f t="shared" si="591"/>
        <v>7280</v>
      </c>
      <c r="DG1183" s="520"/>
      <c r="DH1183" s="521">
        <f t="shared" si="592"/>
        <v>7280</v>
      </c>
      <c r="DV1183" s="733" t="s">
        <v>6040</v>
      </c>
      <c r="DW1183" s="163">
        <v>0</v>
      </c>
      <c r="DX1183" s="519">
        <f t="shared" si="588"/>
        <v>0</v>
      </c>
      <c r="DY1183" s="523"/>
      <c r="DZ1183" s="524">
        <f t="shared" si="587"/>
        <v>0</v>
      </c>
    </row>
    <row r="1184" spans="79:130" x14ac:dyDescent="0.2">
      <c r="CA1184" s="145" t="s">
        <v>6144</v>
      </c>
      <c r="CB1184" s="136" t="s">
        <v>4076</v>
      </c>
      <c r="CC1184" s="137" t="str">
        <f>CONCATENATE(CA1184,".",CB1184)</f>
        <v>ДП Класік.фальц..робоча..Magnet цл +3завіс</v>
      </c>
      <c r="DD1184" s="733" t="s">
        <v>2862</v>
      </c>
      <c r="DE1184" s="163">
        <v>7280</v>
      </c>
      <c r="DF1184" s="519">
        <f t="shared" si="591"/>
        <v>7280</v>
      </c>
      <c r="DG1184" s="523"/>
      <c r="DH1184" s="521">
        <f t="shared" si="592"/>
        <v>7280</v>
      </c>
      <c r="DV1184" s="731" t="s">
        <v>4458</v>
      </c>
      <c r="DW1184" s="162">
        <v>80</v>
      </c>
      <c r="DX1184" s="519">
        <f t="shared" si="588"/>
        <v>80</v>
      </c>
      <c r="DY1184" s="526"/>
      <c r="DZ1184" s="524">
        <f t="shared" si="587"/>
        <v>80</v>
      </c>
    </row>
    <row r="1185" spans="79:130" x14ac:dyDescent="0.2">
      <c r="CA1185" s="146" t="s">
        <v>6144</v>
      </c>
      <c r="CB1185" s="61" t="s">
        <v>4079</v>
      </c>
      <c r="CC1185" s="138" t="str">
        <f>CONCATENATE(CA1185,".",CB1185)</f>
        <v>ДП Класік.фальц..робоча..Magnet ст +3завіс</v>
      </c>
      <c r="DD1185" s="731" t="s">
        <v>7441</v>
      </c>
      <c r="DE1185" s="165">
        <v>7010</v>
      </c>
      <c r="DF1185" s="519">
        <f t="shared" si="591"/>
        <v>7010</v>
      </c>
      <c r="DG1185" s="520"/>
      <c r="DH1185" s="521">
        <f t="shared" si="592"/>
        <v>7010</v>
      </c>
      <c r="DV1185" s="732" t="s">
        <v>6450</v>
      </c>
      <c r="DW1185" s="165">
        <v>80</v>
      </c>
      <c r="DX1185" s="519">
        <f t="shared" si="588"/>
        <v>80</v>
      </c>
      <c r="DY1185" s="520"/>
      <c r="DZ1185" s="524">
        <f t="shared" ref="DZ1185:DZ1263" si="595">IF(DY1185="",DX1185,
IF(AND($DW$10&gt;=VLOOKUP(DY1185,$DV$5:$DZ$9,2,0),$DW$10&lt;=VLOOKUP(DY1185,$DV$5:$DZ$9,3,0)),
(DX1185*(1-VLOOKUP(DY1185,$DV$5:$DZ$9,4,0))),
DX1185))</f>
        <v>80</v>
      </c>
    </row>
    <row r="1186" spans="79:130" x14ac:dyDescent="0.2">
      <c r="CA1186" s="145" t="s">
        <v>6144</v>
      </c>
      <c r="CB1186" s="762" t="s">
        <v>5833</v>
      </c>
      <c r="CC1186" s="137" t="str">
        <f>CONCATENATE(CA1186,".",CB1186)</f>
        <v>ДП Класік.фальц..робоча..Magnet цл (чор.) +3завіс</v>
      </c>
      <c r="DD1186" s="732" t="s">
        <v>7442</v>
      </c>
      <c r="DE1186" s="165">
        <v>7010</v>
      </c>
      <c r="DF1186" s="519">
        <f t="shared" si="591"/>
        <v>7010</v>
      </c>
      <c r="DG1186" s="520"/>
      <c r="DH1186" s="521">
        <f t="shared" si="592"/>
        <v>7010</v>
      </c>
      <c r="DV1186" s="732" t="s">
        <v>4459</v>
      </c>
      <c r="DW1186" s="165">
        <v>80</v>
      </c>
      <c r="DX1186" s="519">
        <f t="shared" si="588"/>
        <v>80</v>
      </c>
      <c r="DY1186" s="520"/>
      <c r="DZ1186" s="524">
        <f t="shared" si="595"/>
        <v>80</v>
      </c>
    </row>
    <row r="1187" spans="79:130" x14ac:dyDescent="0.2">
      <c r="CA1187" s="146" t="s">
        <v>6144</v>
      </c>
      <c r="CB1187" s="762" t="s">
        <v>5834</v>
      </c>
      <c r="CC1187" s="138" t="str">
        <f>CONCATENATE(CA1187,".",CB1187)</f>
        <v>ДП Класік.фальц..робоча..Magnet ст (чор.) +3завіс</v>
      </c>
      <c r="DD1187" s="732" t="s">
        <v>7443</v>
      </c>
      <c r="DE1187" s="165">
        <v>7160</v>
      </c>
      <c r="DF1187" s="519">
        <f t="shared" si="591"/>
        <v>7160</v>
      </c>
      <c r="DG1187" s="520"/>
      <c r="DH1187" s="521">
        <f t="shared" si="592"/>
        <v>7160</v>
      </c>
      <c r="DV1187" s="733" t="s">
        <v>4460</v>
      </c>
      <c r="DW1187" s="163">
        <v>80</v>
      </c>
      <c r="DX1187" s="519">
        <f t="shared" si="588"/>
        <v>80</v>
      </c>
      <c r="DY1187" s="523"/>
      <c r="DZ1187" s="524">
        <f t="shared" si="595"/>
        <v>80</v>
      </c>
    </row>
    <row r="1188" spans="79:130" x14ac:dyDescent="0.2">
      <c r="CA1188" s="144" t="s">
        <v>6145</v>
      </c>
      <c r="CB1188" s="133" t="s">
        <v>3871</v>
      </c>
      <c r="CC1188" s="134" t="str">
        <f>CONCATENATE(CA1188,".",CB1188)</f>
        <v>ДП Класік.фальц..неробоча..(ні)</v>
      </c>
      <c r="DD1188" s="732" t="s">
        <v>7444</v>
      </c>
      <c r="DE1188" s="165">
        <v>7160</v>
      </c>
      <c r="DF1188" s="519">
        <f t="shared" si="591"/>
        <v>7160</v>
      </c>
      <c r="DG1188" s="520"/>
      <c r="DH1188" s="521">
        <f t="shared" si="592"/>
        <v>7160</v>
      </c>
      <c r="DV1188" s="733" t="s">
        <v>6041</v>
      </c>
      <c r="DW1188" s="163">
        <v>80</v>
      </c>
      <c r="DX1188" s="519">
        <f t="shared" si="588"/>
        <v>80</v>
      </c>
      <c r="DY1188" s="523"/>
      <c r="DZ1188" s="524">
        <f t="shared" si="595"/>
        <v>80</v>
      </c>
    </row>
    <row r="1189" spans="79:130" x14ac:dyDescent="0.2">
      <c r="CA1189" s="145" t="s">
        <v>6145</v>
      </c>
      <c r="CC1189" s="21"/>
      <c r="DD1189" s="732" t="s">
        <v>7445</v>
      </c>
      <c r="DE1189" s="165">
        <v>7160</v>
      </c>
      <c r="DF1189" s="519">
        <f t="shared" si="591"/>
        <v>7160</v>
      </c>
      <c r="DG1189" s="520"/>
      <c r="DH1189" s="521">
        <f t="shared" si="592"/>
        <v>7160</v>
      </c>
      <c r="DV1189" s="731" t="s">
        <v>2902</v>
      </c>
      <c r="DW1189" s="162">
        <v>0</v>
      </c>
      <c r="DX1189" s="519">
        <f t="shared" ref="DX1189:DX1263" si="596">ROUND(((DW1189-(DW1189/6))/$DD$3)*$DE$3,2)</f>
        <v>0</v>
      </c>
      <c r="DY1189" s="526"/>
      <c r="DZ1189" s="524">
        <f t="shared" si="595"/>
        <v>0</v>
      </c>
    </row>
    <row r="1190" spans="79:130" x14ac:dyDescent="0.2">
      <c r="CA1190" s="145" t="s">
        <v>6145</v>
      </c>
      <c r="CB1190" s="150" t="s">
        <v>4085</v>
      </c>
      <c r="CC1190" s="137" t="str">
        <f t="shared" ref="CC1190:CC1195" si="597">CONCATENATE(CA1190,".",CB1190)</f>
        <v>ДП Класік.фальц..неробоча..Пл Stand +3завіс</v>
      </c>
      <c r="DD1190" s="732" t="s">
        <v>7446</v>
      </c>
      <c r="DE1190" s="165">
        <v>7010</v>
      </c>
      <c r="DF1190" s="519">
        <f t="shared" si="591"/>
        <v>7010</v>
      </c>
      <c r="DG1190" s="520"/>
      <c r="DH1190" s="521">
        <f t="shared" si="592"/>
        <v>7010</v>
      </c>
      <c r="DV1190" s="733" t="s">
        <v>5843</v>
      </c>
      <c r="DW1190" s="163">
        <v>160</v>
      </c>
      <c r="DX1190" s="519">
        <f t="shared" si="596"/>
        <v>160</v>
      </c>
      <c r="DY1190" s="523"/>
      <c r="DZ1190" s="524">
        <f t="shared" si="595"/>
        <v>160</v>
      </c>
    </row>
    <row r="1191" spans="79:130" x14ac:dyDescent="0.2">
      <c r="CA1191" s="145" t="s">
        <v>6145</v>
      </c>
      <c r="CB1191" s="150" t="s">
        <v>6268</v>
      </c>
      <c r="CC1191" s="137" t="str">
        <f t="shared" si="597"/>
        <v>ДП Класік.фальц..неробоча..Пл Soft (чор.)+3завіс</v>
      </c>
      <c r="DD1191" s="732" t="s">
        <v>7447</v>
      </c>
      <c r="DE1191" s="165">
        <v>7010</v>
      </c>
      <c r="DF1191" s="519">
        <f t="shared" si="591"/>
        <v>7010</v>
      </c>
      <c r="DG1191" s="520"/>
      <c r="DH1191" s="521">
        <f t="shared" si="592"/>
        <v>7010</v>
      </c>
      <c r="DV1191" s="644"/>
      <c r="DW1191" s="645"/>
      <c r="DX1191" s="519">
        <f t="shared" si="596"/>
        <v>0</v>
      </c>
      <c r="DY1191" s="652"/>
      <c r="DZ1191" s="524">
        <f t="shared" si="595"/>
        <v>0</v>
      </c>
    </row>
    <row r="1192" spans="79:130" x14ac:dyDescent="0.2">
      <c r="CA1192" s="145" t="s">
        <v>6145</v>
      </c>
      <c r="CB1192" s="150" t="s">
        <v>4093</v>
      </c>
      <c r="CC1192" s="137" t="str">
        <f t="shared" si="597"/>
        <v>ДП Класік.фальц..неробоча..Пл Soft +3завіс</v>
      </c>
      <c r="DD1192" s="732" t="s">
        <v>7448</v>
      </c>
      <c r="DE1192" s="165">
        <v>7240.0000000000009</v>
      </c>
      <c r="DF1192" s="519">
        <f t="shared" si="591"/>
        <v>7240</v>
      </c>
      <c r="DG1192" s="520"/>
      <c r="DH1192" s="521">
        <f t="shared" si="592"/>
        <v>7240</v>
      </c>
      <c r="DV1192" s="730" t="s">
        <v>6990</v>
      </c>
      <c r="DW1192" s="104">
        <v>0</v>
      </c>
      <c r="DX1192" s="519">
        <f t="shared" si="596"/>
        <v>0</v>
      </c>
      <c r="DY1192" s="511"/>
      <c r="DZ1192" s="524">
        <f t="shared" si="595"/>
        <v>0</v>
      </c>
    </row>
    <row r="1193" spans="79:130" x14ac:dyDescent="0.2">
      <c r="CA1193" s="146" t="s">
        <v>6145</v>
      </c>
      <c r="CB1193" s="151" t="s">
        <v>4096</v>
      </c>
      <c r="CC1193" s="138" t="str">
        <f t="shared" si="597"/>
        <v>ДП Класік.фальц..неробоча..Пл Magnet +3завіс</v>
      </c>
      <c r="DD1193" s="732" t="s">
        <v>7449</v>
      </c>
      <c r="DE1193" s="165">
        <v>7240.0000000000009</v>
      </c>
      <c r="DF1193" s="519">
        <f t="shared" si="591"/>
        <v>7240</v>
      </c>
      <c r="DG1193" s="520"/>
      <c r="DH1193" s="521">
        <f t="shared" si="592"/>
        <v>7240</v>
      </c>
      <c r="DV1193" s="731" t="s">
        <v>6991</v>
      </c>
      <c r="DW1193" s="162">
        <v>0</v>
      </c>
      <c r="DX1193" s="519">
        <f t="shared" si="596"/>
        <v>0</v>
      </c>
      <c r="DY1193" s="526"/>
      <c r="DZ1193" s="524">
        <f t="shared" si="595"/>
        <v>0</v>
      </c>
    </row>
    <row r="1194" spans="79:130" x14ac:dyDescent="0.2">
      <c r="CA1194" s="146" t="s">
        <v>6145</v>
      </c>
      <c r="CB1194" s="151" t="s">
        <v>5792</v>
      </c>
      <c r="CC1194" s="138" t="str">
        <f t="shared" si="597"/>
        <v>ДП Класік.фальц..неробоча..Пл Magnet (чор.) +3завіс</v>
      </c>
      <c r="DD1194" s="732" t="s">
        <v>7450</v>
      </c>
      <c r="DE1194" s="165">
        <v>7460</v>
      </c>
      <c r="DF1194" s="519">
        <f t="shared" si="591"/>
        <v>7460</v>
      </c>
      <c r="DG1194" s="520"/>
      <c r="DH1194" s="521">
        <f t="shared" si="592"/>
        <v>7460</v>
      </c>
      <c r="DV1194" s="732" t="s">
        <v>6992</v>
      </c>
      <c r="DW1194" s="165">
        <v>0</v>
      </c>
      <c r="DX1194" s="519">
        <f t="shared" si="596"/>
        <v>0</v>
      </c>
      <c r="DY1194" s="520"/>
      <c r="DZ1194" s="524">
        <f t="shared" si="595"/>
        <v>0</v>
      </c>
    </row>
    <row r="1195" spans="79:130" x14ac:dyDescent="0.2">
      <c r="CA1195" s="145" t="s">
        <v>6146</v>
      </c>
      <c r="CB1195" s="136" t="s">
        <v>3871</v>
      </c>
      <c r="CC1195" s="238" t="str">
        <f t="shared" si="597"/>
        <v>ДП Класік.б/з фальц..робоча..(ні)</v>
      </c>
      <c r="DD1195" s="733" t="s">
        <v>7451</v>
      </c>
      <c r="DE1195" s="163">
        <v>7460</v>
      </c>
      <c r="DF1195" s="519">
        <f t="shared" si="591"/>
        <v>7460</v>
      </c>
      <c r="DG1195" s="523"/>
      <c r="DH1195" s="521">
        <f t="shared" si="592"/>
        <v>7460</v>
      </c>
      <c r="DV1195" s="732" t="s">
        <v>6993</v>
      </c>
      <c r="DW1195" s="165">
        <v>0</v>
      </c>
      <c r="DX1195" s="519">
        <f t="shared" si="596"/>
        <v>0</v>
      </c>
      <c r="DY1195" s="520"/>
      <c r="DZ1195" s="524">
        <f t="shared" si="595"/>
        <v>0</v>
      </c>
    </row>
    <row r="1196" spans="79:130" x14ac:dyDescent="0.2">
      <c r="CA1196" s="145" t="s">
        <v>6146</v>
      </c>
      <c r="CB1196" s="96"/>
      <c r="CC1196" s="96"/>
      <c r="DD1196" s="731" t="s">
        <v>2863</v>
      </c>
      <c r="DE1196" s="165">
        <v>7440</v>
      </c>
      <c r="DF1196" s="519">
        <f t="shared" si="591"/>
        <v>7440</v>
      </c>
      <c r="DG1196" s="520"/>
      <c r="DH1196" s="521">
        <f t="shared" si="592"/>
        <v>7440</v>
      </c>
      <c r="DV1196" s="733" t="s">
        <v>6994</v>
      </c>
      <c r="DW1196" s="165">
        <v>1780</v>
      </c>
      <c r="DX1196" s="519">
        <f t="shared" si="596"/>
        <v>1780</v>
      </c>
      <c r="DY1196" s="523"/>
      <c r="DZ1196" s="524">
        <f t="shared" si="595"/>
        <v>1780</v>
      </c>
    </row>
    <row r="1197" spans="79:130" x14ac:dyDescent="0.2">
      <c r="CA1197" s="145" t="s">
        <v>6146</v>
      </c>
      <c r="CB1197" s="475" t="s">
        <v>4097</v>
      </c>
      <c r="CC1197" s="238" t="str">
        <f t="shared" ref="CC1197:CC1205" si="598">CONCATENATE(CA1197,".",CB1197)</f>
        <v>ДП Класік.б/з фальц..робоча..Magnet цл б/з завіс.</v>
      </c>
      <c r="DD1197" s="732" t="s">
        <v>2864</v>
      </c>
      <c r="DE1197" s="165">
        <v>7440</v>
      </c>
      <c r="DF1197" s="519">
        <f t="shared" si="591"/>
        <v>7440</v>
      </c>
      <c r="DG1197" s="520"/>
      <c r="DH1197" s="521">
        <f t="shared" si="592"/>
        <v>7440</v>
      </c>
      <c r="DV1197" s="733" t="s">
        <v>6995</v>
      </c>
      <c r="DW1197" s="165">
        <v>1780</v>
      </c>
      <c r="DX1197" s="519">
        <f t="shared" si="596"/>
        <v>1780</v>
      </c>
      <c r="DY1197" s="523"/>
      <c r="DZ1197" s="524">
        <f t="shared" si="595"/>
        <v>1780</v>
      </c>
    </row>
    <row r="1198" spans="79:130" x14ac:dyDescent="0.2">
      <c r="CA1198" s="145" t="s">
        <v>6146</v>
      </c>
      <c r="CB1198" s="475" t="s">
        <v>4099</v>
      </c>
      <c r="CC1198" s="238" t="str">
        <f t="shared" si="598"/>
        <v>ДП Класік.б/з фальц..робоча..Magnet ст б/з завіс.</v>
      </c>
      <c r="DD1198" s="732" t="s">
        <v>2865</v>
      </c>
      <c r="DE1198" s="165">
        <v>7590</v>
      </c>
      <c r="DF1198" s="519">
        <f t="shared" si="591"/>
        <v>7590</v>
      </c>
      <c r="DG1198" s="520"/>
      <c r="DH1198" s="521">
        <f t="shared" si="592"/>
        <v>7590</v>
      </c>
      <c r="DV1198" s="731" t="s">
        <v>6996</v>
      </c>
      <c r="DW1198" s="165">
        <v>1780</v>
      </c>
      <c r="DX1198" s="519">
        <f t="shared" si="596"/>
        <v>1780</v>
      </c>
      <c r="DY1198" s="526"/>
      <c r="DZ1198" s="524">
        <f t="shared" si="595"/>
        <v>1780</v>
      </c>
    </row>
    <row r="1199" spans="79:130" x14ac:dyDescent="0.2">
      <c r="CA1199" s="145" t="s">
        <v>6146</v>
      </c>
      <c r="CB1199" s="475" t="s">
        <v>4097</v>
      </c>
      <c r="CC1199" s="238" t="str">
        <f t="shared" si="598"/>
        <v>ДП Класік.б/з фальц..робоча..Magnet цл б/з завіс.</v>
      </c>
      <c r="DD1199" s="732" t="s">
        <v>2866</v>
      </c>
      <c r="DE1199" s="165">
        <v>7590</v>
      </c>
      <c r="DF1199" s="519">
        <f t="shared" si="591"/>
        <v>7590</v>
      </c>
      <c r="DG1199" s="520"/>
      <c r="DH1199" s="521">
        <f t="shared" si="592"/>
        <v>7590</v>
      </c>
      <c r="DV1199" s="732" t="s">
        <v>6997</v>
      </c>
      <c r="DW1199" s="165">
        <v>1780</v>
      </c>
      <c r="DX1199" s="519">
        <f t="shared" si="596"/>
        <v>1780</v>
      </c>
      <c r="DY1199" s="520"/>
      <c r="DZ1199" s="524">
        <f t="shared" ref="DZ1199:DZ1204" si="599">IF(DY1199="",DX1199,
IF(AND($DW$10&gt;=VLOOKUP(DY1199,$DV$5:$DZ$9,2,0),$DW$10&lt;=VLOOKUP(DY1199,$DV$5:$DZ$9,3,0)),
(DX1199*(1-VLOOKUP(DY1199,$DV$5:$DZ$9,4,0))),
DX1199))</f>
        <v>1780</v>
      </c>
    </row>
    <row r="1200" spans="79:130" x14ac:dyDescent="0.2">
      <c r="CA1200" s="145" t="s">
        <v>6146</v>
      </c>
      <c r="CB1200" s="475" t="s">
        <v>5838</v>
      </c>
      <c r="CC1200" s="238" t="str">
        <f t="shared" si="598"/>
        <v>ДП Класік.б/з фальц..робоча..Magnet цл (чор.) б/з завіс.</v>
      </c>
      <c r="DD1200" s="732" t="s">
        <v>2867</v>
      </c>
      <c r="DE1200" s="165">
        <v>7590</v>
      </c>
      <c r="DF1200" s="519">
        <f t="shared" si="591"/>
        <v>7590</v>
      </c>
      <c r="DG1200" s="520"/>
      <c r="DH1200" s="521">
        <f t="shared" si="592"/>
        <v>7590</v>
      </c>
      <c r="DV1200" s="732" t="s">
        <v>6998</v>
      </c>
      <c r="DW1200" s="165">
        <v>1780</v>
      </c>
      <c r="DX1200" s="519">
        <f t="shared" si="596"/>
        <v>1780</v>
      </c>
      <c r="DY1200" s="520"/>
      <c r="DZ1200" s="524">
        <f t="shared" si="599"/>
        <v>1780</v>
      </c>
    </row>
    <row r="1201" spans="79:130" x14ac:dyDescent="0.2">
      <c r="CA1201" s="145" t="s">
        <v>6146</v>
      </c>
      <c r="CB1201" s="475" t="s">
        <v>5835</v>
      </c>
      <c r="CC1201" s="238" t="str">
        <f t="shared" si="598"/>
        <v>ДП Класік.б/з фальц..робоча..Magnet ст (чор.) б/з завіс.</v>
      </c>
      <c r="DD1201" s="732" t="s">
        <v>2868</v>
      </c>
      <c r="DE1201" s="165">
        <v>7440</v>
      </c>
      <c r="DF1201" s="519">
        <f t="shared" si="591"/>
        <v>7440</v>
      </c>
      <c r="DG1201" s="520"/>
      <c r="DH1201" s="521">
        <f t="shared" si="592"/>
        <v>7440</v>
      </c>
      <c r="DV1201" s="733" t="s">
        <v>6999</v>
      </c>
      <c r="DW1201" s="165">
        <v>1780</v>
      </c>
      <c r="DX1201" s="519">
        <f t="shared" si="596"/>
        <v>1780</v>
      </c>
      <c r="DY1201" s="523"/>
      <c r="DZ1201" s="524">
        <f t="shared" si="599"/>
        <v>1780</v>
      </c>
    </row>
    <row r="1202" spans="79:130" x14ac:dyDescent="0.2">
      <c r="CA1202" s="145" t="s">
        <v>6146</v>
      </c>
      <c r="CB1202" s="475" t="s">
        <v>4103</v>
      </c>
      <c r="CC1202" s="238" t="str">
        <f t="shared" si="598"/>
        <v>ДП Класік.б/з фальц..робоча..Magnet цл +2завіс 3D</v>
      </c>
      <c r="DD1202" s="732" t="s">
        <v>2869</v>
      </c>
      <c r="DE1202" s="165">
        <v>7440</v>
      </c>
      <c r="DF1202" s="519">
        <f t="shared" si="591"/>
        <v>7440</v>
      </c>
      <c r="DG1202" s="520"/>
      <c r="DH1202" s="521">
        <f t="shared" si="592"/>
        <v>7440</v>
      </c>
      <c r="DV1202" s="733" t="s">
        <v>7000</v>
      </c>
      <c r="DW1202" s="165">
        <v>1780</v>
      </c>
      <c r="DX1202" s="519">
        <f t="shared" si="596"/>
        <v>1780</v>
      </c>
      <c r="DY1202" s="523"/>
      <c r="DZ1202" s="524">
        <f t="shared" si="599"/>
        <v>1780</v>
      </c>
    </row>
    <row r="1203" spans="79:130" x14ac:dyDescent="0.2">
      <c r="CA1203" s="145" t="s">
        <v>6146</v>
      </c>
      <c r="CB1203" s="475" t="s">
        <v>4107</v>
      </c>
      <c r="CC1203" s="238" t="str">
        <f t="shared" si="598"/>
        <v>ДП Класік.б/з фальц..робоча..Magnet ст +2завіс 3D</v>
      </c>
      <c r="DD1203" s="732" t="s">
        <v>2870</v>
      </c>
      <c r="DE1203" s="165">
        <v>7660</v>
      </c>
      <c r="DF1203" s="519">
        <f t="shared" si="591"/>
        <v>7660</v>
      </c>
      <c r="DG1203" s="520"/>
      <c r="DH1203" s="521">
        <f t="shared" si="592"/>
        <v>7660</v>
      </c>
      <c r="DV1203" s="731" t="s">
        <v>7001</v>
      </c>
      <c r="DW1203" s="165">
        <v>1780</v>
      </c>
      <c r="DX1203" s="519">
        <f>ROUND(((DW1203-(DW1203/6))/$DD$3)*$DE$3,2)</f>
        <v>1780</v>
      </c>
      <c r="DY1203" s="526"/>
      <c r="DZ1203" s="524">
        <f t="shared" si="599"/>
        <v>1780</v>
      </c>
    </row>
    <row r="1204" spans="79:130" x14ac:dyDescent="0.2">
      <c r="CA1204" s="145" t="s">
        <v>6146</v>
      </c>
      <c r="CB1204" s="475" t="s">
        <v>5836</v>
      </c>
      <c r="CC1204" s="238" t="str">
        <f t="shared" si="598"/>
        <v>ДП Класік.б/з фальц..робоча..Magnet цл (чор.) +2завіс 3D(чор.)</v>
      </c>
      <c r="DD1204" s="732" t="s">
        <v>2871</v>
      </c>
      <c r="DE1204" s="165">
        <v>7660</v>
      </c>
      <c r="DF1204" s="519">
        <f t="shared" si="591"/>
        <v>7660</v>
      </c>
      <c r="DG1204" s="520"/>
      <c r="DH1204" s="521">
        <f t="shared" si="592"/>
        <v>7660</v>
      </c>
      <c r="DV1204" s="733" t="s">
        <v>7002</v>
      </c>
      <c r="DW1204" s="165">
        <v>1780</v>
      </c>
      <c r="DX1204" s="519">
        <f>ROUND(((DW1204-(DW1204/6))/$DD$3)*$DE$3,2)</f>
        <v>1780</v>
      </c>
      <c r="DY1204" s="523"/>
      <c r="DZ1204" s="524">
        <f t="shared" si="599"/>
        <v>1780</v>
      </c>
    </row>
    <row r="1205" spans="79:130" x14ac:dyDescent="0.2">
      <c r="CA1205" s="145" t="s">
        <v>6146</v>
      </c>
      <c r="CB1205" s="475" t="s">
        <v>5837</v>
      </c>
      <c r="CC1205" s="238" t="str">
        <f t="shared" si="598"/>
        <v>ДП Класік.б/з фальц..робоча..Magnet ст (чор.) +2завіс 3D(чор.)</v>
      </c>
      <c r="DD1205" s="732" t="s">
        <v>2872</v>
      </c>
      <c r="DE1205" s="165">
        <v>7910</v>
      </c>
      <c r="DF1205" s="519">
        <f t="shared" si="591"/>
        <v>7910</v>
      </c>
      <c r="DG1205" s="520"/>
      <c r="DH1205" s="521">
        <f t="shared" si="592"/>
        <v>7910</v>
      </c>
      <c r="DV1205" s="891"/>
      <c r="DW1205" s="892"/>
      <c r="DX1205" s="882"/>
      <c r="DY1205" s="893"/>
      <c r="DZ1205" s="894"/>
    </row>
    <row r="1206" spans="79:130" x14ac:dyDescent="0.2">
      <c r="CA1206" s="145" t="s">
        <v>6146</v>
      </c>
      <c r="CB1206" s="96"/>
      <c r="CC1206" s="96"/>
      <c r="DD1206" s="733" t="s">
        <v>2873</v>
      </c>
      <c r="DE1206" s="163">
        <v>7910</v>
      </c>
      <c r="DF1206" s="519">
        <f t="shared" si="591"/>
        <v>7910</v>
      </c>
      <c r="DG1206" s="523"/>
      <c r="DH1206" s="521">
        <f t="shared" si="592"/>
        <v>7910</v>
      </c>
      <c r="DV1206" s="730" t="s">
        <v>3949</v>
      </c>
      <c r="DW1206" s="104">
        <v>0</v>
      </c>
      <c r="DX1206" s="519">
        <f t="shared" si="596"/>
        <v>0</v>
      </c>
      <c r="DY1206" s="511"/>
      <c r="DZ1206" s="524">
        <f t="shared" si="595"/>
        <v>0</v>
      </c>
    </row>
    <row r="1207" spans="79:130" x14ac:dyDescent="0.2">
      <c r="CA1207" s="145" t="s">
        <v>6146</v>
      </c>
      <c r="CB1207" s="475" t="s">
        <v>4109</v>
      </c>
      <c r="CC1207" s="238" t="str">
        <f>CONCATENATE(CA1207,".",CB1207)</f>
        <v>ДП Класік.б/з фальц..робоча..Magnet цл +3завіс 3D</v>
      </c>
      <c r="DD1207" s="731" t="s">
        <v>4969</v>
      </c>
      <c r="DE1207" s="165">
        <v>7720</v>
      </c>
      <c r="DF1207" s="519">
        <f t="shared" si="591"/>
        <v>7720</v>
      </c>
      <c r="DG1207" s="520"/>
      <c r="DH1207" s="521">
        <f t="shared" si="592"/>
        <v>7720</v>
      </c>
      <c r="DV1207" s="731" t="s">
        <v>4461</v>
      </c>
      <c r="DW1207" s="162">
        <v>0</v>
      </c>
      <c r="DX1207" s="519">
        <f t="shared" si="596"/>
        <v>0</v>
      </c>
      <c r="DY1207" s="526"/>
      <c r="DZ1207" s="524">
        <f t="shared" si="595"/>
        <v>0</v>
      </c>
    </row>
    <row r="1208" spans="79:130" x14ac:dyDescent="0.2">
      <c r="CA1208" s="146" t="s">
        <v>6146</v>
      </c>
      <c r="CB1208" s="587" t="s">
        <v>4110</v>
      </c>
      <c r="CC1208" s="239" t="str">
        <f>CONCATENATE(CA1208,".",CB1208)</f>
        <v>ДП Класік.б/з фальц..робоча..Magnet ст +3завіс 3D</v>
      </c>
      <c r="DD1208" s="732" t="s">
        <v>4970</v>
      </c>
      <c r="DE1208" s="165">
        <v>7720</v>
      </c>
      <c r="DF1208" s="519">
        <f t="shared" ref="DF1208:DF1217" si="600">ROUND(((DE1208-(DE1208/6))/$DD$3)*$DE$3,2)</f>
        <v>7720</v>
      </c>
      <c r="DG1208" s="520"/>
      <c r="DH1208" s="521">
        <f t="shared" ref="DH1208:DH1217" si="601">IF(DG1208="",DF1208,
IF(AND($DE$10&gt;=VLOOKUP(DG1208,$DD$5:$DH$9,2,0),$DE$10&lt;=VLOOKUP(DG1208,$DD$5:$DH$9,3,0)),
(DF1208*(1-VLOOKUP(DG1208,$DD$5:$DH$9,4,0))),
DF1208))</f>
        <v>7720</v>
      </c>
      <c r="DV1208" s="732" t="s">
        <v>6451</v>
      </c>
      <c r="DW1208" s="165">
        <v>0</v>
      </c>
      <c r="DX1208" s="519">
        <f t="shared" si="596"/>
        <v>0</v>
      </c>
      <c r="DY1208" s="520"/>
      <c r="DZ1208" s="524">
        <f t="shared" si="595"/>
        <v>0</v>
      </c>
    </row>
    <row r="1209" spans="79:130" x14ac:dyDescent="0.2">
      <c r="CA1209" s="145" t="s">
        <v>6146</v>
      </c>
      <c r="CB1209" s="475" t="s">
        <v>5840</v>
      </c>
      <c r="CC1209" s="238" t="str">
        <f>CONCATENATE(CA1209,".",CB1209)</f>
        <v>ДП Класік.б/з фальц..робоча..Magnet цл (чор.) +3завіс 3D(чор.)</v>
      </c>
      <c r="DD1209" s="732" t="s">
        <v>4971</v>
      </c>
      <c r="DE1209" s="165">
        <v>8350</v>
      </c>
      <c r="DF1209" s="519">
        <f t="shared" si="600"/>
        <v>8350</v>
      </c>
      <c r="DG1209" s="520"/>
      <c r="DH1209" s="521">
        <f t="shared" si="601"/>
        <v>8350</v>
      </c>
      <c r="DV1209" s="732" t="s">
        <v>4462</v>
      </c>
      <c r="DW1209" s="165">
        <v>0</v>
      </c>
      <c r="DX1209" s="519">
        <f t="shared" si="596"/>
        <v>0</v>
      </c>
      <c r="DY1209" s="520"/>
      <c r="DZ1209" s="524">
        <f t="shared" si="595"/>
        <v>0</v>
      </c>
    </row>
    <row r="1210" spans="79:130" x14ac:dyDescent="0.2">
      <c r="CA1210" s="146" t="s">
        <v>6146</v>
      </c>
      <c r="CB1210" s="587" t="s">
        <v>5841</v>
      </c>
      <c r="CC1210" s="239" t="str">
        <f>CONCATENATE(CA1210,".",CB1210)</f>
        <v>ДП Класік.б/з фальц..робоча..Magnet ст (чор.) +3завіс 3D(чор.)</v>
      </c>
      <c r="DD1210" s="732" t="s">
        <v>4972</v>
      </c>
      <c r="DE1210" s="165">
        <v>8350</v>
      </c>
      <c r="DF1210" s="519">
        <f t="shared" si="600"/>
        <v>8350</v>
      </c>
      <c r="DG1210" s="520"/>
      <c r="DH1210" s="521">
        <f t="shared" si="601"/>
        <v>8350</v>
      </c>
      <c r="DV1210" s="733" t="s">
        <v>4463</v>
      </c>
      <c r="DW1210" s="163">
        <v>0</v>
      </c>
      <c r="DX1210" s="519">
        <f t="shared" si="596"/>
        <v>0</v>
      </c>
      <c r="DY1210" s="523"/>
      <c r="DZ1210" s="524">
        <f t="shared" si="595"/>
        <v>0</v>
      </c>
    </row>
    <row r="1211" spans="79:130" x14ac:dyDescent="0.2">
      <c r="CA1211" s="144" t="s">
        <v>6147</v>
      </c>
      <c r="CB1211" s="133" t="s">
        <v>3871</v>
      </c>
      <c r="CC1211" s="134" t="str">
        <f>CONCATENATE(CA1211,".",CB1211)</f>
        <v>ДП Класік.купе..робоча..(ні)</v>
      </c>
      <c r="DD1211" s="732" t="s">
        <v>4973</v>
      </c>
      <c r="DE1211" s="165">
        <v>8350</v>
      </c>
      <c r="DF1211" s="519">
        <f t="shared" si="600"/>
        <v>8350</v>
      </c>
      <c r="DG1211" s="520"/>
      <c r="DH1211" s="521">
        <f t="shared" si="601"/>
        <v>8350</v>
      </c>
      <c r="DV1211" s="733" t="s">
        <v>6042</v>
      </c>
      <c r="DW1211" s="163">
        <v>0</v>
      </c>
      <c r="DX1211" s="519">
        <f t="shared" si="596"/>
        <v>0</v>
      </c>
      <c r="DY1211" s="523"/>
      <c r="DZ1211" s="524">
        <f t="shared" si="595"/>
        <v>0</v>
      </c>
    </row>
    <row r="1212" spans="79:130" x14ac:dyDescent="0.2">
      <c r="CA1212" s="145" t="s">
        <v>6147</v>
      </c>
      <c r="CC1212" s="21"/>
      <c r="DD1212" s="732" t="s">
        <v>4974</v>
      </c>
      <c r="DE1212" s="165">
        <v>7720</v>
      </c>
      <c r="DF1212" s="519">
        <f t="shared" si="600"/>
        <v>7720</v>
      </c>
      <c r="DG1212" s="520"/>
      <c r="DH1212" s="521">
        <f t="shared" si="601"/>
        <v>7720</v>
      </c>
      <c r="DV1212" s="731" t="s">
        <v>4464</v>
      </c>
      <c r="DW1212" s="162">
        <v>80</v>
      </c>
      <c r="DX1212" s="519">
        <f t="shared" si="596"/>
        <v>80</v>
      </c>
      <c r="DY1212" s="526"/>
      <c r="DZ1212" s="524">
        <f t="shared" si="595"/>
        <v>80</v>
      </c>
    </row>
    <row r="1213" spans="79:130" x14ac:dyDescent="0.2">
      <c r="CA1213" s="145" t="s">
        <v>6147</v>
      </c>
      <c r="CB1213" s="136" t="s">
        <v>434</v>
      </c>
      <c r="CC1213" s="137" t="str">
        <f>CONCATENATE(CA1213,".",CB1213)</f>
        <v>ДП Класік.купе..робоча..Ручка-Захват</v>
      </c>
      <c r="DD1213" s="732" t="s">
        <v>4975</v>
      </c>
      <c r="DE1213" s="165">
        <v>7720</v>
      </c>
      <c r="DF1213" s="519">
        <f t="shared" si="600"/>
        <v>7720</v>
      </c>
      <c r="DG1213" s="520"/>
      <c r="DH1213" s="521">
        <f t="shared" si="601"/>
        <v>7720</v>
      </c>
      <c r="DV1213" s="732" t="s">
        <v>6452</v>
      </c>
      <c r="DW1213" s="165">
        <v>80</v>
      </c>
      <c r="DX1213" s="519">
        <f t="shared" si="596"/>
        <v>80</v>
      </c>
      <c r="DY1213" s="520"/>
      <c r="DZ1213" s="524">
        <f t="shared" si="595"/>
        <v>80</v>
      </c>
    </row>
    <row r="1214" spans="79:130" x14ac:dyDescent="0.2">
      <c r="CA1214" s="145" t="s">
        <v>6147</v>
      </c>
      <c r="CB1214" s="136" t="s">
        <v>647</v>
      </c>
      <c r="CC1214" s="137" t="str">
        <f>CONCATENATE(CA1214,".",CB1214)</f>
        <v>ДП Класік.купе..робоча..Ручка-Замок</v>
      </c>
      <c r="DD1214" s="732" t="s">
        <v>4976</v>
      </c>
      <c r="DE1214" s="165">
        <v>7910</v>
      </c>
      <c r="DF1214" s="519">
        <f t="shared" si="600"/>
        <v>7910</v>
      </c>
      <c r="DG1214" s="520"/>
      <c r="DH1214" s="521">
        <f t="shared" si="601"/>
        <v>7910</v>
      </c>
      <c r="DV1214" s="732" t="s">
        <v>4465</v>
      </c>
      <c r="DW1214" s="165">
        <v>80</v>
      </c>
      <c r="DX1214" s="519">
        <f t="shared" si="596"/>
        <v>80</v>
      </c>
      <c r="DY1214" s="520"/>
      <c r="DZ1214" s="524">
        <f t="shared" si="595"/>
        <v>80</v>
      </c>
    </row>
    <row r="1215" spans="79:130" x14ac:dyDescent="0.2">
      <c r="CA1215" s="826"/>
      <c r="CB1215" s="827"/>
      <c r="CC1215" s="828"/>
      <c r="DD1215" s="732" t="s">
        <v>4977</v>
      </c>
      <c r="DE1215" s="165">
        <v>7910</v>
      </c>
      <c r="DF1215" s="519">
        <f t="shared" si="600"/>
        <v>7910</v>
      </c>
      <c r="DG1215" s="520"/>
      <c r="DH1215" s="521">
        <f t="shared" si="601"/>
        <v>7910</v>
      </c>
      <c r="DV1215" s="733" t="s">
        <v>6043</v>
      </c>
      <c r="DW1215" s="163">
        <v>80</v>
      </c>
      <c r="DX1215" s="519">
        <f t="shared" si="596"/>
        <v>80</v>
      </c>
      <c r="DY1215" s="523"/>
      <c r="DZ1215" s="524">
        <f t="shared" si="595"/>
        <v>80</v>
      </c>
    </row>
    <row r="1216" spans="79:130" x14ac:dyDescent="0.2">
      <c r="CA1216" s="145" t="s">
        <v>6901</v>
      </c>
      <c r="CB1216" s="136" t="s">
        <v>3871</v>
      </c>
      <c r="CC1216" s="137" t="str">
        <f>CONCATENATE(CA1216,".",CB1216)</f>
        <v>ДП Прованс.фальц..робоча..(ні)</v>
      </c>
      <c r="DD1216" s="732" t="s">
        <v>4978</v>
      </c>
      <c r="DE1216" s="165">
        <v>8150</v>
      </c>
      <c r="DF1216" s="519">
        <f t="shared" si="600"/>
        <v>8150</v>
      </c>
      <c r="DG1216" s="520"/>
      <c r="DH1216" s="521">
        <f t="shared" si="601"/>
        <v>8150</v>
      </c>
      <c r="DV1216" s="733" t="s">
        <v>4466</v>
      </c>
      <c r="DW1216" s="163">
        <v>80</v>
      </c>
      <c r="DX1216" s="519">
        <f t="shared" si="596"/>
        <v>80</v>
      </c>
      <c r="DY1216" s="523"/>
      <c r="DZ1216" s="524">
        <f t="shared" si="595"/>
        <v>80</v>
      </c>
    </row>
    <row r="1217" spans="79:130" x14ac:dyDescent="0.2">
      <c r="CA1217" s="145" t="s">
        <v>6901</v>
      </c>
      <c r="CC1217" s="21"/>
      <c r="DD1217" s="733" t="s">
        <v>4979</v>
      </c>
      <c r="DE1217" s="163">
        <v>8150</v>
      </c>
      <c r="DF1217" s="519">
        <f t="shared" si="600"/>
        <v>8150</v>
      </c>
      <c r="DG1217" s="520"/>
      <c r="DH1217" s="521">
        <f t="shared" si="601"/>
        <v>8150</v>
      </c>
      <c r="DV1217" s="731" t="s">
        <v>2903</v>
      </c>
      <c r="DW1217" s="162">
        <v>0</v>
      </c>
      <c r="DX1217" s="519">
        <f t="shared" si="596"/>
        <v>0</v>
      </c>
      <c r="DY1217" s="526"/>
      <c r="DZ1217" s="524">
        <f t="shared" si="595"/>
        <v>0</v>
      </c>
    </row>
    <row r="1218" spans="79:130" x14ac:dyDescent="0.2">
      <c r="CA1218" s="145" t="s">
        <v>6901</v>
      </c>
      <c r="CB1218" s="150" t="s">
        <v>5402</v>
      </c>
      <c r="CC1218" s="137" t="str">
        <f t="shared" ref="CC1218:CC1223" si="602">CONCATENATE(CA1218,".",CB1218)</f>
        <v>ДП Прованс.фальц..робоча..Stand цл Лів +3завіс</v>
      </c>
      <c r="DD1218" s="638"/>
      <c r="DE1218" s="639"/>
      <c r="DF1218" s="640"/>
      <c r="DG1218" s="641"/>
      <c r="DH1218" s="642"/>
      <c r="DV1218" s="733" t="s">
        <v>5844</v>
      </c>
      <c r="DW1218" s="163">
        <v>160</v>
      </c>
      <c r="DX1218" s="519">
        <f t="shared" si="596"/>
        <v>160</v>
      </c>
      <c r="DY1218" s="523"/>
      <c r="DZ1218" s="524">
        <f t="shared" si="595"/>
        <v>160</v>
      </c>
    </row>
    <row r="1219" spans="79:130" x14ac:dyDescent="0.2">
      <c r="CA1219" s="145" t="s">
        <v>6901</v>
      </c>
      <c r="CB1219" s="150" t="s">
        <v>5403</v>
      </c>
      <c r="CC1219" s="137" t="str">
        <f t="shared" si="602"/>
        <v>ДП Прованс.фальц..робоча..Stand цл Пр +3завіс</v>
      </c>
      <c r="DD1219" s="59"/>
      <c r="DE1219" s="104"/>
      <c r="DF1219" s="402"/>
      <c r="DG1219" s="511"/>
      <c r="DH1219" s="508"/>
      <c r="DV1219" s="59" t="s">
        <v>562</v>
      </c>
      <c r="DW1219" s="104">
        <v>0</v>
      </c>
      <c r="DX1219" s="519">
        <f t="shared" si="596"/>
        <v>0</v>
      </c>
      <c r="DY1219" s="511"/>
      <c r="DZ1219" s="524">
        <f t="shared" si="595"/>
        <v>0</v>
      </c>
    </row>
    <row r="1220" spans="79:130" x14ac:dyDescent="0.2">
      <c r="CA1220" s="145" t="s">
        <v>6901</v>
      </c>
      <c r="CB1220" s="150" t="s">
        <v>5404</v>
      </c>
      <c r="CC1220" s="137" t="str">
        <f t="shared" si="602"/>
        <v>ДП Прованс.фальц..робоча..Stand кл Лів +3завіс</v>
      </c>
      <c r="DD1220" s="628"/>
      <c r="DE1220" s="629"/>
      <c r="DF1220" s="630"/>
      <c r="DG1220" s="631"/>
      <c r="DH1220" s="632"/>
      <c r="DV1220" s="644"/>
      <c r="DW1220" s="645"/>
      <c r="DX1220" s="519">
        <f t="shared" si="596"/>
        <v>0</v>
      </c>
      <c r="DY1220" s="652"/>
      <c r="DZ1220" s="524">
        <f t="shared" si="595"/>
        <v>0</v>
      </c>
    </row>
    <row r="1221" spans="79:130" x14ac:dyDescent="0.2">
      <c r="CA1221" s="145" t="s">
        <v>6901</v>
      </c>
      <c r="CB1221" s="150" t="s">
        <v>5405</v>
      </c>
      <c r="CC1221" s="137" t="str">
        <f t="shared" si="602"/>
        <v>ДП Прованс.фальц..робоча..Stand кл Пр +3завіс</v>
      </c>
      <c r="DD1221" s="161"/>
      <c r="DE1221" s="162"/>
      <c r="DF1221" s="525"/>
      <c r="DG1221" s="526"/>
      <c r="DH1221" s="527"/>
      <c r="DV1221" s="730" t="s">
        <v>3950</v>
      </c>
      <c r="DW1221" s="104">
        <v>0</v>
      </c>
      <c r="DX1221" s="519">
        <f t="shared" si="596"/>
        <v>0</v>
      </c>
      <c r="DY1221" s="511"/>
      <c r="DZ1221" s="524">
        <f t="shared" si="595"/>
        <v>0</v>
      </c>
    </row>
    <row r="1222" spans="79:130" x14ac:dyDescent="0.2">
      <c r="CA1222" s="145" t="s">
        <v>6901</v>
      </c>
      <c r="CB1222" s="150" t="s">
        <v>5406</v>
      </c>
      <c r="CC1222" s="137" t="str">
        <f t="shared" si="602"/>
        <v>ДП Прованс.фальц..робоча..Stand ст Лів +3завіс</v>
      </c>
      <c r="DD1222" s="730" t="s">
        <v>4665</v>
      </c>
      <c r="DE1222" s="104">
        <v>1830</v>
      </c>
      <c r="DF1222" s="402">
        <f t="shared" ref="DF1222:DF1300" si="603">ROUND(((DE1222-(DE1222/6))/$DD$3)*$DE$3,2)</f>
        <v>1830</v>
      </c>
      <c r="DG1222" s="511"/>
      <c r="DH1222" s="508">
        <f t="shared" ref="DH1222:DH1300" si="604">IF(DG1222="",DF1222,
IF(AND($DE$10&gt;=VLOOKUP(DG1222,$DD$5:$DH$9,2,0),$DE$10&lt;=VLOOKUP(DG1222,$DD$5:$DH$9,3,0)),
(DF1222*(1-VLOOKUP(DG1222,$DD$5:$DH$9,4,0))),
DF1222))</f>
        <v>1830</v>
      </c>
      <c r="DV1222" s="731" t="s">
        <v>4467</v>
      </c>
      <c r="DW1222" s="162">
        <v>0</v>
      </c>
      <c r="DX1222" s="519">
        <f t="shared" si="596"/>
        <v>0</v>
      </c>
      <c r="DY1222" s="526"/>
      <c r="DZ1222" s="524">
        <f t="shared" si="595"/>
        <v>0</v>
      </c>
    </row>
    <row r="1223" spans="79:130" x14ac:dyDescent="0.2">
      <c r="CA1223" s="145" t="s">
        <v>6901</v>
      </c>
      <c r="CB1223" s="150" t="s">
        <v>5407</v>
      </c>
      <c r="CC1223" s="137" t="str">
        <f t="shared" si="602"/>
        <v>ДП Прованс.фальц..робоча..Stand ст Пр +3завіс</v>
      </c>
      <c r="DD1223" s="59" t="s">
        <v>879</v>
      </c>
      <c r="DE1223" s="104">
        <v>1830</v>
      </c>
      <c r="DF1223" s="402">
        <f t="shared" si="603"/>
        <v>1830</v>
      </c>
      <c r="DG1223" s="511"/>
      <c r="DH1223" s="508">
        <f t="shared" si="604"/>
        <v>1830</v>
      </c>
      <c r="DV1223" s="732" t="s">
        <v>6453</v>
      </c>
      <c r="DW1223" s="165">
        <v>0</v>
      </c>
      <c r="DX1223" s="519">
        <f t="shared" si="596"/>
        <v>0</v>
      </c>
      <c r="DY1223" s="520"/>
      <c r="DZ1223" s="524">
        <f t="shared" si="595"/>
        <v>0</v>
      </c>
    </row>
    <row r="1224" spans="79:130" x14ac:dyDescent="0.2">
      <c r="CA1224" s="145" t="s">
        <v>6901</v>
      </c>
      <c r="CC1224" s="137"/>
      <c r="DD1224" s="59" t="s">
        <v>1335</v>
      </c>
      <c r="DE1224" s="104">
        <v>1830</v>
      </c>
      <c r="DF1224" s="402">
        <f t="shared" si="603"/>
        <v>1830</v>
      </c>
      <c r="DG1224" s="511"/>
      <c r="DH1224" s="508">
        <f t="shared" si="604"/>
        <v>1830</v>
      </c>
      <c r="DV1224" s="732" t="s">
        <v>4468</v>
      </c>
      <c r="DW1224" s="165">
        <v>0</v>
      </c>
      <c r="DX1224" s="519">
        <f t="shared" si="596"/>
        <v>0</v>
      </c>
      <c r="DY1224" s="520"/>
      <c r="DZ1224" s="524">
        <f t="shared" si="595"/>
        <v>0</v>
      </c>
    </row>
    <row r="1225" spans="79:130" x14ac:dyDescent="0.2">
      <c r="CA1225" s="145" t="s">
        <v>6901</v>
      </c>
      <c r="CB1225" s="136" t="s">
        <v>6271</v>
      </c>
      <c r="CC1225" s="137" t="str">
        <f>CONCATENATE(CA1225,".",CB1225)</f>
        <v>ДП Прованс.фальц..робоча..Soft цл (чор.) +3завіс</v>
      </c>
      <c r="DD1225" s="59" t="s">
        <v>1883</v>
      </c>
      <c r="DE1225" s="104">
        <v>2070</v>
      </c>
      <c r="DF1225" s="402">
        <f t="shared" si="603"/>
        <v>2070</v>
      </c>
      <c r="DG1225" s="511"/>
      <c r="DH1225" s="508">
        <f t="shared" si="604"/>
        <v>2070</v>
      </c>
      <c r="DV1225" s="733" t="s">
        <v>4469</v>
      </c>
      <c r="DW1225" s="163">
        <v>0</v>
      </c>
      <c r="DX1225" s="519">
        <f t="shared" si="596"/>
        <v>0</v>
      </c>
      <c r="DY1225" s="523"/>
      <c r="DZ1225" s="524">
        <f t="shared" si="595"/>
        <v>0</v>
      </c>
    </row>
    <row r="1226" spans="79:130" x14ac:dyDescent="0.2">
      <c r="CA1226" s="145" t="s">
        <v>6901</v>
      </c>
      <c r="CB1226" s="136" t="s">
        <v>6206</v>
      </c>
      <c r="CC1226" s="137" t="str">
        <f>CONCATENATE(CA1226,".",CB1226)</f>
        <v>ДП Прованс.фальц..робоча..Soft ст (чор.) +3завіс</v>
      </c>
      <c r="DD1226" s="59" t="s">
        <v>880</v>
      </c>
      <c r="DE1226" s="104">
        <v>2150</v>
      </c>
      <c r="DF1226" s="402">
        <f t="shared" si="603"/>
        <v>2150</v>
      </c>
      <c r="DG1226" s="511"/>
      <c r="DH1226" s="508">
        <f t="shared" si="604"/>
        <v>2150</v>
      </c>
      <c r="DV1226" s="733" t="s">
        <v>6044</v>
      </c>
      <c r="DW1226" s="163">
        <v>0</v>
      </c>
      <c r="DX1226" s="519">
        <f t="shared" si="596"/>
        <v>0</v>
      </c>
      <c r="DY1226" s="523"/>
      <c r="DZ1226" s="524">
        <f t="shared" si="595"/>
        <v>0</v>
      </c>
    </row>
    <row r="1227" spans="79:130" x14ac:dyDescent="0.2">
      <c r="CA1227" s="145" t="s">
        <v>6901</v>
      </c>
      <c r="CB1227" s="136" t="s">
        <v>4064</v>
      </c>
      <c r="CC1227" s="137" t="str">
        <f>CONCATENATE(CA1227,".",CB1227)</f>
        <v>ДП Прованс.фальц..робоча..Soft цл +3завіс</v>
      </c>
      <c r="DD1227" s="59" t="s">
        <v>7363</v>
      </c>
      <c r="DE1227" s="104">
        <v>2150</v>
      </c>
      <c r="DF1227" s="402">
        <f>ROUND(((DE1227-(DE1227/6))/$DD$3)*$DE$3,2)</f>
        <v>2150</v>
      </c>
      <c r="DG1227" s="511"/>
      <c r="DH1227" s="508">
        <f>IF(DG1227="",DF1227,
IF(AND($DE$10&gt;=VLOOKUP(DG1227,$DD$5:$DH$9,2,0),$DE$10&lt;=VLOOKUP(DG1227,$DD$5:$DH$9,3,0)),
(DF1227*(1-VLOOKUP(DG1227,$DD$5:$DH$9,4,0))),
DF1227))</f>
        <v>2150</v>
      </c>
      <c r="DV1227" s="731" t="s">
        <v>4470</v>
      </c>
      <c r="DW1227" s="162">
        <v>80</v>
      </c>
      <c r="DX1227" s="519">
        <f t="shared" si="596"/>
        <v>80</v>
      </c>
      <c r="DY1227" s="526"/>
      <c r="DZ1227" s="524">
        <f t="shared" si="595"/>
        <v>80</v>
      </c>
    </row>
    <row r="1228" spans="79:130" x14ac:dyDescent="0.2">
      <c r="CA1228" s="145" t="s">
        <v>6901</v>
      </c>
      <c r="CB1228" s="136" t="s">
        <v>4067</v>
      </c>
      <c r="CC1228" s="137" t="str">
        <f>CONCATENATE(CA1228,".",CB1228)</f>
        <v>ДП Прованс.фальц..робоча..Soft ст +3завіс</v>
      </c>
      <c r="DD1228" s="59" t="s">
        <v>881</v>
      </c>
      <c r="DE1228" s="104">
        <v>2370</v>
      </c>
      <c r="DF1228" s="402">
        <f t="shared" si="603"/>
        <v>2370</v>
      </c>
      <c r="DG1228" s="511"/>
      <c r="DH1228" s="508">
        <f t="shared" si="604"/>
        <v>2370</v>
      </c>
      <c r="DV1228" s="732" t="s">
        <v>6454</v>
      </c>
      <c r="DW1228" s="165">
        <v>80</v>
      </c>
      <c r="DX1228" s="519">
        <f t="shared" si="596"/>
        <v>80</v>
      </c>
      <c r="DY1228" s="520"/>
      <c r="DZ1228" s="524">
        <f t="shared" si="595"/>
        <v>80</v>
      </c>
    </row>
    <row r="1229" spans="79:130" x14ac:dyDescent="0.2">
      <c r="CA1229" s="145" t="s">
        <v>6901</v>
      </c>
      <c r="CC1229" s="21"/>
      <c r="DD1229" s="730" t="s">
        <v>4980</v>
      </c>
      <c r="DE1229" s="104">
        <v>2550</v>
      </c>
      <c r="DF1229" s="402">
        <f t="shared" si="603"/>
        <v>2550</v>
      </c>
      <c r="DG1229" s="511"/>
      <c r="DH1229" s="508">
        <f t="shared" si="604"/>
        <v>2550</v>
      </c>
      <c r="DV1229" s="732" t="s">
        <v>4471</v>
      </c>
      <c r="DW1229" s="165">
        <v>80</v>
      </c>
      <c r="DX1229" s="519">
        <f t="shared" si="596"/>
        <v>80</v>
      </c>
      <c r="DY1229" s="520"/>
      <c r="DZ1229" s="524">
        <f t="shared" si="595"/>
        <v>80</v>
      </c>
    </row>
    <row r="1230" spans="79:130" x14ac:dyDescent="0.2">
      <c r="CA1230" s="145" t="s">
        <v>6901</v>
      </c>
      <c r="CB1230" s="136" t="s">
        <v>4076</v>
      </c>
      <c r="CC1230" s="137" t="str">
        <f>CONCATENATE(CA1230,".",CB1230)</f>
        <v>ДП Прованс.фальц..робоча..Magnet цл +3завіс</v>
      </c>
      <c r="DD1230" s="59" t="s">
        <v>1711</v>
      </c>
      <c r="DE1230" s="104">
        <v>2550</v>
      </c>
      <c r="DF1230" s="402">
        <f t="shared" si="603"/>
        <v>2550</v>
      </c>
      <c r="DG1230" s="511"/>
      <c r="DH1230" s="508">
        <f t="shared" si="604"/>
        <v>2550</v>
      </c>
      <c r="DV1230" s="733" t="s">
        <v>4472</v>
      </c>
      <c r="DW1230" s="163">
        <v>80</v>
      </c>
      <c r="DX1230" s="519">
        <f t="shared" si="596"/>
        <v>80</v>
      </c>
      <c r="DY1230" s="523"/>
      <c r="DZ1230" s="524">
        <f t="shared" si="595"/>
        <v>80</v>
      </c>
    </row>
    <row r="1231" spans="79:130" x14ac:dyDescent="0.2">
      <c r="CA1231" s="146" t="s">
        <v>6901</v>
      </c>
      <c r="CB1231" s="61" t="s">
        <v>4079</v>
      </c>
      <c r="CC1231" s="138" t="str">
        <f>CONCATENATE(CA1231,".",CB1231)</f>
        <v>ДП Прованс.фальц..робоча..Magnet ст +3завіс</v>
      </c>
      <c r="DD1231" s="638"/>
      <c r="DE1231" s="639"/>
      <c r="DF1231" s="640"/>
      <c r="DG1231" s="641"/>
      <c r="DH1231" s="642"/>
      <c r="DV1231" s="733" t="s">
        <v>6045</v>
      </c>
      <c r="DW1231" s="163">
        <v>80</v>
      </c>
      <c r="DX1231" s="519">
        <f t="shared" si="596"/>
        <v>80</v>
      </c>
      <c r="DY1231" s="523"/>
      <c r="DZ1231" s="524">
        <f t="shared" si="595"/>
        <v>80</v>
      </c>
    </row>
    <row r="1232" spans="79:130" x14ac:dyDescent="0.2">
      <c r="CA1232" s="145" t="s">
        <v>6901</v>
      </c>
      <c r="CB1232" s="762" t="s">
        <v>5833</v>
      </c>
      <c r="CC1232" s="137" t="str">
        <f>CONCATENATE(CA1232,".",CB1232)</f>
        <v>ДП Прованс.фальц..робоча..Magnet цл (чор.) +3завіс</v>
      </c>
      <c r="DD1232" s="730" t="s">
        <v>4666</v>
      </c>
      <c r="DE1232" s="104">
        <v>2220</v>
      </c>
      <c r="DF1232" s="402">
        <f t="shared" si="603"/>
        <v>2220</v>
      </c>
      <c r="DG1232" s="511"/>
      <c r="DH1232" s="508">
        <f t="shared" si="604"/>
        <v>2220</v>
      </c>
      <c r="DV1232" s="731" t="s">
        <v>2904</v>
      </c>
      <c r="DW1232" s="162">
        <v>0</v>
      </c>
      <c r="DX1232" s="519">
        <f t="shared" si="596"/>
        <v>0</v>
      </c>
      <c r="DY1232" s="526"/>
      <c r="DZ1232" s="524">
        <f t="shared" si="595"/>
        <v>0</v>
      </c>
    </row>
    <row r="1233" spans="79:130" x14ac:dyDescent="0.2">
      <c r="CA1233" s="146" t="s">
        <v>6901</v>
      </c>
      <c r="CB1233" s="762" t="s">
        <v>5834</v>
      </c>
      <c r="CC1233" s="138" t="str">
        <f>CONCATENATE(CA1233,".",CB1233)</f>
        <v>ДП Прованс.фальц..робоча..Magnet ст (чор.) +3завіс</v>
      </c>
      <c r="DD1233" s="59" t="s">
        <v>664</v>
      </c>
      <c r="DE1233" s="104">
        <v>2220</v>
      </c>
      <c r="DF1233" s="402">
        <f t="shared" si="603"/>
        <v>2220</v>
      </c>
      <c r="DG1233" s="511"/>
      <c r="DH1233" s="508">
        <f t="shared" si="604"/>
        <v>2220</v>
      </c>
      <c r="DV1233" s="733" t="s">
        <v>5845</v>
      </c>
      <c r="DW1233" s="163">
        <v>160</v>
      </c>
      <c r="DX1233" s="519">
        <f t="shared" si="596"/>
        <v>160</v>
      </c>
      <c r="DY1233" s="523"/>
      <c r="DZ1233" s="524">
        <f t="shared" si="595"/>
        <v>160</v>
      </c>
    </row>
    <row r="1234" spans="79:130" x14ac:dyDescent="0.2">
      <c r="CA1234" s="144" t="s">
        <v>6902</v>
      </c>
      <c r="CB1234" s="133" t="s">
        <v>3871</v>
      </c>
      <c r="CC1234" s="134" t="str">
        <f>CONCATENATE(CA1234,".",CB1234)</f>
        <v>ДП Прованс.фальц..неробоча..(ні)</v>
      </c>
      <c r="DD1234" s="59" t="s">
        <v>1336</v>
      </c>
      <c r="DE1234" s="104">
        <v>2220</v>
      </c>
      <c r="DF1234" s="402">
        <f t="shared" si="603"/>
        <v>2220</v>
      </c>
      <c r="DG1234" s="511"/>
      <c r="DH1234" s="508">
        <f t="shared" si="604"/>
        <v>2220</v>
      </c>
      <c r="DV1234" s="59" t="s">
        <v>590</v>
      </c>
      <c r="DW1234" s="104">
        <v>0</v>
      </c>
      <c r="DX1234" s="519">
        <f t="shared" si="596"/>
        <v>0</v>
      </c>
      <c r="DY1234" s="511"/>
      <c r="DZ1234" s="524">
        <f t="shared" si="595"/>
        <v>0</v>
      </c>
    </row>
    <row r="1235" spans="79:130" x14ac:dyDescent="0.2">
      <c r="CA1235" s="145" t="s">
        <v>6902</v>
      </c>
      <c r="CC1235" s="21"/>
      <c r="DD1235" s="59" t="s">
        <v>1884</v>
      </c>
      <c r="DE1235" s="104">
        <v>2520</v>
      </c>
      <c r="DF1235" s="402">
        <f t="shared" si="603"/>
        <v>2520</v>
      </c>
      <c r="DG1235" s="511"/>
      <c r="DH1235" s="508">
        <f t="shared" si="604"/>
        <v>2520</v>
      </c>
      <c r="DV1235" s="644"/>
      <c r="DW1235" s="645"/>
      <c r="DX1235" s="519">
        <f t="shared" si="596"/>
        <v>0</v>
      </c>
      <c r="DY1235" s="652"/>
      <c r="DZ1235" s="524">
        <f t="shared" si="595"/>
        <v>0</v>
      </c>
    </row>
    <row r="1236" spans="79:130" x14ac:dyDescent="0.2">
      <c r="CA1236" s="145" t="s">
        <v>6902</v>
      </c>
      <c r="CB1236" s="150" t="s">
        <v>4085</v>
      </c>
      <c r="CC1236" s="137" t="str">
        <f t="shared" ref="CC1236:CC1241" si="605">CONCATENATE(CA1236,".",CB1236)</f>
        <v>ДП Прованс.фальц..неробоча..Пл Stand +3завіс</v>
      </c>
      <c r="DD1236" s="59" t="s">
        <v>414</v>
      </c>
      <c r="DE1236" s="104">
        <v>2680</v>
      </c>
      <c r="DF1236" s="402">
        <f t="shared" si="603"/>
        <v>2680</v>
      </c>
      <c r="DG1236" s="511"/>
      <c r="DH1236" s="508">
        <f t="shared" si="604"/>
        <v>2680</v>
      </c>
      <c r="DV1236" s="730" t="s">
        <v>3951</v>
      </c>
      <c r="DW1236" s="104">
        <v>0</v>
      </c>
      <c r="DX1236" s="519">
        <f t="shared" ref="DX1236:DX1246" si="606">ROUND(((DW1236-(DW1236/6))/$DD$3)*$DE$3,2)</f>
        <v>0</v>
      </c>
      <c r="DY1236" s="511"/>
      <c r="DZ1236" s="524">
        <f t="shared" ref="DZ1236:DZ1246" si="607">IF(DY1236="",DX1236,
IF(AND($DW$10&gt;=VLOOKUP(DY1236,$DV$5:$DZ$9,2,0),$DW$10&lt;=VLOOKUP(DY1236,$DV$5:$DZ$9,3,0)),
(DX1236*(1-VLOOKUP(DY1236,$DV$5:$DZ$9,4,0))),
DX1236))</f>
        <v>0</v>
      </c>
    </row>
    <row r="1237" spans="79:130" x14ac:dyDescent="0.2">
      <c r="CA1237" s="145" t="s">
        <v>6902</v>
      </c>
      <c r="CB1237" s="150" t="s">
        <v>6268</v>
      </c>
      <c r="CC1237" s="137" t="str">
        <f t="shared" si="605"/>
        <v>ДП Прованс.фальц..неробоча..Пл Soft (чор.)+3завіс</v>
      </c>
      <c r="DD1237" s="59" t="s">
        <v>7364</v>
      </c>
      <c r="DE1237" s="104">
        <v>2680</v>
      </c>
      <c r="DF1237" s="402">
        <f>ROUND(((DE1237-(DE1237/6))/$DD$3)*$DE$3,2)</f>
        <v>2680</v>
      </c>
      <c r="DG1237" s="511"/>
      <c r="DH1237" s="508">
        <f>IF(DG1237="",DF1237,
IF(AND($DE$10&gt;=VLOOKUP(DG1237,$DD$5:$DH$9,2,0),$DE$10&lt;=VLOOKUP(DG1237,$DD$5:$DH$9,3,0)),
(DF1237*(1-VLOOKUP(DG1237,$DD$5:$DH$9,4,0))),
DF1237))</f>
        <v>2680</v>
      </c>
      <c r="DV1237" s="731" t="s">
        <v>4473</v>
      </c>
      <c r="DW1237" s="162">
        <v>0</v>
      </c>
      <c r="DX1237" s="519">
        <f t="shared" si="606"/>
        <v>0</v>
      </c>
      <c r="DY1237" s="526"/>
      <c r="DZ1237" s="524">
        <f t="shared" si="607"/>
        <v>0</v>
      </c>
    </row>
    <row r="1238" spans="79:130" x14ac:dyDescent="0.2">
      <c r="CA1238" s="145" t="s">
        <v>6902</v>
      </c>
      <c r="CB1238" s="150" t="s">
        <v>4093</v>
      </c>
      <c r="CC1238" s="137" t="str">
        <f t="shared" si="605"/>
        <v>ДП Прованс.фальц..неробоча..Пл Soft +3завіс</v>
      </c>
      <c r="DD1238" s="59" t="s">
        <v>7</v>
      </c>
      <c r="DE1238" s="104">
        <v>2940</v>
      </c>
      <c r="DF1238" s="402">
        <f t="shared" si="603"/>
        <v>2940</v>
      </c>
      <c r="DG1238" s="511"/>
      <c r="DH1238" s="508">
        <f t="shared" si="604"/>
        <v>2940</v>
      </c>
      <c r="DV1238" s="732" t="s">
        <v>4474</v>
      </c>
      <c r="DW1238" s="165">
        <v>1780</v>
      </c>
      <c r="DX1238" s="519">
        <f t="shared" si="606"/>
        <v>1780</v>
      </c>
      <c r="DY1238" s="520"/>
      <c r="DZ1238" s="524">
        <f t="shared" si="607"/>
        <v>1780</v>
      </c>
    </row>
    <row r="1239" spans="79:130" x14ac:dyDescent="0.2">
      <c r="CA1239" s="146" t="s">
        <v>6902</v>
      </c>
      <c r="CB1239" s="151" t="s">
        <v>4096</v>
      </c>
      <c r="CC1239" s="138" t="str">
        <f t="shared" si="605"/>
        <v>ДП Прованс.фальц..неробоча..Пл Magnet +3завіс</v>
      </c>
      <c r="DD1239" s="730" t="s">
        <v>4981</v>
      </c>
      <c r="DE1239" s="104">
        <v>3240</v>
      </c>
      <c r="DF1239" s="402">
        <f t="shared" si="603"/>
        <v>3240</v>
      </c>
      <c r="DG1239" s="511"/>
      <c r="DH1239" s="508">
        <f t="shared" si="604"/>
        <v>3240</v>
      </c>
      <c r="DV1239" s="733" t="s">
        <v>4475</v>
      </c>
      <c r="DW1239" s="163">
        <v>2670</v>
      </c>
      <c r="DX1239" s="519">
        <f t="shared" si="606"/>
        <v>2670</v>
      </c>
      <c r="DY1239" s="523"/>
      <c r="DZ1239" s="524">
        <f t="shared" si="607"/>
        <v>2670</v>
      </c>
    </row>
    <row r="1240" spans="79:130" x14ac:dyDescent="0.2">
      <c r="CA1240" s="146" t="s">
        <v>6902</v>
      </c>
      <c r="CB1240" s="151" t="s">
        <v>5792</v>
      </c>
      <c r="CC1240" s="138" t="str">
        <f t="shared" si="605"/>
        <v>ДП Прованс.фальц..неробоча..Пл Magnet (чор.) +3завіс</v>
      </c>
      <c r="DD1240" s="59" t="s">
        <v>1712</v>
      </c>
      <c r="DE1240" s="104">
        <v>3240</v>
      </c>
      <c r="DF1240" s="402">
        <f t="shared" si="603"/>
        <v>3240</v>
      </c>
      <c r="DG1240" s="511"/>
      <c r="DH1240" s="508">
        <f t="shared" si="604"/>
        <v>3240</v>
      </c>
      <c r="DV1240" s="732" t="s">
        <v>4474</v>
      </c>
      <c r="DW1240" s="165">
        <v>1780</v>
      </c>
      <c r="DX1240" s="519">
        <f t="shared" si="606"/>
        <v>1780</v>
      </c>
      <c r="DY1240" s="520"/>
      <c r="DZ1240" s="524">
        <f t="shared" si="607"/>
        <v>1780</v>
      </c>
    </row>
    <row r="1241" spans="79:130" x14ac:dyDescent="0.2">
      <c r="CA1241" s="145" t="s">
        <v>6903</v>
      </c>
      <c r="CB1241" s="136" t="s">
        <v>3871</v>
      </c>
      <c r="CC1241" s="238" t="str">
        <f t="shared" si="605"/>
        <v>ДП Прованс.б/з фальц..робоча..(ні)</v>
      </c>
      <c r="DD1241" s="638"/>
      <c r="DE1241" s="639"/>
      <c r="DF1241" s="640"/>
      <c r="DG1241" s="641"/>
      <c r="DH1241" s="642"/>
      <c r="DV1241" s="733" t="s">
        <v>4475</v>
      </c>
      <c r="DW1241" s="163">
        <v>2670</v>
      </c>
      <c r="DX1241" s="519">
        <f t="shared" si="606"/>
        <v>2670</v>
      </c>
      <c r="DY1241" s="523"/>
      <c r="DZ1241" s="524">
        <f t="shared" si="607"/>
        <v>2670</v>
      </c>
    </row>
    <row r="1242" spans="79:130" x14ac:dyDescent="0.2">
      <c r="CA1242" s="145" t="s">
        <v>6903</v>
      </c>
      <c r="CB1242" s="96"/>
      <c r="CC1242" s="96"/>
      <c r="DD1242" s="164" t="s">
        <v>7007</v>
      </c>
      <c r="DE1242" s="165">
        <v>13930</v>
      </c>
      <c r="DF1242" s="402">
        <f>ROUND(((DE1242-(DE1242/6))/$DD$3)*$DE$3,2)</f>
        <v>13930</v>
      </c>
      <c r="DG1242" s="511"/>
      <c r="DH1242" s="508">
        <f>IF(DG1242="",DF1242,
IF(AND($DE$10&gt;=VLOOKUP(DG1242,$DD$5:$DH$9,2,0),$DE$10&lt;=VLOOKUP(DG1242,$DD$5:$DH$9,3,0)),
(DF1242*(1-VLOOKUP(DG1242,$DD$5:$DH$9,4,0))),
DF1242))</f>
        <v>13930</v>
      </c>
      <c r="DV1242" s="731" t="s">
        <v>6046</v>
      </c>
      <c r="DW1242" s="162">
        <v>0</v>
      </c>
      <c r="DX1242" s="519">
        <f t="shared" si="606"/>
        <v>0</v>
      </c>
      <c r="DY1242" s="526"/>
      <c r="DZ1242" s="524">
        <f t="shared" si="607"/>
        <v>0</v>
      </c>
    </row>
    <row r="1243" spans="79:130" x14ac:dyDescent="0.2">
      <c r="CA1243" s="145" t="s">
        <v>6903</v>
      </c>
      <c r="CB1243" s="475" t="s">
        <v>4097</v>
      </c>
      <c r="CC1243" s="238" t="str">
        <f t="shared" ref="CC1243:CC1251" si="608">CONCATENATE(CA1243,".",CB1243)</f>
        <v>ДП Прованс.б/з фальц..робоча..Magnet цл б/з завіс.</v>
      </c>
      <c r="DD1243" s="164" t="s">
        <v>7008</v>
      </c>
      <c r="DE1243" s="165">
        <v>14930</v>
      </c>
      <c r="DF1243" s="402">
        <f>ROUND(((DE1243-(DE1243/6))/$DD$3)*$DE$3,2)</f>
        <v>14930</v>
      </c>
      <c r="DG1243" s="511"/>
      <c r="DH1243" s="508">
        <f>IF(DG1243="",DF1243,
IF(AND($DE$10&gt;=VLOOKUP(DG1243,$DD$5:$DH$9,2,0),$DE$10&lt;=VLOOKUP(DG1243,$DD$5:$DH$9,3,0)),
(DF1243*(1-VLOOKUP(DG1243,$DD$5:$DH$9,4,0))),
DF1243))</f>
        <v>14930</v>
      </c>
      <c r="DV1243" s="732" t="s">
        <v>6047</v>
      </c>
      <c r="DW1243" s="165">
        <v>1780</v>
      </c>
      <c r="DX1243" s="519">
        <f t="shared" si="606"/>
        <v>1780</v>
      </c>
      <c r="DY1243" s="520"/>
      <c r="DZ1243" s="524">
        <f t="shared" si="607"/>
        <v>1780</v>
      </c>
    </row>
    <row r="1244" spans="79:130" x14ac:dyDescent="0.2">
      <c r="CA1244" s="145" t="s">
        <v>6903</v>
      </c>
      <c r="CB1244" s="475" t="s">
        <v>4099</v>
      </c>
      <c r="CC1244" s="238" t="str">
        <f t="shared" si="608"/>
        <v>ДП Прованс.б/з фальц..робоча..Magnet ст б/з завіс.</v>
      </c>
      <c r="DD1244" s="854"/>
      <c r="DE1244" s="855"/>
      <c r="DF1244" s="882"/>
      <c r="DG1244" s="857"/>
      <c r="DH1244" s="879"/>
      <c r="DV1244" s="733" t="s">
        <v>6048</v>
      </c>
      <c r="DW1244" s="163">
        <v>2670</v>
      </c>
      <c r="DX1244" s="519">
        <f t="shared" si="606"/>
        <v>2670</v>
      </c>
      <c r="DY1244" s="523"/>
      <c r="DZ1244" s="524">
        <f t="shared" si="607"/>
        <v>2670</v>
      </c>
    </row>
    <row r="1245" spans="79:130" x14ac:dyDescent="0.2">
      <c r="CA1245" s="145" t="s">
        <v>6903</v>
      </c>
      <c r="CB1245" s="475" t="s">
        <v>4097</v>
      </c>
      <c r="CC1245" s="238" t="str">
        <f t="shared" si="608"/>
        <v>ДП Прованс.б/з фальц..робоча..Magnet цл б/з завіс.</v>
      </c>
      <c r="DD1245" s="731" t="s">
        <v>4667</v>
      </c>
      <c r="DE1245" s="162">
        <v>2980</v>
      </c>
      <c r="DF1245" s="525">
        <f t="shared" si="603"/>
        <v>2980</v>
      </c>
      <c r="DG1245" s="526"/>
      <c r="DH1245" s="527">
        <f t="shared" si="604"/>
        <v>2980</v>
      </c>
      <c r="DV1245" s="732" t="s">
        <v>6047</v>
      </c>
      <c r="DW1245" s="165">
        <v>1780</v>
      </c>
      <c r="DX1245" s="519">
        <f t="shared" si="606"/>
        <v>1780</v>
      </c>
      <c r="DY1245" s="520"/>
      <c r="DZ1245" s="524">
        <f t="shared" si="607"/>
        <v>1780</v>
      </c>
    </row>
    <row r="1246" spans="79:130" x14ac:dyDescent="0.2">
      <c r="CA1246" s="145" t="s">
        <v>6903</v>
      </c>
      <c r="CB1246" s="475" t="s">
        <v>5838</v>
      </c>
      <c r="CC1246" s="238" t="str">
        <f t="shared" si="608"/>
        <v>ДП Прованс.б/з фальц..робоча..Magnet цл (чор.) б/з завіс.</v>
      </c>
      <c r="DD1246" s="732" t="s">
        <v>4668</v>
      </c>
      <c r="DE1246" s="165">
        <v>3160</v>
      </c>
      <c r="DF1246" s="525">
        <f t="shared" si="603"/>
        <v>3160</v>
      </c>
      <c r="DG1246" s="520"/>
      <c r="DH1246" s="527">
        <f t="shared" si="604"/>
        <v>3160</v>
      </c>
      <c r="DV1246" s="733" t="s">
        <v>6048</v>
      </c>
      <c r="DW1246" s="163">
        <v>2670</v>
      </c>
      <c r="DX1246" s="519">
        <f t="shared" si="606"/>
        <v>2670</v>
      </c>
      <c r="DY1246" s="523"/>
      <c r="DZ1246" s="524">
        <f t="shared" si="607"/>
        <v>2670</v>
      </c>
    </row>
    <row r="1247" spans="79:130" x14ac:dyDescent="0.2">
      <c r="CA1247" s="145" t="s">
        <v>6903</v>
      </c>
      <c r="CB1247" s="475" t="s">
        <v>5835</v>
      </c>
      <c r="CC1247" s="238" t="str">
        <f t="shared" si="608"/>
        <v>ДП Прованс.б/з фальц..робоча..Magnet ст (чор.) б/з завіс.</v>
      </c>
      <c r="DD1247" s="732" t="s">
        <v>4669</v>
      </c>
      <c r="DE1247" s="165">
        <v>3280</v>
      </c>
      <c r="DF1247" s="525">
        <f t="shared" si="603"/>
        <v>3280</v>
      </c>
      <c r="DG1247" s="520"/>
      <c r="DH1247" s="527">
        <f t="shared" si="604"/>
        <v>3280</v>
      </c>
      <c r="DV1247" s="644"/>
      <c r="DW1247" s="645"/>
      <c r="DX1247" s="519"/>
      <c r="DY1247" s="652"/>
      <c r="DZ1247" s="524"/>
    </row>
    <row r="1248" spans="79:130" x14ac:dyDescent="0.2">
      <c r="CA1248" s="145" t="s">
        <v>6903</v>
      </c>
      <c r="CB1248" s="475" t="s">
        <v>4103</v>
      </c>
      <c r="CC1248" s="238" t="str">
        <f t="shared" si="608"/>
        <v>ДП Прованс.б/з фальц..робоча..Magnet цл +2завіс 3D</v>
      </c>
      <c r="DD1248" s="732" t="s">
        <v>4670</v>
      </c>
      <c r="DE1248" s="165">
        <v>3370</v>
      </c>
      <c r="DF1248" s="525">
        <f t="shared" si="603"/>
        <v>3370</v>
      </c>
      <c r="DG1248" s="520"/>
      <c r="DH1248" s="527">
        <f t="shared" si="604"/>
        <v>3370</v>
      </c>
      <c r="DV1248" s="730" t="s">
        <v>6712</v>
      </c>
      <c r="DW1248" s="104">
        <v>0</v>
      </c>
      <c r="DX1248" s="519">
        <f t="shared" si="596"/>
        <v>0</v>
      </c>
      <c r="DY1248" s="511"/>
      <c r="DZ1248" s="524">
        <f t="shared" si="595"/>
        <v>0</v>
      </c>
    </row>
    <row r="1249" spans="79:130" x14ac:dyDescent="0.2">
      <c r="CA1249" s="145" t="s">
        <v>6903</v>
      </c>
      <c r="CB1249" s="475" t="s">
        <v>4107</v>
      </c>
      <c r="CC1249" s="238" t="str">
        <f t="shared" si="608"/>
        <v>ДП Прованс.б/з фальц..робоча..Magnet ст +2завіс 3D</v>
      </c>
      <c r="DD1249" s="732" t="s">
        <v>4671</v>
      </c>
      <c r="DE1249" s="165">
        <v>3550</v>
      </c>
      <c r="DF1249" s="525">
        <f t="shared" si="603"/>
        <v>3550</v>
      </c>
      <c r="DG1249" s="520"/>
      <c r="DH1249" s="527">
        <f t="shared" si="604"/>
        <v>3550</v>
      </c>
      <c r="DV1249" s="731" t="s">
        <v>6713</v>
      </c>
      <c r="DW1249" s="162">
        <v>0</v>
      </c>
      <c r="DX1249" s="519">
        <f t="shared" si="596"/>
        <v>0</v>
      </c>
      <c r="DY1249" s="526"/>
      <c r="DZ1249" s="524">
        <f t="shared" si="595"/>
        <v>0</v>
      </c>
    </row>
    <row r="1250" spans="79:130" x14ac:dyDescent="0.2">
      <c r="CA1250" s="145" t="s">
        <v>6903</v>
      </c>
      <c r="CB1250" s="475" t="s">
        <v>5836</v>
      </c>
      <c r="CC1250" s="238" t="str">
        <f t="shared" si="608"/>
        <v>ДП Прованс.б/з фальц..робоча..Magnet цл (чор.) +2завіс 3D(чор.)</v>
      </c>
      <c r="DD1250" s="732" t="s">
        <v>4672</v>
      </c>
      <c r="DE1250" s="165">
        <v>3730</v>
      </c>
      <c r="DF1250" s="525">
        <f t="shared" si="603"/>
        <v>3730</v>
      </c>
      <c r="DG1250" s="520"/>
      <c r="DH1250" s="527">
        <f t="shared" si="604"/>
        <v>3730</v>
      </c>
      <c r="DV1250" s="732" t="s">
        <v>6714</v>
      </c>
      <c r="DW1250" s="165">
        <v>3000</v>
      </c>
      <c r="DX1250" s="519">
        <f t="shared" si="596"/>
        <v>3000</v>
      </c>
      <c r="DY1250" s="520"/>
      <c r="DZ1250" s="524">
        <f t="shared" si="595"/>
        <v>3000</v>
      </c>
    </row>
    <row r="1251" spans="79:130" x14ac:dyDescent="0.2">
      <c r="CA1251" s="145" t="s">
        <v>6903</v>
      </c>
      <c r="CB1251" s="475" t="s">
        <v>5837</v>
      </c>
      <c r="CC1251" s="238" t="str">
        <f t="shared" si="608"/>
        <v>ДП Прованс.б/з фальц..робоча..Magnet ст (чор.) +2завіс 3D(чор.)</v>
      </c>
      <c r="DD1251" s="732" t="s">
        <v>4673</v>
      </c>
      <c r="DE1251" s="165">
        <v>3920</v>
      </c>
      <c r="DF1251" s="525">
        <f t="shared" si="603"/>
        <v>3920</v>
      </c>
      <c r="DG1251" s="520"/>
      <c r="DH1251" s="527">
        <f t="shared" si="604"/>
        <v>3920</v>
      </c>
      <c r="DV1251" s="733" t="s">
        <v>6715</v>
      </c>
      <c r="DW1251" s="163">
        <v>4500</v>
      </c>
      <c r="DX1251" s="519">
        <f t="shared" si="596"/>
        <v>4500</v>
      </c>
      <c r="DY1251" s="523"/>
      <c r="DZ1251" s="524">
        <f t="shared" si="595"/>
        <v>4500</v>
      </c>
    </row>
    <row r="1252" spans="79:130" x14ac:dyDescent="0.2">
      <c r="CA1252" s="145" t="s">
        <v>6903</v>
      </c>
      <c r="CB1252" s="96"/>
      <c r="CC1252" s="96"/>
      <c r="DD1252" s="732" t="s">
        <v>4674</v>
      </c>
      <c r="DE1252" s="165">
        <v>4100</v>
      </c>
      <c r="DF1252" s="525">
        <f t="shared" si="603"/>
        <v>4100</v>
      </c>
      <c r="DG1252" s="520"/>
      <c r="DH1252" s="527">
        <f t="shared" si="604"/>
        <v>4100</v>
      </c>
      <c r="DV1252" s="732" t="s">
        <v>6714</v>
      </c>
      <c r="DW1252" s="165">
        <v>3000</v>
      </c>
      <c r="DX1252" s="519">
        <f t="shared" si="596"/>
        <v>3000</v>
      </c>
      <c r="DY1252" s="520"/>
      <c r="DZ1252" s="524">
        <f t="shared" si="595"/>
        <v>3000</v>
      </c>
    </row>
    <row r="1253" spans="79:130" x14ac:dyDescent="0.2">
      <c r="CA1253" s="145" t="s">
        <v>6903</v>
      </c>
      <c r="CB1253" s="475" t="s">
        <v>4109</v>
      </c>
      <c r="CC1253" s="238" t="str">
        <f>CONCATENATE(CA1253,".",CB1253)</f>
        <v>ДП Прованс.б/з фальц..робоча..Magnet цл +3завіс 3D</v>
      </c>
      <c r="DD1253" s="732" t="s">
        <v>4675</v>
      </c>
      <c r="DE1253" s="165">
        <v>4290</v>
      </c>
      <c r="DF1253" s="525">
        <f t="shared" si="603"/>
        <v>4290</v>
      </c>
      <c r="DG1253" s="520"/>
      <c r="DH1253" s="527">
        <f t="shared" si="604"/>
        <v>4290</v>
      </c>
      <c r="DV1253" s="733" t="s">
        <v>6715</v>
      </c>
      <c r="DW1253" s="163">
        <v>4500</v>
      </c>
      <c r="DX1253" s="519">
        <f t="shared" si="596"/>
        <v>4500</v>
      </c>
      <c r="DY1253" s="523"/>
      <c r="DZ1253" s="524">
        <f t="shared" si="595"/>
        <v>4500</v>
      </c>
    </row>
    <row r="1254" spans="79:130" x14ac:dyDescent="0.2">
      <c r="CA1254" s="146" t="s">
        <v>6903</v>
      </c>
      <c r="CB1254" s="587" t="s">
        <v>4110</v>
      </c>
      <c r="CC1254" s="239" t="str">
        <f>CONCATENATE(CA1254,".",CB1254)</f>
        <v>ДП Прованс.б/з фальц..робоча..Magnet ст +3завіс 3D</v>
      </c>
      <c r="DD1254" s="733" t="s">
        <v>4676</v>
      </c>
      <c r="DE1254" s="163">
        <v>4490</v>
      </c>
      <c r="DF1254" s="525">
        <f t="shared" si="603"/>
        <v>4490</v>
      </c>
      <c r="DG1254" s="523"/>
      <c r="DH1254" s="527">
        <f t="shared" si="604"/>
        <v>4490</v>
      </c>
      <c r="DV1254" s="731" t="s">
        <v>6716</v>
      </c>
      <c r="DW1254" s="162">
        <v>0</v>
      </c>
      <c r="DX1254" s="519">
        <f t="shared" si="596"/>
        <v>0</v>
      </c>
      <c r="DY1254" s="526"/>
      <c r="DZ1254" s="524">
        <f t="shared" si="595"/>
        <v>0</v>
      </c>
    </row>
    <row r="1255" spans="79:130" x14ac:dyDescent="0.2">
      <c r="CA1255" s="145" t="s">
        <v>6903</v>
      </c>
      <c r="CB1255" s="475" t="s">
        <v>5840</v>
      </c>
      <c r="CC1255" s="238" t="str">
        <f>CONCATENATE(CA1255,".",CB1255)</f>
        <v>ДП Прованс.б/з фальц..робоча..Magnet цл (чор.) +3завіс 3D(чор.)</v>
      </c>
      <c r="DD1255" s="164" t="s">
        <v>665</v>
      </c>
      <c r="DE1255" s="165">
        <v>2980</v>
      </c>
      <c r="DF1255" s="525">
        <f t="shared" si="603"/>
        <v>2980</v>
      </c>
      <c r="DG1255" s="520"/>
      <c r="DH1255" s="527">
        <f t="shared" si="604"/>
        <v>2980</v>
      </c>
      <c r="DV1255" s="732" t="s">
        <v>6717</v>
      </c>
      <c r="DW1255" s="165">
        <v>3000</v>
      </c>
      <c r="DX1255" s="519">
        <f t="shared" si="596"/>
        <v>3000</v>
      </c>
      <c r="DY1255" s="520"/>
      <c r="DZ1255" s="524">
        <f t="shared" si="595"/>
        <v>3000</v>
      </c>
    </row>
    <row r="1256" spans="79:130" x14ac:dyDescent="0.2">
      <c r="CA1256" s="146" t="s">
        <v>6903</v>
      </c>
      <c r="CB1256" s="587" t="s">
        <v>5841</v>
      </c>
      <c r="CC1256" s="239" t="str">
        <f>CONCATENATE(CA1256,".",CB1256)</f>
        <v>ДП Прованс.б/з фальц..робоча..Magnet ст (чор.) +3завіс 3D(чор.)</v>
      </c>
      <c r="DD1256" s="164" t="s">
        <v>666</v>
      </c>
      <c r="DE1256" s="165">
        <v>3160</v>
      </c>
      <c r="DF1256" s="525">
        <f t="shared" si="603"/>
        <v>3160</v>
      </c>
      <c r="DG1256" s="520"/>
      <c r="DH1256" s="527">
        <f t="shared" si="604"/>
        <v>3160</v>
      </c>
      <c r="DV1256" s="732" t="s">
        <v>6798</v>
      </c>
      <c r="DW1256" s="163">
        <v>4500</v>
      </c>
      <c r="DX1256" s="519">
        <f t="shared" si="596"/>
        <v>4500</v>
      </c>
      <c r="DY1256" s="523"/>
      <c r="DZ1256" s="524">
        <f t="shared" si="595"/>
        <v>4500</v>
      </c>
    </row>
    <row r="1257" spans="79:130" x14ac:dyDescent="0.2">
      <c r="CA1257" s="144" t="s">
        <v>6904</v>
      </c>
      <c r="CB1257" s="133" t="s">
        <v>3871</v>
      </c>
      <c r="CC1257" s="134" t="str">
        <f>CONCATENATE(CA1257,".",CB1257)</f>
        <v>ДП Прованс.купе..робоча..(ні)</v>
      </c>
      <c r="DD1257" s="164" t="s">
        <v>1199</v>
      </c>
      <c r="DE1257" s="165">
        <v>3280</v>
      </c>
      <c r="DF1257" s="525">
        <f t="shared" si="603"/>
        <v>3280</v>
      </c>
      <c r="DG1257" s="520"/>
      <c r="DH1257" s="527">
        <f t="shared" si="604"/>
        <v>3280</v>
      </c>
      <c r="DV1257" s="732" t="s">
        <v>6717</v>
      </c>
      <c r="DW1257" s="165">
        <v>3000</v>
      </c>
      <c r="DX1257" s="519">
        <f t="shared" si="596"/>
        <v>3000</v>
      </c>
      <c r="DY1257" s="520"/>
      <c r="DZ1257" s="524">
        <f t="shared" si="595"/>
        <v>3000</v>
      </c>
    </row>
    <row r="1258" spans="79:130" x14ac:dyDescent="0.2">
      <c r="CA1258" s="145" t="s">
        <v>6904</v>
      </c>
      <c r="CC1258" s="21"/>
      <c r="DD1258" s="164" t="s">
        <v>667</v>
      </c>
      <c r="DE1258" s="165">
        <v>3370</v>
      </c>
      <c r="DF1258" s="525">
        <f t="shared" si="603"/>
        <v>3370</v>
      </c>
      <c r="DG1258" s="520"/>
      <c r="DH1258" s="527">
        <f t="shared" si="604"/>
        <v>3370</v>
      </c>
      <c r="DV1258" s="732" t="s">
        <v>6798</v>
      </c>
      <c r="DW1258" s="163">
        <v>4500</v>
      </c>
      <c r="DX1258" s="519">
        <f t="shared" si="596"/>
        <v>4500</v>
      </c>
      <c r="DY1258" s="523"/>
      <c r="DZ1258" s="524">
        <f t="shared" si="595"/>
        <v>4500</v>
      </c>
    </row>
    <row r="1259" spans="79:130" x14ac:dyDescent="0.2">
      <c r="CA1259" s="145" t="s">
        <v>6904</v>
      </c>
      <c r="CB1259" s="136" t="s">
        <v>434</v>
      </c>
      <c r="CC1259" s="137" t="str">
        <f>CONCATENATE(CA1259,".",CB1259)</f>
        <v>ДП Прованс.купе..робоча..Ручка-Захват</v>
      </c>
      <c r="DD1259" s="164" t="s">
        <v>668</v>
      </c>
      <c r="DE1259" s="165">
        <v>3550</v>
      </c>
      <c r="DF1259" s="525">
        <f t="shared" si="603"/>
        <v>3550</v>
      </c>
      <c r="DG1259" s="520"/>
      <c r="DH1259" s="527">
        <f t="shared" si="604"/>
        <v>3550</v>
      </c>
      <c r="DV1259" s="733"/>
      <c r="DW1259" s="163"/>
      <c r="DX1259" s="519">
        <f t="shared" si="596"/>
        <v>0</v>
      </c>
      <c r="DY1259" s="523"/>
      <c r="DZ1259" s="524">
        <f t="shared" si="595"/>
        <v>0</v>
      </c>
    </row>
    <row r="1260" spans="79:130" x14ac:dyDescent="0.2">
      <c r="CA1260" s="145" t="s">
        <v>6904</v>
      </c>
      <c r="CB1260" s="136" t="s">
        <v>647</v>
      </c>
      <c r="CC1260" s="137" t="str">
        <f>CONCATENATE(CA1260,".",CB1260)</f>
        <v>ДП Прованс.купе..робоча..Ручка-Замок</v>
      </c>
      <c r="DD1260" s="164" t="s">
        <v>669</v>
      </c>
      <c r="DE1260" s="165">
        <v>3730</v>
      </c>
      <c r="DF1260" s="525">
        <f t="shared" si="603"/>
        <v>3730</v>
      </c>
      <c r="DG1260" s="520"/>
      <c r="DH1260" s="527">
        <f t="shared" si="604"/>
        <v>3730</v>
      </c>
      <c r="DV1260" s="644"/>
      <c r="DW1260" s="645"/>
      <c r="DX1260" s="519">
        <f t="shared" si="596"/>
        <v>0</v>
      </c>
      <c r="DY1260" s="652"/>
      <c r="DZ1260" s="524">
        <f t="shared" si="595"/>
        <v>0</v>
      </c>
    </row>
    <row r="1261" spans="79:130" x14ac:dyDescent="0.2">
      <c r="CA1261" s="909"/>
      <c r="CB1261" s="903"/>
      <c r="CC1261" s="889"/>
      <c r="DD1261" s="164" t="s">
        <v>670</v>
      </c>
      <c r="DE1261" s="165">
        <v>3920</v>
      </c>
      <c r="DF1261" s="525">
        <f t="shared" si="603"/>
        <v>3920</v>
      </c>
      <c r="DG1261" s="520"/>
      <c r="DH1261" s="527">
        <f t="shared" si="604"/>
        <v>3920</v>
      </c>
      <c r="DV1261" s="59" t="s">
        <v>846</v>
      </c>
      <c r="DW1261" s="104">
        <v>0</v>
      </c>
      <c r="DX1261" s="519">
        <f t="shared" si="596"/>
        <v>0</v>
      </c>
      <c r="DY1261" s="511"/>
      <c r="DZ1261" s="524">
        <f t="shared" si="595"/>
        <v>0</v>
      </c>
    </row>
    <row r="1262" spans="79:130" x14ac:dyDescent="0.2">
      <c r="CA1262" s="145" t="s">
        <v>7108</v>
      </c>
      <c r="CB1262" s="136" t="s">
        <v>3871</v>
      </c>
      <c r="CC1262" s="137" t="str">
        <f>CONCATENATE(CA1262,".",CB1262)</f>
        <v>ДП Модена.фальц..робоча..(ні)</v>
      </c>
      <c r="DD1262" s="164" t="s">
        <v>671</v>
      </c>
      <c r="DE1262" s="165">
        <v>4100</v>
      </c>
      <c r="DF1262" s="525">
        <f t="shared" si="603"/>
        <v>4100</v>
      </c>
      <c r="DG1262" s="520"/>
      <c r="DH1262" s="527">
        <f t="shared" si="604"/>
        <v>4100</v>
      </c>
      <c r="DV1262" s="59" t="s">
        <v>847</v>
      </c>
      <c r="DW1262" s="104">
        <v>110</v>
      </c>
      <c r="DX1262" s="519">
        <f t="shared" si="596"/>
        <v>110</v>
      </c>
      <c r="DY1262" s="511"/>
      <c r="DZ1262" s="524">
        <f t="shared" si="595"/>
        <v>110</v>
      </c>
    </row>
    <row r="1263" spans="79:130" x14ac:dyDescent="0.2">
      <c r="CA1263" s="145" t="s">
        <v>7108</v>
      </c>
      <c r="CC1263" s="21"/>
      <c r="DD1263" s="164" t="s">
        <v>672</v>
      </c>
      <c r="DE1263" s="165">
        <v>4290</v>
      </c>
      <c r="DF1263" s="525">
        <f t="shared" si="603"/>
        <v>4290</v>
      </c>
      <c r="DG1263" s="520"/>
      <c r="DH1263" s="527">
        <f t="shared" si="604"/>
        <v>4290</v>
      </c>
      <c r="DV1263" s="644"/>
      <c r="DW1263" s="645"/>
      <c r="DX1263" s="519">
        <f t="shared" si="596"/>
        <v>0</v>
      </c>
      <c r="DY1263" s="652"/>
      <c r="DZ1263" s="524">
        <f t="shared" si="595"/>
        <v>0</v>
      </c>
    </row>
    <row r="1264" spans="79:130" x14ac:dyDescent="0.2">
      <c r="CA1264" s="145" t="s">
        <v>7108</v>
      </c>
      <c r="CB1264" s="150" t="s">
        <v>5402</v>
      </c>
      <c r="CC1264" s="137" t="str">
        <f t="shared" ref="CC1264:CC1269" si="609">CONCATENATE(CA1264,".",CB1264)</f>
        <v>ДП Модена.фальц..робоча..Stand цл Лів +3завіс</v>
      </c>
      <c r="DD1264" s="107" t="s">
        <v>673</v>
      </c>
      <c r="DE1264" s="163">
        <v>4490</v>
      </c>
      <c r="DF1264" s="525">
        <f t="shared" si="603"/>
        <v>4490</v>
      </c>
      <c r="DG1264" s="523"/>
      <c r="DH1264" s="527">
        <f t="shared" si="604"/>
        <v>4490</v>
      </c>
      <c r="DV1264" s="59"/>
      <c r="DW1264" s="102"/>
      <c r="DX1264" s="118"/>
      <c r="DY1264" s="104"/>
      <c r="DZ1264" s="106"/>
    </row>
    <row r="1265" spans="79:130" x14ac:dyDescent="0.2">
      <c r="CA1265" s="145" t="s">
        <v>7108</v>
      </c>
      <c r="CB1265" s="150" t="s">
        <v>5403</v>
      </c>
      <c r="CC1265" s="137" t="str">
        <f t="shared" si="609"/>
        <v>ДП Модена.фальц..робоча..Stand цл Пр +3завіс</v>
      </c>
      <c r="DD1265" s="164" t="s">
        <v>1325</v>
      </c>
      <c r="DE1265" s="165">
        <v>2980</v>
      </c>
      <c r="DF1265" s="525">
        <f t="shared" si="603"/>
        <v>2980</v>
      </c>
      <c r="DG1265" s="520"/>
      <c r="DH1265" s="527">
        <f t="shared" si="604"/>
        <v>2980</v>
      </c>
      <c r="DV1265" s="59"/>
      <c r="DW1265" s="102"/>
      <c r="DX1265" s="118"/>
      <c r="DY1265" s="104"/>
      <c r="DZ1265" s="106"/>
    </row>
    <row r="1266" spans="79:130" x14ac:dyDescent="0.2">
      <c r="CA1266" s="145" t="s">
        <v>7108</v>
      </c>
      <c r="CB1266" s="150" t="s">
        <v>5404</v>
      </c>
      <c r="CC1266" s="137" t="str">
        <f t="shared" si="609"/>
        <v>ДП Модена.фальц..робоча..Stand кл Лів +3завіс</v>
      </c>
      <c r="DD1266" s="164" t="s">
        <v>1326</v>
      </c>
      <c r="DE1266" s="165">
        <v>3160</v>
      </c>
      <c r="DF1266" s="525">
        <f t="shared" si="603"/>
        <v>3160</v>
      </c>
      <c r="DG1266" s="520"/>
      <c r="DH1266" s="527">
        <f t="shared" si="604"/>
        <v>3160</v>
      </c>
      <c r="DV1266" s="59"/>
      <c r="DW1266" s="102"/>
      <c r="DX1266" s="118"/>
      <c r="DY1266" s="104"/>
      <c r="DZ1266" s="106"/>
    </row>
    <row r="1267" spans="79:130" x14ac:dyDescent="0.2">
      <c r="CA1267" s="145" t="s">
        <v>7108</v>
      </c>
      <c r="CB1267" s="150" t="s">
        <v>5405</v>
      </c>
      <c r="CC1267" s="137" t="str">
        <f t="shared" si="609"/>
        <v>ДП Модена.фальц..робоча..Stand кл Пр +3завіс</v>
      </c>
      <c r="DD1267" s="164" t="s">
        <v>1327</v>
      </c>
      <c r="DE1267" s="165">
        <v>3280</v>
      </c>
      <c r="DF1267" s="525">
        <f t="shared" si="603"/>
        <v>3280</v>
      </c>
      <c r="DG1267" s="520"/>
      <c r="DH1267" s="527">
        <f t="shared" si="604"/>
        <v>3280</v>
      </c>
      <c r="DV1267" s="59"/>
      <c r="DW1267" s="102"/>
      <c r="DX1267" s="118"/>
      <c r="DY1267" s="102"/>
      <c r="DZ1267" s="102"/>
    </row>
    <row r="1268" spans="79:130" x14ac:dyDescent="0.2">
      <c r="CA1268" s="145" t="s">
        <v>7108</v>
      </c>
      <c r="CB1268" s="150" t="s">
        <v>5406</v>
      </c>
      <c r="CC1268" s="137" t="str">
        <f t="shared" si="609"/>
        <v>ДП Модена.фальц..робоча..Stand ст Лів +3завіс</v>
      </c>
      <c r="DD1268" s="164" t="s">
        <v>1328</v>
      </c>
      <c r="DE1268" s="165">
        <v>3370</v>
      </c>
      <c r="DF1268" s="525">
        <f t="shared" si="603"/>
        <v>3370</v>
      </c>
      <c r="DG1268" s="520"/>
      <c r="DH1268" s="527">
        <f t="shared" si="604"/>
        <v>3370</v>
      </c>
      <c r="DV1268" s="628"/>
      <c r="DW1268" s="629"/>
      <c r="DX1268" s="654"/>
      <c r="DY1268" s="629"/>
      <c r="DZ1268" s="629"/>
    </row>
    <row r="1269" spans="79:130" x14ac:dyDescent="0.2">
      <c r="CA1269" s="145" t="s">
        <v>7108</v>
      </c>
      <c r="CB1269" s="150" t="s">
        <v>5407</v>
      </c>
      <c r="CC1269" s="137" t="str">
        <f t="shared" si="609"/>
        <v>ДП Модена.фальц..робоча..Stand ст Пр +3завіс</v>
      </c>
      <c r="DD1269" s="164" t="s">
        <v>1329</v>
      </c>
      <c r="DE1269" s="165">
        <v>3550</v>
      </c>
      <c r="DF1269" s="525">
        <f t="shared" si="603"/>
        <v>3550</v>
      </c>
      <c r="DG1269" s="520"/>
      <c r="DH1269" s="527">
        <f t="shared" si="604"/>
        <v>3550</v>
      </c>
    </row>
    <row r="1270" spans="79:130" x14ac:dyDescent="0.2">
      <c r="CA1270" s="145" t="s">
        <v>7108</v>
      </c>
      <c r="CC1270" s="137"/>
      <c r="DD1270" s="164" t="s">
        <v>1330</v>
      </c>
      <c r="DE1270" s="165">
        <v>3730</v>
      </c>
      <c r="DF1270" s="525">
        <f t="shared" si="603"/>
        <v>3730</v>
      </c>
      <c r="DG1270" s="520"/>
      <c r="DH1270" s="527">
        <f t="shared" si="604"/>
        <v>3730</v>
      </c>
    </row>
    <row r="1271" spans="79:130" x14ac:dyDescent="0.2">
      <c r="CA1271" s="145" t="s">
        <v>7108</v>
      </c>
      <c r="CB1271" s="136" t="s">
        <v>6271</v>
      </c>
      <c r="CC1271" s="137" t="str">
        <f>CONCATENATE(CA1271,".",CB1271)</f>
        <v>ДП Модена.фальц..робоча..Soft цл (чор.) +3завіс</v>
      </c>
      <c r="DD1271" s="164" t="s">
        <v>1331</v>
      </c>
      <c r="DE1271" s="165">
        <v>3920</v>
      </c>
      <c r="DF1271" s="525">
        <f t="shared" si="603"/>
        <v>3920</v>
      </c>
      <c r="DG1271" s="520"/>
      <c r="DH1271" s="527">
        <f t="shared" si="604"/>
        <v>3920</v>
      </c>
    </row>
    <row r="1272" spans="79:130" x14ac:dyDescent="0.2">
      <c r="CA1272" s="145" t="s">
        <v>7108</v>
      </c>
      <c r="CB1272" s="136" t="s">
        <v>6206</v>
      </c>
      <c r="CC1272" s="137" t="str">
        <f>CONCATENATE(CA1272,".",CB1272)</f>
        <v>ДП Модена.фальц..робоча..Soft ст (чор.) +3завіс</v>
      </c>
      <c r="DD1272" s="164" t="s">
        <v>1332</v>
      </c>
      <c r="DE1272" s="165">
        <v>4100</v>
      </c>
      <c r="DF1272" s="525">
        <f t="shared" si="603"/>
        <v>4100</v>
      </c>
      <c r="DG1272" s="520"/>
      <c r="DH1272" s="527">
        <f t="shared" si="604"/>
        <v>4100</v>
      </c>
    </row>
    <row r="1273" spans="79:130" x14ac:dyDescent="0.2">
      <c r="CA1273" s="145" t="s">
        <v>7108</v>
      </c>
      <c r="CB1273" s="136" t="s">
        <v>4064</v>
      </c>
      <c r="CC1273" s="137" t="str">
        <f>CONCATENATE(CA1273,".",CB1273)</f>
        <v>ДП Модена.фальц..робоча..Soft цл +3завіс</v>
      </c>
      <c r="DD1273" s="164" t="s">
        <v>1333</v>
      </c>
      <c r="DE1273" s="165">
        <v>4290</v>
      </c>
      <c r="DF1273" s="525">
        <f t="shared" si="603"/>
        <v>4290</v>
      </c>
      <c r="DG1273" s="520"/>
      <c r="DH1273" s="527">
        <f t="shared" si="604"/>
        <v>4290</v>
      </c>
    </row>
    <row r="1274" spans="79:130" x14ac:dyDescent="0.2">
      <c r="CA1274" s="145" t="s">
        <v>7108</v>
      </c>
      <c r="CB1274" s="136" t="s">
        <v>4067</v>
      </c>
      <c r="CC1274" s="137" t="str">
        <f>CONCATENATE(CA1274,".",CB1274)</f>
        <v>ДП Модена.фальц..робоча..Soft ст +3завіс</v>
      </c>
      <c r="DD1274" s="107" t="s">
        <v>1334</v>
      </c>
      <c r="DE1274" s="163">
        <v>4490</v>
      </c>
      <c r="DF1274" s="525">
        <f t="shared" si="603"/>
        <v>4490</v>
      </c>
      <c r="DG1274" s="523"/>
      <c r="DH1274" s="527">
        <f t="shared" si="604"/>
        <v>4490</v>
      </c>
    </row>
    <row r="1275" spans="79:130" x14ac:dyDescent="0.2">
      <c r="CA1275" s="145" t="s">
        <v>7108</v>
      </c>
      <c r="CC1275" s="21"/>
      <c r="DD1275" s="164" t="s">
        <v>1885</v>
      </c>
      <c r="DE1275" s="165">
        <v>3440.0000000000005</v>
      </c>
      <c r="DF1275" s="525">
        <f t="shared" si="603"/>
        <v>3440</v>
      </c>
      <c r="DG1275" s="520"/>
      <c r="DH1275" s="527">
        <f t="shared" si="604"/>
        <v>3440</v>
      </c>
    </row>
    <row r="1276" spans="79:130" x14ac:dyDescent="0.2">
      <c r="CA1276" s="145" t="s">
        <v>7108</v>
      </c>
      <c r="CB1276" s="136" t="s">
        <v>4076</v>
      </c>
      <c r="CC1276" s="137" t="str">
        <f>CONCATENATE(CA1276,".",CB1276)</f>
        <v>ДП Модена.фальц..робоча..Magnet цл +3завіс</v>
      </c>
      <c r="DD1276" s="164" t="s">
        <v>1886</v>
      </c>
      <c r="DE1276" s="165">
        <v>3640</v>
      </c>
      <c r="DF1276" s="525">
        <f t="shared" si="603"/>
        <v>3640</v>
      </c>
      <c r="DG1276" s="520"/>
      <c r="DH1276" s="527">
        <f t="shared" si="604"/>
        <v>3640</v>
      </c>
    </row>
    <row r="1277" spans="79:130" x14ac:dyDescent="0.2">
      <c r="CA1277" s="146" t="s">
        <v>7108</v>
      </c>
      <c r="CB1277" s="61" t="s">
        <v>4079</v>
      </c>
      <c r="CC1277" s="138" t="str">
        <f>CONCATENATE(CA1277,".",CB1277)</f>
        <v>ДП Модена.фальц..робоча..Magnet ст +3завіс</v>
      </c>
      <c r="DD1277" s="164" t="s">
        <v>1887</v>
      </c>
      <c r="DE1277" s="165">
        <v>3760</v>
      </c>
      <c r="DF1277" s="525">
        <f t="shared" si="603"/>
        <v>3760</v>
      </c>
      <c r="DG1277" s="520"/>
      <c r="DH1277" s="527">
        <f t="shared" si="604"/>
        <v>3760</v>
      </c>
    </row>
    <row r="1278" spans="79:130" x14ac:dyDescent="0.2">
      <c r="CA1278" s="145" t="s">
        <v>7108</v>
      </c>
      <c r="CB1278" s="762" t="s">
        <v>5833</v>
      </c>
      <c r="CC1278" s="137" t="str">
        <f>CONCATENATE(CA1278,".",CB1278)</f>
        <v>ДП Модена.фальц..робоча..Magnet цл (чор.) +3завіс</v>
      </c>
      <c r="DD1278" s="164" t="s">
        <v>1888</v>
      </c>
      <c r="DE1278" s="165">
        <v>3880</v>
      </c>
      <c r="DF1278" s="525">
        <f t="shared" si="603"/>
        <v>3880</v>
      </c>
      <c r="DG1278" s="520"/>
      <c r="DH1278" s="527">
        <f t="shared" si="604"/>
        <v>3880</v>
      </c>
    </row>
    <row r="1279" spans="79:130" x14ac:dyDescent="0.2">
      <c r="CA1279" s="146" t="s">
        <v>7108</v>
      </c>
      <c r="CB1279" s="762" t="s">
        <v>5834</v>
      </c>
      <c r="CC1279" s="138" t="str">
        <f>CONCATENATE(CA1279,".",CB1279)</f>
        <v>ДП Модена.фальц..робоча..Magnet ст (чор.) +3завіс</v>
      </c>
      <c r="DD1279" s="164" t="s">
        <v>1889</v>
      </c>
      <c r="DE1279" s="165">
        <v>4080</v>
      </c>
      <c r="DF1279" s="525">
        <f t="shared" si="603"/>
        <v>4080</v>
      </c>
      <c r="DG1279" s="520"/>
      <c r="DH1279" s="527">
        <f t="shared" si="604"/>
        <v>4080</v>
      </c>
    </row>
    <row r="1280" spans="79:130" x14ac:dyDescent="0.2">
      <c r="CA1280" s="144" t="s">
        <v>7109</v>
      </c>
      <c r="CB1280" s="133" t="s">
        <v>3871</v>
      </c>
      <c r="CC1280" s="134" t="str">
        <f>CONCATENATE(CA1280,".",CB1280)</f>
        <v>ДП Модена.фальц..неробоча..(ні)</v>
      </c>
      <c r="DD1280" s="164" t="s">
        <v>1890</v>
      </c>
      <c r="DE1280" s="165">
        <v>4300</v>
      </c>
      <c r="DF1280" s="525">
        <f t="shared" si="603"/>
        <v>4300</v>
      </c>
      <c r="DG1280" s="520"/>
      <c r="DH1280" s="527">
        <f t="shared" si="604"/>
        <v>4300</v>
      </c>
    </row>
    <row r="1281" spans="79:112" x14ac:dyDescent="0.2">
      <c r="CA1281" s="145" t="s">
        <v>7109</v>
      </c>
      <c r="CC1281" s="21"/>
      <c r="DD1281" s="164" t="s">
        <v>1891</v>
      </c>
      <c r="DE1281" s="165">
        <v>4510</v>
      </c>
      <c r="DF1281" s="525">
        <f t="shared" si="603"/>
        <v>4510</v>
      </c>
      <c r="DG1281" s="520"/>
      <c r="DH1281" s="527">
        <f t="shared" si="604"/>
        <v>4510</v>
      </c>
    </row>
    <row r="1282" spans="79:112" x14ac:dyDescent="0.2">
      <c r="CA1282" s="145" t="s">
        <v>7109</v>
      </c>
      <c r="CB1282" s="150" t="s">
        <v>4085</v>
      </c>
      <c r="CC1282" s="137" t="str">
        <f t="shared" ref="CC1282:CC1287" si="610">CONCATENATE(CA1282,".",CB1282)</f>
        <v>ДП Модена.фальц..неробоча..Пл Stand +3завіс</v>
      </c>
      <c r="DD1282" s="164" t="s">
        <v>1892</v>
      </c>
      <c r="DE1282" s="165">
        <v>4730</v>
      </c>
      <c r="DF1282" s="525">
        <f t="shared" si="603"/>
        <v>4730</v>
      </c>
      <c r="DG1282" s="520"/>
      <c r="DH1282" s="527">
        <f t="shared" si="604"/>
        <v>4730</v>
      </c>
    </row>
    <row r="1283" spans="79:112" x14ac:dyDescent="0.2">
      <c r="CA1283" s="145" t="s">
        <v>7109</v>
      </c>
      <c r="CB1283" s="150" t="s">
        <v>6268</v>
      </c>
      <c r="CC1283" s="137" t="str">
        <f t="shared" si="610"/>
        <v>ДП Модена.фальц..неробоча..Пл Soft (чор.)+3завіс</v>
      </c>
      <c r="DD1283" s="164" t="s">
        <v>1893</v>
      </c>
      <c r="DE1283" s="165">
        <v>4940</v>
      </c>
      <c r="DF1283" s="525">
        <f t="shared" si="603"/>
        <v>4940</v>
      </c>
      <c r="DG1283" s="520"/>
      <c r="DH1283" s="527">
        <f t="shared" si="604"/>
        <v>4940</v>
      </c>
    </row>
    <row r="1284" spans="79:112" x14ac:dyDescent="0.2">
      <c r="CA1284" s="145" t="s">
        <v>7109</v>
      </c>
      <c r="CB1284" s="150" t="s">
        <v>4093</v>
      </c>
      <c r="CC1284" s="137" t="str">
        <f t="shared" si="610"/>
        <v>ДП Модена.фальц..неробоча..Пл Soft +3завіс</v>
      </c>
      <c r="DD1284" s="107" t="s">
        <v>1894</v>
      </c>
      <c r="DE1284" s="163">
        <v>5170.0000000000009</v>
      </c>
      <c r="DF1284" s="525">
        <f t="shared" si="603"/>
        <v>5170</v>
      </c>
      <c r="DG1284" s="523"/>
      <c r="DH1284" s="527">
        <f t="shared" si="604"/>
        <v>5170</v>
      </c>
    </row>
    <row r="1285" spans="79:112" x14ac:dyDescent="0.2">
      <c r="CA1285" s="146" t="s">
        <v>7109</v>
      </c>
      <c r="CB1285" s="151" t="s">
        <v>4096</v>
      </c>
      <c r="CC1285" s="138" t="str">
        <f t="shared" si="610"/>
        <v>ДП Модена.фальц..неробоча..Пл Magnet +3завіс</v>
      </c>
      <c r="DD1285" s="164" t="s">
        <v>415</v>
      </c>
      <c r="DE1285" s="165">
        <v>3570</v>
      </c>
      <c r="DF1285" s="525">
        <f t="shared" ref="DF1285:DF1294" si="611">ROUND(((DE1285-(DE1285/6))/$DD$3)*$DE$3,2)</f>
        <v>3570</v>
      </c>
      <c r="DG1285" s="520"/>
      <c r="DH1285" s="527">
        <f t="shared" ref="DH1285:DH1294" si="612">IF(DG1285="",DF1285,
IF(AND($DE$10&gt;=VLOOKUP(DG1285,$DD$5:$DH$9,2,0),$DE$10&lt;=VLOOKUP(DG1285,$DD$5:$DH$9,3,0)),
(DF1285*(1-VLOOKUP(DG1285,$DD$5:$DH$9,4,0))),
DF1285))</f>
        <v>3570</v>
      </c>
    </row>
    <row r="1286" spans="79:112" x14ac:dyDescent="0.2">
      <c r="CA1286" s="146" t="s">
        <v>7109</v>
      </c>
      <c r="CB1286" s="151" t="s">
        <v>5792</v>
      </c>
      <c r="CC1286" s="138" t="str">
        <f t="shared" si="610"/>
        <v>ДП Модена.фальц..неробоча..Пл Magnet (чор.) +3завіс</v>
      </c>
      <c r="DD1286" s="164" t="s">
        <v>416</v>
      </c>
      <c r="DE1286" s="165">
        <v>3800</v>
      </c>
      <c r="DF1286" s="525">
        <f t="shared" si="611"/>
        <v>3800</v>
      </c>
      <c r="DG1286" s="520"/>
      <c r="DH1286" s="527">
        <f t="shared" si="612"/>
        <v>3800</v>
      </c>
    </row>
    <row r="1287" spans="79:112" x14ac:dyDescent="0.2">
      <c r="CA1287" s="145" t="s">
        <v>7110</v>
      </c>
      <c r="CB1287" s="136" t="s">
        <v>3871</v>
      </c>
      <c r="CC1287" s="238" t="str">
        <f t="shared" si="610"/>
        <v>ДП Модена.б/з фальц..робоча..(ні)</v>
      </c>
      <c r="DD1287" s="164" t="s">
        <v>1200</v>
      </c>
      <c r="DE1287" s="165">
        <v>3910</v>
      </c>
      <c r="DF1287" s="525">
        <f t="shared" si="611"/>
        <v>3910</v>
      </c>
      <c r="DG1287" s="520"/>
      <c r="DH1287" s="527">
        <f t="shared" si="612"/>
        <v>3910</v>
      </c>
    </row>
    <row r="1288" spans="79:112" x14ac:dyDescent="0.2">
      <c r="CA1288" s="145" t="s">
        <v>7110</v>
      </c>
      <c r="CB1288" s="96"/>
      <c r="CC1288" s="96"/>
      <c r="DD1288" s="164" t="s">
        <v>417</v>
      </c>
      <c r="DE1288" s="165">
        <v>4000</v>
      </c>
      <c r="DF1288" s="525">
        <f t="shared" si="611"/>
        <v>4000</v>
      </c>
      <c r="DG1288" s="520"/>
      <c r="DH1288" s="527">
        <f t="shared" si="612"/>
        <v>4000</v>
      </c>
    </row>
    <row r="1289" spans="79:112" x14ac:dyDescent="0.2">
      <c r="CA1289" s="145" t="s">
        <v>7110</v>
      </c>
      <c r="CB1289" s="475" t="s">
        <v>4097</v>
      </c>
      <c r="CC1289" s="238" t="str">
        <f t="shared" ref="CC1289:CC1297" si="613">CONCATENATE(CA1289,".",CB1289)</f>
        <v>ДП Модена.б/з фальц..робоча..Magnet цл б/з завіс.</v>
      </c>
      <c r="DD1289" s="164" t="s">
        <v>418</v>
      </c>
      <c r="DE1289" s="165">
        <v>4230</v>
      </c>
      <c r="DF1289" s="525">
        <f t="shared" si="611"/>
        <v>4230</v>
      </c>
      <c r="DG1289" s="520"/>
      <c r="DH1289" s="527">
        <f t="shared" si="612"/>
        <v>4230</v>
      </c>
    </row>
    <row r="1290" spans="79:112" x14ac:dyDescent="0.2">
      <c r="CA1290" s="145" t="s">
        <v>7110</v>
      </c>
      <c r="CB1290" s="475" t="s">
        <v>4099</v>
      </c>
      <c r="CC1290" s="238" t="str">
        <f t="shared" si="613"/>
        <v>ДП Модена.б/з фальц..робоча..Magnet ст б/з завіс.</v>
      </c>
      <c r="DD1290" s="164" t="s">
        <v>419</v>
      </c>
      <c r="DE1290" s="165">
        <v>4430</v>
      </c>
      <c r="DF1290" s="525">
        <f t="shared" si="611"/>
        <v>4430</v>
      </c>
      <c r="DG1290" s="520"/>
      <c r="DH1290" s="527">
        <f t="shared" si="612"/>
        <v>4430</v>
      </c>
    </row>
    <row r="1291" spans="79:112" x14ac:dyDescent="0.2">
      <c r="CA1291" s="145" t="s">
        <v>7110</v>
      </c>
      <c r="CB1291" s="475" t="s">
        <v>4097</v>
      </c>
      <c r="CC1291" s="238" t="str">
        <f t="shared" si="613"/>
        <v>ДП Модена.б/з фальц..робоча..Magnet цл б/з завіс.</v>
      </c>
      <c r="DD1291" s="164" t="s">
        <v>420</v>
      </c>
      <c r="DE1291" s="165">
        <v>4660</v>
      </c>
      <c r="DF1291" s="525">
        <f t="shared" si="611"/>
        <v>4660</v>
      </c>
      <c r="DG1291" s="520"/>
      <c r="DH1291" s="527">
        <f t="shared" si="612"/>
        <v>4660</v>
      </c>
    </row>
    <row r="1292" spans="79:112" x14ac:dyDescent="0.2">
      <c r="CA1292" s="145" t="s">
        <v>7110</v>
      </c>
      <c r="CB1292" s="475" t="s">
        <v>5838</v>
      </c>
      <c r="CC1292" s="238" t="str">
        <f t="shared" si="613"/>
        <v>ДП Модена.б/з фальц..робоча..Magnet цл (чор.) б/з завіс.</v>
      </c>
      <c r="DD1292" s="164" t="s">
        <v>421</v>
      </c>
      <c r="DE1292" s="165">
        <v>4890</v>
      </c>
      <c r="DF1292" s="525">
        <f t="shared" si="611"/>
        <v>4890</v>
      </c>
      <c r="DG1292" s="520"/>
      <c r="DH1292" s="527">
        <f t="shared" si="612"/>
        <v>4890</v>
      </c>
    </row>
    <row r="1293" spans="79:112" x14ac:dyDescent="0.2">
      <c r="CA1293" s="145" t="s">
        <v>7110</v>
      </c>
      <c r="CB1293" s="475" t="s">
        <v>5835</v>
      </c>
      <c r="CC1293" s="238" t="str">
        <f t="shared" si="613"/>
        <v>ДП Модена.б/з фальц..робоча..Magnet ст (чор.) б/з завіс.</v>
      </c>
      <c r="DD1293" s="164" t="s">
        <v>422</v>
      </c>
      <c r="DE1293" s="165">
        <v>5090</v>
      </c>
      <c r="DF1293" s="525">
        <f t="shared" si="611"/>
        <v>5090</v>
      </c>
      <c r="DG1293" s="520"/>
      <c r="DH1293" s="527">
        <f t="shared" si="612"/>
        <v>5090</v>
      </c>
    </row>
    <row r="1294" spans="79:112" x14ac:dyDescent="0.2">
      <c r="CA1294" s="145" t="s">
        <v>7110</v>
      </c>
      <c r="CB1294" s="475" t="s">
        <v>4103</v>
      </c>
      <c r="CC1294" s="238" t="str">
        <f t="shared" si="613"/>
        <v>ДП Модена.б/з фальц..робоча..Magnet цл +2завіс 3D</v>
      </c>
      <c r="DD1294" s="107" t="s">
        <v>423</v>
      </c>
      <c r="DE1294" s="163">
        <v>5300</v>
      </c>
      <c r="DF1294" s="525">
        <f t="shared" si="611"/>
        <v>5300</v>
      </c>
      <c r="DG1294" s="523"/>
      <c r="DH1294" s="527">
        <f t="shared" si="612"/>
        <v>5300</v>
      </c>
    </row>
    <row r="1295" spans="79:112" x14ac:dyDescent="0.2">
      <c r="CA1295" s="145" t="s">
        <v>7110</v>
      </c>
      <c r="CB1295" s="475" t="s">
        <v>4107</v>
      </c>
      <c r="CC1295" s="238" t="str">
        <f t="shared" si="613"/>
        <v>ДП Модена.б/з фальц..робоча..Magnet ст +2завіс 3D</v>
      </c>
      <c r="DD1295" s="164" t="s">
        <v>7365</v>
      </c>
      <c r="DE1295" s="165">
        <v>3570</v>
      </c>
      <c r="DF1295" s="525">
        <f t="shared" si="603"/>
        <v>3570</v>
      </c>
      <c r="DG1295" s="520"/>
      <c r="DH1295" s="527">
        <f t="shared" si="604"/>
        <v>3570</v>
      </c>
    </row>
    <row r="1296" spans="79:112" x14ac:dyDescent="0.2">
      <c r="CA1296" s="145" t="s">
        <v>7110</v>
      </c>
      <c r="CB1296" s="475" t="s">
        <v>5836</v>
      </c>
      <c r="CC1296" s="238" t="str">
        <f t="shared" si="613"/>
        <v>ДП Модена.б/з фальц..робоча..Magnet цл (чор.) +2завіс 3D(чор.)</v>
      </c>
      <c r="DD1296" s="164" t="s">
        <v>7366</v>
      </c>
      <c r="DE1296" s="165">
        <v>3800</v>
      </c>
      <c r="DF1296" s="525">
        <f t="shared" si="603"/>
        <v>3800</v>
      </c>
      <c r="DG1296" s="520"/>
      <c r="DH1296" s="527">
        <f t="shared" si="604"/>
        <v>3800</v>
      </c>
    </row>
    <row r="1297" spans="79:112" x14ac:dyDescent="0.2">
      <c r="CA1297" s="145" t="s">
        <v>7110</v>
      </c>
      <c r="CB1297" s="475" t="s">
        <v>5837</v>
      </c>
      <c r="CC1297" s="238" t="str">
        <f t="shared" si="613"/>
        <v>ДП Модена.б/з фальц..робоча..Magnet ст (чор.) +2завіс 3D(чор.)</v>
      </c>
      <c r="DD1297" s="164" t="s">
        <v>7367</v>
      </c>
      <c r="DE1297" s="165">
        <v>3910</v>
      </c>
      <c r="DF1297" s="525">
        <f t="shared" si="603"/>
        <v>3910</v>
      </c>
      <c r="DG1297" s="520"/>
      <c r="DH1297" s="527">
        <f t="shared" si="604"/>
        <v>3910</v>
      </c>
    </row>
    <row r="1298" spans="79:112" x14ac:dyDescent="0.2">
      <c r="CA1298" s="145" t="s">
        <v>7110</v>
      </c>
      <c r="CB1298" s="96"/>
      <c r="CC1298" s="96"/>
      <c r="DD1298" s="164" t="s">
        <v>7368</v>
      </c>
      <c r="DE1298" s="165">
        <v>4000</v>
      </c>
      <c r="DF1298" s="525">
        <f t="shared" si="603"/>
        <v>4000</v>
      </c>
      <c r="DG1298" s="520"/>
      <c r="DH1298" s="527">
        <f t="shared" si="604"/>
        <v>4000</v>
      </c>
    </row>
    <row r="1299" spans="79:112" x14ac:dyDescent="0.2">
      <c r="CA1299" s="145" t="s">
        <v>7110</v>
      </c>
      <c r="CB1299" s="475" t="s">
        <v>4109</v>
      </c>
      <c r="CC1299" s="238" t="str">
        <f>CONCATENATE(CA1299,".",CB1299)</f>
        <v>ДП Модена.б/з фальц..робоча..Magnet цл +3завіс 3D</v>
      </c>
      <c r="DD1299" s="164" t="s">
        <v>7369</v>
      </c>
      <c r="DE1299" s="165">
        <v>4230</v>
      </c>
      <c r="DF1299" s="525">
        <f t="shared" si="603"/>
        <v>4230</v>
      </c>
      <c r="DG1299" s="520"/>
      <c r="DH1299" s="527">
        <f t="shared" si="604"/>
        <v>4230</v>
      </c>
    </row>
    <row r="1300" spans="79:112" x14ac:dyDescent="0.2">
      <c r="CA1300" s="146" t="s">
        <v>7110</v>
      </c>
      <c r="CB1300" s="587" t="s">
        <v>4110</v>
      </c>
      <c r="CC1300" s="239" t="str">
        <f>CONCATENATE(CA1300,".",CB1300)</f>
        <v>ДП Модена.б/з фальц..робоча..Magnet ст +3завіс 3D</v>
      </c>
      <c r="DD1300" s="164" t="s">
        <v>7370</v>
      </c>
      <c r="DE1300" s="165">
        <v>4430</v>
      </c>
      <c r="DF1300" s="525">
        <f t="shared" si="603"/>
        <v>4430</v>
      </c>
      <c r="DG1300" s="520"/>
      <c r="DH1300" s="527">
        <f t="shared" si="604"/>
        <v>4430</v>
      </c>
    </row>
    <row r="1301" spans="79:112" x14ac:dyDescent="0.2">
      <c r="CA1301" s="145" t="s">
        <v>7110</v>
      </c>
      <c r="CB1301" s="475" t="s">
        <v>5840</v>
      </c>
      <c r="CC1301" s="238" t="str">
        <f>CONCATENATE(CA1301,".",CB1301)</f>
        <v>ДП Модена.б/з фальц..робоча..Magnet цл (чор.) +3завіс 3D(чор.)</v>
      </c>
      <c r="DD1301" s="164" t="s">
        <v>7371</v>
      </c>
      <c r="DE1301" s="165">
        <v>4660</v>
      </c>
      <c r="DF1301" s="525">
        <f t="shared" ref="DF1301:DF1364" si="614">ROUND(((DE1301-(DE1301/6))/$DD$3)*$DE$3,2)</f>
        <v>4660</v>
      </c>
      <c r="DG1301" s="520"/>
      <c r="DH1301" s="527">
        <f t="shared" ref="DH1301:DH1364" si="615">IF(DG1301="",DF1301,
IF(AND($DE$10&gt;=VLOOKUP(DG1301,$DD$5:$DH$9,2,0),$DE$10&lt;=VLOOKUP(DG1301,$DD$5:$DH$9,3,0)),
(DF1301*(1-VLOOKUP(DG1301,$DD$5:$DH$9,4,0))),
DF1301))</f>
        <v>4660</v>
      </c>
    </row>
    <row r="1302" spans="79:112" x14ac:dyDescent="0.2">
      <c r="CA1302" s="146" t="s">
        <v>7110</v>
      </c>
      <c r="CB1302" s="587" t="s">
        <v>5841</v>
      </c>
      <c r="CC1302" s="239" t="str">
        <f>CONCATENATE(CA1302,".",CB1302)</f>
        <v>ДП Модена.б/з фальц..робоча..Magnet ст (чор.) +3завіс 3D(чор.)</v>
      </c>
      <c r="DD1302" s="164" t="s">
        <v>7372</v>
      </c>
      <c r="DE1302" s="165">
        <v>4890</v>
      </c>
      <c r="DF1302" s="525">
        <f t="shared" si="614"/>
        <v>4890</v>
      </c>
      <c r="DG1302" s="520"/>
      <c r="DH1302" s="527">
        <f t="shared" si="615"/>
        <v>4890</v>
      </c>
    </row>
    <row r="1303" spans="79:112" x14ac:dyDescent="0.2">
      <c r="CA1303" s="144" t="s">
        <v>7111</v>
      </c>
      <c r="CB1303" s="133" t="s">
        <v>3871</v>
      </c>
      <c r="CC1303" s="134" t="str">
        <f>CONCATENATE(CA1303,".",CB1303)</f>
        <v>ДП Модена.купе..робоча..(ні)</v>
      </c>
      <c r="DD1303" s="164" t="s">
        <v>7373</v>
      </c>
      <c r="DE1303" s="165">
        <v>5090</v>
      </c>
      <c r="DF1303" s="525">
        <f t="shared" si="614"/>
        <v>5090</v>
      </c>
      <c r="DG1303" s="520"/>
      <c r="DH1303" s="527">
        <f t="shared" si="615"/>
        <v>5090</v>
      </c>
    </row>
    <row r="1304" spans="79:112" x14ac:dyDescent="0.2">
      <c r="CA1304" s="145" t="s">
        <v>7111</v>
      </c>
      <c r="CC1304" s="21"/>
      <c r="DD1304" s="107" t="s">
        <v>7374</v>
      </c>
      <c r="DE1304" s="163">
        <v>5300</v>
      </c>
      <c r="DF1304" s="525">
        <f t="shared" si="614"/>
        <v>5300</v>
      </c>
      <c r="DG1304" s="523"/>
      <c r="DH1304" s="527">
        <f t="shared" si="615"/>
        <v>5300</v>
      </c>
    </row>
    <row r="1305" spans="79:112" x14ac:dyDescent="0.2">
      <c r="CA1305" s="145" t="s">
        <v>7111</v>
      </c>
      <c r="CB1305" s="136" t="s">
        <v>434</v>
      </c>
      <c r="CC1305" s="137" t="str">
        <f>CONCATENATE(CA1305,".",CB1305)</f>
        <v>ДП Модена.купе..робоча..Ручка-Захват</v>
      </c>
      <c r="DD1305" s="164" t="s">
        <v>8</v>
      </c>
      <c r="DE1305" s="165">
        <v>3800</v>
      </c>
      <c r="DF1305" s="525">
        <f t="shared" si="614"/>
        <v>3800</v>
      </c>
      <c r="DG1305" s="520"/>
      <c r="DH1305" s="527">
        <f t="shared" si="615"/>
        <v>3800</v>
      </c>
    </row>
    <row r="1306" spans="79:112" x14ac:dyDescent="0.2">
      <c r="CA1306" s="145" t="s">
        <v>7111</v>
      </c>
      <c r="CB1306" s="136" t="s">
        <v>647</v>
      </c>
      <c r="CC1306" s="137" t="str">
        <f>CONCATENATE(CA1306,".",CB1306)</f>
        <v>ДП Модена.купе..робоча..Ручка-Замок</v>
      </c>
      <c r="DD1306" s="164" t="s">
        <v>9</v>
      </c>
      <c r="DE1306" s="165">
        <v>4020</v>
      </c>
      <c r="DF1306" s="525">
        <f t="shared" si="614"/>
        <v>4020</v>
      </c>
      <c r="DG1306" s="520"/>
      <c r="DH1306" s="527">
        <f t="shared" si="615"/>
        <v>4020</v>
      </c>
    </row>
    <row r="1307" spans="79:112" x14ac:dyDescent="0.2">
      <c r="CA1307" s="431"/>
      <c r="CB1307" s="221"/>
      <c r="CC1307" s="222"/>
      <c r="DD1307" s="164" t="s">
        <v>1201</v>
      </c>
      <c r="DE1307" s="165">
        <v>4140</v>
      </c>
      <c r="DF1307" s="525">
        <f t="shared" si="614"/>
        <v>4140</v>
      </c>
      <c r="DG1307" s="520"/>
      <c r="DH1307" s="527">
        <f t="shared" si="615"/>
        <v>4140</v>
      </c>
    </row>
    <row r="1308" spans="79:112" x14ac:dyDescent="0.2">
      <c r="CA1308" s="145" t="s">
        <v>7499</v>
      </c>
      <c r="CB1308" s="136" t="s">
        <v>3871</v>
      </c>
      <c r="CC1308" s="137" t="str">
        <f>CONCATENATE(CA1308,".",CB1308)</f>
        <v>ДП Оксфорд.фальц..робоча..(ні)</v>
      </c>
      <c r="DD1308" s="164" t="s">
        <v>95</v>
      </c>
      <c r="DE1308" s="165">
        <v>4250</v>
      </c>
      <c r="DF1308" s="525">
        <f t="shared" si="614"/>
        <v>4250</v>
      </c>
      <c r="DG1308" s="520"/>
      <c r="DH1308" s="527">
        <f t="shared" si="615"/>
        <v>4250</v>
      </c>
    </row>
    <row r="1309" spans="79:112" x14ac:dyDescent="0.2">
      <c r="CA1309" s="145" t="s">
        <v>7499</v>
      </c>
      <c r="CC1309" s="21"/>
      <c r="DD1309" s="164" t="s">
        <v>96</v>
      </c>
      <c r="DE1309" s="165">
        <v>4490</v>
      </c>
      <c r="DF1309" s="525">
        <f t="shared" si="614"/>
        <v>4490</v>
      </c>
      <c r="DG1309" s="520"/>
      <c r="DH1309" s="527">
        <f t="shared" si="615"/>
        <v>4490</v>
      </c>
    </row>
    <row r="1310" spans="79:112" x14ac:dyDescent="0.2">
      <c r="CA1310" s="145" t="s">
        <v>7499</v>
      </c>
      <c r="CB1310" s="150" t="s">
        <v>5402</v>
      </c>
      <c r="CC1310" s="137" t="str">
        <f t="shared" ref="CC1310:CC1315" si="616">CONCATENATE(CA1310,".",CB1310)</f>
        <v>ДП Оксфорд.фальц..робоча..Stand цл Лів +3завіс</v>
      </c>
      <c r="DD1310" s="164" t="s">
        <v>97</v>
      </c>
      <c r="DE1310" s="165">
        <v>4720</v>
      </c>
      <c r="DF1310" s="525">
        <f t="shared" si="614"/>
        <v>4720</v>
      </c>
      <c r="DG1310" s="520"/>
      <c r="DH1310" s="527">
        <f t="shared" si="615"/>
        <v>4720</v>
      </c>
    </row>
    <row r="1311" spans="79:112" x14ac:dyDescent="0.2">
      <c r="CA1311" s="145" t="s">
        <v>7499</v>
      </c>
      <c r="CB1311" s="150" t="s">
        <v>5403</v>
      </c>
      <c r="CC1311" s="137" t="str">
        <f t="shared" si="616"/>
        <v>ДП Оксфорд.фальц..робоча..Stand цл Пр +3завіс</v>
      </c>
      <c r="DD1311" s="164" t="s">
        <v>98</v>
      </c>
      <c r="DE1311" s="165">
        <v>4940</v>
      </c>
      <c r="DF1311" s="525">
        <f t="shared" si="614"/>
        <v>4940</v>
      </c>
      <c r="DG1311" s="520"/>
      <c r="DH1311" s="527">
        <f t="shared" si="615"/>
        <v>4940</v>
      </c>
    </row>
    <row r="1312" spans="79:112" x14ac:dyDescent="0.2">
      <c r="CA1312" s="145" t="s">
        <v>7499</v>
      </c>
      <c r="CB1312" s="150" t="s">
        <v>5404</v>
      </c>
      <c r="CC1312" s="137" t="str">
        <f t="shared" si="616"/>
        <v>ДП Оксфорд.фальц..робоча..Stand кл Лів +3завіс</v>
      </c>
      <c r="DD1312" s="164" t="s">
        <v>99</v>
      </c>
      <c r="DE1312" s="165">
        <v>5180</v>
      </c>
      <c r="DF1312" s="525">
        <f t="shared" si="614"/>
        <v>5180</v>
      </c>
      <c r="DG1312" s="520"/>
      <c r="DH1312" s="527">
        <f t="shared" si="615"/>
        <v>5180</v>
      </c>
    </row>
    <row r="1313" spans="79:112" x14ac:dyDescent="0.2">
      <c r="CA1313" s="145" t="s">
        <v>7499</v>
      </c>
      <c r="CB1313" s="150" t="s">
        <v>5405</v>
      </c>
      <c r="CC1313" s="137" t="str">
        <f t="shared" si="616"/>
        <v>ДП Оксфорд.фальц..робоча..Stand кл Пр +3завіс</v>
      </c>
      <c r="DD1313" s="164" t="s">
        <v>100</v>
      </c>
      <c r="DE1313" s="165">
        <v>5420</v>
      </c>
      <c r="DF1313" s="525">
        <f t="shared" si="614"/>
        <v>5420</v>
      </c>
      <c r="DG1313" s="520"/>
      <c r="DH1313" s="527">
        <f t="shared" si="615"/>
        <v>5420</v>
      </c>
    </row>
    <row r="1314" spans="79:112" x14ac:dyDescent="0.2">
      <c r="CA1314" s="145" t="s">
        <v>7499</v>
      </c>
      <c r="CB1314" s="150" t="s">
        <v>5406</v>
      </c>
      <c r="CC1314" s="137" t="str">
        <f t="shared" si="616"/>
        <v>ДП Оксфорд.фальц..робоча..Stand ст Лів +3завіс</v>
      </c>
      <c r="DD1314" s="107" t="s">
        <v>101</v>
      </c>
      <c r="DE1314" s="163">
        <v>5640</v>
      </c>
      <c r="DF1314" s="525">
        <f t="shared" si="614"/>
        <v>5640</v>
      </c>
      <c r="DG1314" s="523"/>
      <c r="DH1314" s="527">
        <f t="shared" si="615"/>
        <v>5640</v>
      </c>
    </row>
    <row r="1315" spans="79:112" x14ac:dyDescent="0.2">
      <c r="CA1315" s="145" t="s">
        <v>7499</v>
      </c>
      <c r="CB1315" s="150" t="s">
        <v>5407</v>
      </c>
      <c r="CC1315" s="137" t="str">
        <f t="shared" si="616"/>
        <v>ДП Оксфорд.фальц..робоча..Stand ст Пр +3завіс</v>
      </c>
      <c r="DD1315" s="732" t="s">
        <v>4982</v>
      </c>
      <c r="DE1315" s="165">
        <v>4060</v>
      </c>
      <c r="DF1315" s="525">
        <f t="shared" si="614"/>
        <v>4060</v>
      </c>
      <c r="DG1315" s="520"/>
      <c r="DH1315" s="527">
        <f t="shared" si="615"/>
        <v>4060</v>
      </c>
    </row>
    <row r="1316" spans="79:112" x14ac:dyDescent="0.2">
      <c r="CA1316" s="145" t="s">
        <v>7499</v>
      </c>
      <c r="CC1316" s="137"/>
      <c r="DD1316" s="732" t="s">
        <v>4983</v>
      </c>
      <c r="DE1316" s="165">
        <v>4300</v>
      </c>
      <c r="DF1316" s="525">
        <f t="shared" si="614"/>
        <v>4300</v>
      </c>
      <c r="DG1316" s="520"/>
      <c r="DH1316" s="527">
        <f t="shared" si="615"/>
        <v>4300</v>
      </c>
    </row>
    <row r="1317" spans="79:112" x14ac:dyDescent="0.2">
      <c r="CA1317" s="145" t="s">
        <v>7499</v>
      </c>
      <c r="CB1317" s="136" t="s">
        <v>6271</v>
      </c>
      <c r="CC1317" s="137" t="str">
        <f>CONCATENATE(CA1317,".",CB1317)</f>
        <v>ДП Оксфорд.фальц..робоча..Soft цл (чор.) +3завіс</v>
      </c>
      <c r="DD1317" s="732" t="s">
        <v>4984</v>
      </c>
      <c r="DE1317" s="165">
        <v>4420</v>
      </c>
      <c r="DF1317" s="525">
        <f t="shared" si="614"/>
        <v>4420</v>
      </c>
      <c r="DG1317" s="520"/>
      <c r="DH1317" s="527">
        <f t="shared" si="615"/>
        <v>4420</v>
      </c>
    </row>
    <row r="1318" spans="79:112" x14ac:dyDescent="0.2">
      <c r="CA1318" s="145" t="s">
        <v>7499</v>
      </c>
      <c r="CB1318" s="136" t="s">
        <v>6206</v>
      </c>
      <c r="CC1318" s="137" t="str">
        <f>CONCATENATE(CA1318,".",CB1318)</f>
        <v>ДП Оксфорд.фальц..робоча..Soft ст (чор.) +3завіс</v>
      </c>
      <c r="DD1318" s="732" t="s">
        <v>4985</v>
      </c>
      <c r="DE1318" s="165">
        <v>4550</v>
      </c>
      <c r="DF1318" s="525">
        <f t="shared" si="614"/>
        <v>4550</v>
      </c>
      <c r="DG1318" s="520"/>
      <c r="DH1318" s="527">
        <f t="shared" si="615"/>
        <v>4550</v>
      </c>
    </row>
    <row r="1319" spans="79:112" x14ac:dyDescent="0.2">
      <c r="CA1319" s="145" t="s">
        <v>7499</v>
      </c>
      <c r="CB1319" s="136" t="s">
        <v>4064</v>
      </c>
      <c r="CC1319" s="137" t="str">
        <f>CONCATENATE(CA1319,".",CB1319)</f>
        <v>ДП Оксфорд.фальц..робоча..Soft цл +3завіс</v>
      </c>
      <c r="DD1319" s="732" t="s">
        <v>4986</v>
      </c>
      <c r="DE1319" s="165">
        <v>4780</v>
      </c>
      <c r="DF1319" s="525">
        <f t="shared" si="614"/>
        <v>4780</v>
      </c>
      <c r="DG1319" s="520"/>
      <c r="DH1319" s="527">
        <f t="shared" si="615"/>
        <v>4780</v>
      </c>
    </row>
    <row r="1320" spans="79:112" x14ac:dyDescent="0.2">
      <c r="CA1320" s="145" t="s">
        <v>7499</v>
      </c>
      <c r="CB1320" s="136" t="s">
        <v>4067</v>
      </c>
      <c r="CC1320" s="137" t="str">
        <f>CONCATENATE(CA1320,".",CB1320)</f>
        <v>ДП Оксфорд.фальц..робоча..Soft ст +3завіс</v>
      </c>
      <c r="DD1320" s="732" t="s">
        <v>4987</v>
      </c>
      <c r="DE1320" s="165">
        <v>5030</v>
      </c>
      <c r="DF1320" s="525">
        <f t="shared" si="614"/>
        <v>5030</v>
      </c>
      <c r="DG1320" s="520"/>
      <c r="DH1320" s="527">
        <f t="shared" si="615"/>
        <v>5030</v>
      </c>
    </row>
    <row r="1321" spans="79:112" x14ac:dyDescent="0.2">
      <c r="CA1321" s="145" t="s">
        <v>7499</v>
      </c>
      <c r="CC1321" s="21"/>
      <c r="DD1321" s="732" t="s">
        <v>4988</v>
      </c>
      <c r="DE1321" s="165">
        <v>5280</v>
      </c>
      <c r="DF1321" s="525">
        <f t="shared" si="614"/>
        <v>5280</v>
      </c>
      <c r="DG1321" s="520"/>
      <c r="DH1321" s="527">
        <f t="shared" si="615"/>
        <v>5280</v>
      </c>
    </row>
    <row r="1322" spans="79:112" x14ac:dyDescent="0.2">
      <c r="CA1322" s="145" t="s">
        <v>7499</v>
      </c>
      <c r="CB1322" s="136" t="s">
        <v>4076</v>
      </c>
      <c r="CC1322" s="137" t="str">
        <f>CONCATENATE(CA1322,".",CB1322)</f>
        <v>ДП Оксфорд.фальц..робоча..Magnet цл +3завіс</v>
      </c>
      <c r="DD1322" s="732" t="s">
        <v>4989</v>
      </c>
      <c r="DE1322" s="165">
        <v>5520</v>
      </c>
      <c r="DF1322" s="525">
        <f t="shared" si="614"/>
        <v>5520</v>
      </c>
      <c r="DG1322" s="520"/>
      <c r="DH1322" s="527">
        <f t="shared" si="615"/>
        <v>5520</v>
      </c>
    </row>
    <row r="1323" spans="79:112" x14ac:dyDescent="0.2">
      <c r="CA1323" s="146" t="s">
        <v>7499</v>
      </c>
      <c r="CB1323" s="61" t="s">
        <v>4079</v>
      </c>
      <c r="CC1323" s="138" t="str">
        <f>CONCATENATE(CA1323,".",CB1323)</f>
        <v>ДП Оксфорд.фальц..робоча..Magnet ст +3завіс</v>
      </c>
      <c r="DD1323" s="732" t="s">
        <v>4990</v>
      </c>
      <c r="DE1323" s="165">
        <v>5770.0000000000009</v>
      </c>
      <c r="DF1323" s="525">
        <f t="shared" si="614"/>
        <v>5770</v>
      </c>
      <c r="DG1323" s="520"/>
      <c r="DH1323" s="527">
        <f t="shared" si="615"/>
        <v>5770</v>
      </c>
    </row>
    <row r="1324" spans="79:112" x14ac:dyDescent="0.2">
      <c r="CA1324" s="145" t="s">
        <v>7499</v>
      </c>
      <c r="CB1324" s="762" t="s">
        <v>5833</v>
      </c>
      <c r="CC1324" s="137" t="str">
        <f>CONCATENATE(CA1324,".",CB1324)</f>
        <v>ДП Оксфорд.фальц..робоча..Magnet цл (чор.) +3завіс</v>
      </c>
      <c r="DD1324" s="733" t="s">
        <v>4991</v>
      </c>
      <c r="DE1324" s="163">
        <v>6020</v>
      </c>
      <c r="DF1324" s="525">
        <f t="shared" si="614"/>
        <v>6020</v>
      </c>
      <c r="DG1324" s="523"/>
      <c r="DH1324" s="527">
        <f t="shared" si="615"/>
        <v>6020</v>
      </c>
    </row>
    <row r="1325" spans="79:112" x14ac:dyDescent="0.2">
      <c r="CA1325" s="146" t="s">
        <v>7499</v>
      </c>
      <c r="CB1325" s="762" t="s">
        <v>5834</v>
      </c>
      <c r="CC1325" s="138" t="str">
        <f>CONCATENATE(CA1325,".",CB1325)</f>
        <v>ДП Оксфорд.фальц..робоча..Magnet ст (чор.) +3завіс</v>
      </c>
      <c r="DD1325" s="164" t="s">
        <v>1713</v>
      </c>
      <c r="DE1325" s="165">
        <v>4060</v>
      </c>
      <c r="DF1325" s="525">
        <f t="shared" si="614"/>
        <v>4060</v>
      </c>
      <c r="DG1325" s="520"/>
      <c r="DH1325" s="527">
        <f t="shared" si="615"/>
        <v>4060</v>
      </c>
    </row>
    <row r="1326" spans="79:112" x14ac:dyDescent="0.2">
      <c r="CA1326" s="144" t="s">
        <v>7500</v>
      </c>
      <c r="CB1326" s="133" t="s">
        <v>3871</v>
      </c>
      <c r="CC1326" s="134" t="str">
        <f>CONCATENATE(CA1326,".",CB1326)</f>
        <v>ДП Оксфорд.фальц..неробоча..(ні)</v>
      </c>
      <c r="DD1326" s="164" t="s">
        <v>1714</v>
      </c>
      <c r="DE1326" s="165">
        <v>4300</v>
      </c>
      <c r="DF1326" s="525">
        <f t="shared" si="614"/>
        <v>4300</v>
      </c>
      <c r="DG1326" s="520"/>
      <c r="DH1326" s="527">
        <f t="shared" si="615"/>
        <v>4300</v>
      </c>
    </row>
    <row r="1327" spans="79:112" x14ac:dyDescent="0.2">
      <c r="CA1327" s="145" t="s">
        <v>7500</v>
      </c>
      <c r="CC1327" s="21"/>
      <c r="DD1327" s="164" t="s">
        <v>1715</v>
      </c>
      <c r="DE1327" s="165">
        <v>4420</v>
      </c>
      <c r="DF1327" s="525">
        <f t="shared" si="614"/>
        <v>4420</v>
      </c>
      <c r="DG1327" s="520"/>
      <c r="DH1327" s="527">
        <f t="shared" si="615"/>
        <v>4420</v>
      </c>
    </row>
    <row r="1328" spans="79:112" x14ac:dyDescent="0.2">
      <c r="CA1328" s="145" t="s">
        <v>7500</v>
      </c>
      <c r="CB1328" s="150" t="s">
        <v>4085</v>
      </c>
      <c r="CC1328" s="137" t="str">
        <f t="shared" ref="CC1328:CC1333" si="617">CONCATENATE(CA1328,".",CB1328)</f>
        <v>ДП Оксфорд.фальц..неробоча..Пл Stand +3завіс</v>
      </c>
      <c r="DD1328" s="164" t="s">
        <v>1716</v>
      </c>
      <c r="DE1328" s="165">
        <v>4550</v>
      </c>
      <c r="DF1328" s="525">
        <f t="shared" si="614"/>
        <v>4550</v>
      </c>
      <c r="DG1328" s="520"/>
      <c r="DH1328" s="527">
        <f t="shared" si="615"/>
        <v>4550</v>
      </c>
    </row>
    <row r="1329" spans="79:112" x14ac:dyDescent="0.2">
      <c r="CA1329" s="145" t="s">
        <v>7500</v>
      </c>
      <c r="CB1329" s="150" t="s">
        <v>6268</v>
      </c>
      <c r="CC1329" s="137" t="str">
        <f t="shared" si="617"/>
        <v>ДП Оксфорд.фальц..неробоча..Пл Soft (чор.)+3завіс</v>
      </c>
      <c r="DD1329" s="164" t="s">
        <v>1717</v>
      </c>
      <c r="DE1329" s="165">
        <v>4780</v>
      </c>
      <c r="DF1329" s="525">
        <f t="shared" si="614"/>
        <v>4780</v>
      </c>
      <c r="DG1329" s="520"/>
      <c r="DH1329" s="527">
        <f t="shared" si="615"/>
        <v>4780</v>
      </c>
    </row>
    <row r="1330" spans="79:112" x14ac:dyDescent="0.2">
      <c r="CA1330" s="145" t="s">
        <v>7500</v>
      </c>
      <c r="CB1330" s="150" t="s">
        <v>4093</v>
      </c>
      <c r="CC1330" s="137" t="str">
        <f t="shared" si="617"/>
        <v>ДП Оксфорд.фальц..неробоча..Пл Soft +3завіс</v>
      </c>
      <c r="DD1330" s="164" t="s">
        <v>1718</v>
      </c>
      <c r="DE1330" s="165">
        <v>5030</v>
      </c>
      <c r="DF1330" s="525">
        <f t="shared" si="614"/>
        <v>5030</v>
      </c>
      <c r="DG1330" s="520"/>
      <c r="DH1330" s="527">
        <f t="shared" si="615"/>
        <v>5030</v>
      </c>
    </row>
    <row r="1331" spans="79:112" x14ac:dyDescent="0.2">
      <c r="CA1331" s="146" t="s">
        <v>7500</v>
      </c>
      <c r="CB1331" s="151" t="s">
        <v>4096</v>
      </c>
      <c r="CC1331" s="138" t="str">
        <f t="shared" si="617"/>
        <v>ДП Оксфорд.фальц..неробоча..Пл Magnet +3завіс</v>
      </c>
      <c r="DD1331" s="164" t="s">
        <v>1719</v>
      </c>
      <c r="DE1331" s="165">
        <v>5280</v>
      </c>
      <c r="DF1331" s="525">
        <f t="shared" si="614"/>
        <v>5280</v>
      </c>
      <c r="DG1331" s="520"/>
      <c r="DH1331" s="527">
        <f t="shared" si="615"/>
        <v>5280</v>
      </c>
    </row>
    <row r="1332" spans="79:112" x14ac:dyDescent="0.2">
      <c r="CA1332" s="146" t="s">
        <v>7500</v>
      </c>
      <c r="CB1332" s="151" t="s">
        <v>5792</v>
      </c>
      <c r="CC1332" s="138" t="str">
        <f t="shared" si="617"/>
        <v>ДП Оксфорд.фальц..неробоча..Пл Magnet (чор.) +3завіс</v>
      </c>
      <c r="DD1332" s="164" t="s">
        <v>1720</v>
      </c>
      <c r="DE1332" s="165">
        <v>5520</v>
      </c>
      <c r="DF1332" s="525">
        <f t="shared" si="614"/>
        <v>5520</v>
      </c>
      <c r="DG1332" s="520"/>
      <c r="DH1332" s="527">
        <f t="shared" si="615"/>
        <v>5520</v>
      </c>
    </row>
    <row r="1333" spans="79:112" x14ac:dyDescent="0.2">
      <c r="CA1333" s="145" t="s">
        <v>7501</v>
      </c>
      <c r="CB1333" s="136" t="s">
        <v>3871</v>
      </c>
      <c r="CC1333" s="238" t="str">
        <f t="shared" si="617"/>
        <v>ДП Оксфорд.б/з фальц..робоча..(ні)</v>
      </c>
      <c r="DD1333" s="164" t="s">
        <v>1721</v>
      </c>
      <c r="DE1333" s="165">
        <v>5770.0000000000009</v>
      </c>
      <c r="DF1333" s="525">
        <f t="shared" si="614"/>
        <v>5770</v>
      </c>
      <c r="DG1333" s="520"/>
      <c r="DH1333" s="527">
        <f t="shared" si="615"/>
        <v>5770</v>
      </c>
    </row>
    <row r="1334" spans="79:112" x14ac:dyDescent="0.2">
      <c r="CA1334" s="145" t="s">
        <v>7501</v>
      </c>
      <c r="CB1334" s="96"/>
      <c r="CC1334" s="96"/>
      <c r="DD1334" s="107" t="s">
        <v>1722</v>
      </c>
      <c r="DE1334" s="163">
        <v>6020</v>
      </c>
      <c r="DF1334" s="525">
        <f t="shared" si="614"/>
        <v>6020</v>
      </c>
      <c r="DG1334" s="523"/>
      <c r="DH1334" s="527">
        <f t="shared" si="615"/>
        <v>6020</v>
      </c>
    </row>
    <row r="1335" spans="79:112" x14ac:dyDescent="0.2">
      <c r="CA1335" s="145" t="s">
        <v>7501</v>
      </c>
      <c r="CB1335" s="475" t="s">
        <v>4097</v>
      </c>
      <c r="CC1335" s="238" t="str">
        <f t="shared" ref="CC1335:CC1343" si="618">CONCATENATE(CA1335,".",CB1335)</f>
        <v>ДП Оксфорд.б/з фальц..робоча..Magnet цл б/з завіс.</v>
      </c>
      <c r="DD1335" s="638"/>
      <c r="DE1335" s="639"/>
      <c r="DF1335" s="640"/>
      <c r="DG1335" s="641"/>
      <c r="DH1335" s="642"/>
    </row>
    <row r="1336" spans="79:112" x14ac:dyDescent="0.2">
      <c r="CA1336" s="145" t="s">
        <v>7501</v>
      </c>
      <c r="CB1336" s="475" t="s">
        <v>4099</v>
      </c>
      <c r="CC1336" s="238" t="str">
        <f t="shared" si="618"/>
        <v>ДП Оксфорд.б/з фальц..робоча..Magnet ст б/з завіс.</v>
      </c>
      <c r="DD1336" s="731" t="s">
        <v>4677</v>
      </c>
      <c r="DE1336" s="162">
        <v>3320.0000000000005</v>
      </c>
      <c r="DF1336" s="525">
        <f t="shared" si="614"/>
        <v>3320</v>
      </c>
      <c r="DG1336" s="526"/>
      <c r="DH1336" s="527">
        <f t="shared" si="615"/>
        <v>3320</v>
      </c>
    </row>
    <row r="1337" spans="79:112" x14ac:dyDescent="0.2">
      <c r="CA1337" s="145" t="s">
        <v>7501</v>
      </c>
      <c r="CB1337" s="475" t="s">
        <v>4097</v>
      </c>
      <c r="CC1337" s="238" t="str">
        <f t="shared" si="618"/>
        <v>ДП Оксфорд.б/з фальц..робоча..Magnet цл б/з завіс.</v>
      </c>
      <c r="DD1337" s="732" t="s">
        <v>4678</v>
      </c>
      <c r="DE1337" s="165">
        <v>3500.0000000000005</v>
      </c>
      <c r="DF1337" s="525">
        <f t="shared" si="614"/>
        <v>3500</v>
      </c>
      <c r="DG1337" s="520"/>
      <c r="DH1337" s="527">
        <f t="shared" si="615"/>
        <v>3500</v>
      </c>
    </row>
    <row r="1338" spans="79:112" x14ac:dyDescent="0.2">
      <c r="CA1338" s="145" t="s">
        <v>7501</v>
      </c>
      <c r="CB1338" s="475" t="s">
        <v>5838</v>
      </c>
      <c r="CC1338" s="238" t="str">
        <f t="shared" si="618"/>
        <v>ДП Оксфорд.б/з фальц..робоча..Magnet цл (чор.) б/з завіс.</v>
      </c>
      <c r="DD1338" s="732" t="s">
        <v>4679</v>
      </c>
      <c r="DE1338" s="165">
        <v>3600</v>
      </c>
      <c r="DF1338" s="525">
        <f t="shared" si="614"/>
        <v>3600</v>
      </c>
      <c r="DG1338" s="520"/>
      <c r="DH1338" s="527">
        <f t="shared" si="615"/>
        <v>3600</v>
      </c>
    </row>
    <row r="1339" spans="79:112" x14ac:dyDescent="0.2">
      <c r="CA1339" s="145" t="s">
        <v>7501</v>
      </c>
      <c r="CB1339" s="475" t="s">
        <v>5835</v>
      </c>
      <c r="CC1339" s="238" t="str">
        <f t="shared" si="618"/>
        <v>ДП Оксфорд.б/з фальц..робоча..Magnet ст (чор.) б/з завіс.</v>
      </c>
      <c r="DD1339" s="732" t="s">
        <v>4680</v>
      </c>
      <c r="DE1339" s="165">
        <v>3690</v>
      </c>
      <c r="DF1339" s="525">
        <f t="shared" si="614"/>
        <v>3690</v>
      </c>
      <c r="DG1339" s="520"/>
      <c r="DH1339" s="527">
        <f t="shared" si="615"/>
        <v>3690</v>
      </c>
    </row>
    <row r="1340" spans="79:112" x14ac:dyDescent="0.2">
      <c r="CA1340" s="145" t="s">
        <v>7501</v>
      </c>
      <c r="CB1340" s="475" t="s">
        <v>4103</v>
      </c>
      <c r="CC1340" s="238" t="str">
        <f t="shared" si="618"/>
        <v>ДП Оксфорд.б/з фальц..робоча..Magnet цл +2завіс 3D</v>
      </c>
      <c r="DD1340" s="732" t="s">
        <v>4681</v>
      </c>
      <c r="DE1340" s="165">
        <v>3890</v>
      </c>
      <c r="DF1340" s="525">
        <f t="shared" si="614"/>
        <v>3890</v>
      </c>
      <c r="DG1340" s="520"/>
      <c r="DH1340" s="527">
        <f t="shared" si="615"/>
        <v>3890</v>
      </c>
    </row>
    <row r="1341" spans="79:112" x14ac:dyDescent="0.2">
      <c r="CA1341" s="145" t="s">
        <v>7501</v>
      </c>
      <c r="CB1341" s="475" t="s">
        <v>4107</v>
      </c>
      <c r="CC1341" s="238" t="str">
        <f t="shared" si="618"/>
        <v>ДП Оксфорд.б/з фальц..робоча..Magnet ст +2завіс 3D</v>
      </c>
      <c r="DD1341" s="732" t="s">
        <v>4682</v>
      </c>
      <c r="DE1341" s="165">
        <v>4060</v>
      </c>
      <c r="DF1341" s="525">
        <f t="shared" si="614"/>
        <v>4060</v>
      </c>
      <c r="DG1341" s="520"/>
      <c r="DH1341" s="527">
        <f t="shared" si="615"/>
        <v>4060</v>
      </c>
    </row>
    <row r="1342" spans="79:112" x14ac:dyDescent="0.2">
      <c r="CA1342" s="145" t="s">
        <v>7501</v>
      </c>
      <c r="CB1342" s="475" t="s">
        <v>5836</v>
      </c>
      <c r="CC1342" s="238" t="str">
        <f t="shared" si="618"/>
        <v>ДП Оксфорд.б/з фальц..робоча..Magnet цл (чор.) +2завіс 3D(чор.)</v>
      </c>
      <c r="DD1342" s="732" t="s">
        <v>4683</v>
      </c>
      <c r="DE1342" s="165">
        <v>4260</v>
      </c>
      <c r="DF1342" s="525">
        <f t="shared" si="614"/>
        <v>4260</v>
      </c>
      <c r="DG1342" s="520"/>
      <c r="DH1342" s="527">
        <f t="shared" si="615"/>
        <v>4260</v>
      </c>
    </row>
    <row r="1343" spans="79:112" x14ac:dyDescent="0.2">
      <c r="CA1343" s="145" t="s">
        <v>7501</v>
      </c>
      <c r="CB1343" s="475" t="s">
        <v>5837</v>
      </c>
      <c r="CC1343" s="238" t="str">
        <f t="shared" si="618"/>
        <v>ДП Оксфорд.б/з фальц..робоча..Magnet ст (чор.) +2завіс 3D(чор.)</v>
      </c>
      <c r="DD1343" s="732" t="s">
        <v>4684</v>
      </c>
      <c r="DE1343" s="165">
        <v>4430</v>
      </c>
      <c r="DF1343" s="525">
        <f t="shared" si="614"/>
        <v>4430</v>
      </c>
      <c r="DG1343" s="520"/>
      <c r="DH1343" s="527">
        <f t="shared" si="615"/>
        <v>4430</v>
      </c>
    </row>
    <row r="1344" spans="79:112" x14ac:dyDescent="0.2">
      <c r="CA1344" s="145" t="s">
        <v>7501</v>
      </c>
      <c r="CB1344" s="96"/>
      <c r="CC1344" s="96"/>
      <c r="DD1344" s="732" t="s">
        <v>4685</v>
      </c>
      <c r="DE1344" s="165">
        <v>4610</v>
      </c>
      <c r="DF1344" s="525">
        <f t="shared" si="614"/>
        <v>4610</v>
      </c>
      <c r="DG1344" s="520"/>
      <c r="DH1344" s="527">
        <f t="shared" si="615"/>
        <v>4610</v>
      </c>
    </row>
    <row r="1345" spans="79:112" x14ac:dyDescent="0.2">
      <c r="CA1345" s="145" t="s">
        <v>7501</v>
      </c>
      <c r="CB1345" s="475" t="s">
        <v>4109</v>
      </c>
      <c r="CC1345" s="238" t="str">
        <f>CONCATENATE(CA1345,".",CB1345)</f>
        <v>ДП Оксфорд.б/з фальц..робоча..Magnet цл +3завіс 3D</v>
      </c>
      <c r="DD1345" s="733" t="s">
        <v>4686</v>
      </c>
      <c r="DE1345" s="163">
        <v>4800</v>
      </c>
      <c r="DF1345" s="525">
        <f t="shared" si="614"/>
        <v>4800</v>
      </c>
      <c r="DG1345" s="523"/>
      <c r="DH1345" s="527">
        <f t="shared" si="615"/>
        <v>4800</v>
      </c>
    </row>
    <row r="1346" spans="79:112" x14ac:dyDescent="0.2">
      <c r="CA1346" s="146" t="s">
        <v>7501</v>
      </c>
      <c r="CB1346" s="587" t="s">
        <v>4110</v>
      </c>
      <c r="CC1346" s="239" t="str">
        <f>CONCATENATE(CA1346,".",CB1346)</f>
        <v>ДП Оксфорд.б/з фальц..робоча..Magnet ст +3завіс 3D</v>
      </c>
      <c r="DD1346" s="164" t="s">
        <v>882</v>
      </c>
      <c r="DE1346" s="165">
        <v>3320.0000000000005</v>
      </c>
      <c r="DF1346" s="525">
        <f t="shared" si="614"/>
        <v>3320</v>
      </c>
      <c r="DG1346" s="520"/>
      <c r="DH1346" s="527">
        <f t="shared" si="615"/>
        <v>3320</v>
      </c>
    </row>
    <row r="1347" spans="79:112" x14ac:dyDescent="0.2">
      <c r="CA1347" s="145" t="s">
        <v>7501</v>
      </c>
      <c r="CB1347" s="475" t="s">
        <v>5840</v>
      </c>
      <c r="CC1347" s="238" t="str">
        <f>CONCATENATE(CA1347,".",CB1347)</f>
        <v>ДП Оксфорд.б/з фальц..робоча..Magnet цл (чор.) +3завіс 3D(чор.)</v>
      </c>
      <c r="DD1347" s="164" t="s">
        <v>883</v>
      </c>
      <c r="DE1347" s="165">
        <v>3500.0000000000005</v>
      </c>
      <c r="DF1347" s="525">
        <f t="shared" si="614"/>
        <v>3500</v>
      </c>
      <c r="DG1347" s="520"/>
      <c r="DH1347" s="527">
        <f t="shared" si="615"/>
        <v>3500</v>
      </c>
    </row>
    <row r="1348" spans="79:112" x14ac:dyDescent="0.2">
      <c r="CA1348" s="146" t="s">
        <v>7501</v>
      </c>
      <c r="CB1348" s="587" t="s">
        <v>5841</v>
      </c>
      <c r="CC1348" s="239" t="str">
        <f>CONCATENATE(CA1348,".",CB1348)</f>
        <v>ДП Оксфорд.б/з фальц..робоча..Magnet ст (чор.) +3завіс 3D(чор.)</v>
      </c>
      <c r="DD1348" s="164" t="s">
        <v>1216</v>
      </c>
      <c r="DE1348" s="165">
        <v>3600</v>
      </c>
      <c r="DF1348" s="525">
        <f t="shared" si="614"/>
        <v>3600</v>
      </c>
      <c r="DG1348" s="520"/>
      <c r="DH1348" s="527">
        <f t="shared" si="615"/>
        <v>3600</v>
      </c>
    </row>
    <row r="1349" spans="79:112" x14ac:dyDescent="0.2">
      <c r="CA1349" s="144" t="s">
        <v>7502</v>
      </c>
      <c r="CB1349" s="133" t="s">
        <v>3871</v>
      </c>
      <c r="CC1349" s="134" t="str">
        <f>CONCATENATE(CA1349,".",CB1349)</f>
        <v>ДП Оксфорд.купе..робоча..(ні)</v>
      </c>
      <c r="DD1349" s="164" t="s">
        <v>884</v>
      </c>
      <c r="DE1349" s="165">
        <v>3690</v>
      </c>
      <c r="DF1349" s="525">
        <f t="shared" si="614"/>
        <v>3690</v>
      </c>
      <c r="DG1349" s="520"/>
      <c r="DH1349" s="527">
        <f t="shared" si="615"/>
        <v>3690</v>
      </c>
    </row>
    <row r="1350" spans="79:112" x14ac:dyDescent="0.2">
      <c r="CA1350" s="145" t="s">
        <v>7502</v>
      </c>
      <c r="CC1350" s="21"/>
      <c r="DD1350" s="164" t="s">
        <v>885</v>
      </c>
      <c r="DE1350" s="165">
        <v>3890</v>
      </c>
      <c r="DF1350" s="525">
        <f t="shared" si="614"/>
        <v>3890</v>
      </c>
      <c r="DG1350" s="520"/>
      <c r="DH1350" s="527">
        <f t="shared" si="615"/>
        <v>3890</v>
      </c>
    </row>
    <row r="1351" spans="79:112" x14ac:dyDescent="0.2">
      <c r="CA1351" s="145" t="s">
        <v>7502</v>
      </c>
      <c r="CB1351" s="136" t="s">
        <v>434</v>
      </c>
      <c r="CC1351" s="137" t="str">
        <f>CONCATENATE(CA1351,".",CB1351)</f>
        <v>ДП Оксфорд.купе..робоча..Ручка-Захват</v>
      </c>
      <c r="DD1351" s="164" t="s">
        <v>886</v>
      </c>
      <c r="DE1351" s="165">
        <v>4060</v>
      </c>
      <c r="DF1351" s="525">
        <f t="shared" si="614"/>
        <v>4060</v>
      </c>
      <c r="DG1351" s="520"/>
      <c r="DH1351" s="527">
        <f t="shared" si="615"/>
        <v>4060</v>
      </c>
    </row>
    <row r="1352" spans="79:112" x14ac:dyDescent="0.2">
      <c r="CA1352" s="145" t="s">
        <v>7502</v>
      </c>
      <c r="CB1352" s="136" t="s">
        <v>647</v>
      </c>
      <c r="CC1352" s="137" t="str">
        <f>CONCATENATE(CA1352,".",CB1352)</f>
        <v>ДП Оксфорд.купе..робоча..Ручка-Замок</v>
      </c>
      <c r="DD1352" s="164" t="s">
        <v>887</v>
      </c>
      <c r="DE1352" s="165">
        <v>4260</v>
      </c>
      <c r="DF1352" s="525">
        <f t="shared" si="614"/>
        <v>4260</v>
      </c>
      <c r="DG1352" s="520"/>
      <c r="DH1352" s="527">
        <f t="shared" si="615"/>
        <v>4260</v>
      </c>
    </row>
    <row r="1353" spans="79:112" x14ac:dyDescent="0.2">
      <c r="CA1353" s="431"/>
      <c r="CB1353" s="221"/>
      <c r="CC1353" s="222"/>
      <c r="DD1353" s="164" t="s">
        <v>888</v>
      </c>
      <c r="DE1353" s="165">
        <v>4430</v>
      </c>
      <c r="DF1353" s="525">
        <f t="shared" si="614"/>
        <v>4430</v>
      </c>
      <c r="DG1353" s="520"/>
      <c r="DH1353" s="527">
        <f t="shared" si="615"/>
        <v>4430</v>
      </c>
    </row>
    <row r="1354" spans="79:112" x14ac:dyDescent="0.2">
      <c r="CA1354" s="736" t="s">
        <v>3092</v>
      </c>
      <c r="CB1354" s="136" t="s">
        <v>3871</v>
      </c>
      <c r="CC1354" s="137" t="str">
        <f>CONCATENATE(CA1354,".",CB1354)</f>
        <v>ДП Лінея.фальц,.робоча..(ні)</v>
      </c>
      <c r="DD1354" s="164" t="s">
        <v>889</v>
      </c>
      <c r="DE1354" s="165">
        <v>4610</v>
      </c>
      <c r="DF1354" s="525">
        <f t="shared" si="614"/>
        <v>4610</v>
      </c>
      <c r="DG1354" s="520"/>
      <c r="DH1354" s="527">
        <f t="shared" si="615"/>
        <v>4610</v>
      </c>
    </row>
    <row r="1355" spans="79:112" x14ac:dyDescent="0.2">
      <c r="CA1355" s="736" t="s">
        <v>3092</v>
      </c>
      <c r="CC1355" s="21"/>
      <c r="DD1355" s="107" t="s">
        <v>890</v>
      </c>
      <c r="DE1355" s="163">
        <v>4800</v>
      </c>
      <c r="DF1355" s="525">
        <f t="shared" si="614"/>
        <v>4800</v>
      </c>
      <c r="DG1355" s="523"/>
      <c r="DH1355" s="527">
        <f t="shared" si="615"/>
        <v>4800</v>
      </c>
    </row>
    <row r="1356" spans="79:112" x14ac:dyDescent="0.2">
      <c r="CA1356" s="736" t="s">
        <v>3092</v>
      </c>
      <c r="CB1356" s="150" t="s">
        <v>5402</v>
      </c>
      <c r="CC1356" s="137" t="str">
        <f t="shared" ref="CC1356:CC1361" si="619">CONCATENATE(CA1356,".",CB1356)</f>
        <v>ДП Лінея.фальц,.робоча..Stand цл Лів +3завіс</v>
      </c>
      <c r="DD1356" s="164" t="s">
        <v>1337</v>
      </c>
      <c r="DE1356" s="165">
        <v>3320.0000000000005</v>
      </c>
      <c r="DF1356" s="525">
        <f t="shared" si="614"/>
        <v>3320</v>
      </c>
      <c r="DG1356" s="520"/>
      <c r="DH1356" s="527">
        <f t="shared" si="615"/>
        <v>3320</v>
      </c>
    </row>
    <row r="1357" spans="79:112" x14ac:dyDescent="0.2">
      <c r="CA1357" s="736" t="s">
        <v>3092</v>
      </c>
      <c r="CB1357" s="150" t="s">
        <v>5403</v>
      </c>
      <c r="CC1357" s="137" t="str">
        <f t="shared" si="619"/>
        <v>ДП Лінея.фальц,.робоча..Stand цл Пр +3завіс</v>
      </c>
      <c r="DD1357" s="164" t="s">
        <v>1338</v>
      </c>
      <c r="DE1357" s="165">
        <v>3500.0000000000005</v>
      </c>
      <c r="DF1357" s="525">
        <f t="shared" si="614"/>
        <v>3500</v>
      </c>
      <c r="DG1357" s="520"/>
      <c r="DH1357" s="527">
        <f t="shared" si="615"/>
        <v>3500</v>
      </c>
    </row>
    <row r="1358" spans="79:112" x14ac:dyDescent="0.2">
      <c r="CA1358" s="736" t="s">
        <v>3092</v>
      </c>
      <c r="CB1358" s="150" t="s">
        <v>5404</v>
      </c>
      <c r="CC1358" s="137" t="str">
        <f t="shared" si="619"/>
        <v>ДП Лінея.фальц,.робоча..Stand кл Лів +3завіс</v>
      </c>
      <c r="DD1358" s="164" t="s">
        <v>1339</v>
      </c>
      <c r="DE1358" s="165">
        <v>3600</v>
      </c>
      <c r="DF1358" s="525">
        <f t="shared" si="614"/>
        <v>3600</v>
      </c>
      <c r="DG1358" s="520"/>
      <c r="DH1358" s="527">
        <f t="shared" si="615"/>
        <v>3600</v>
      </c>
    </row>
    <row r="1359" spans="79:112" x14ac:dyDescent="0.2">
      <c r="CA1359" s="736" t="s">
        <v>3092</v>
      </c>
      <c r="CB1359" s="150" t="s">
        <v>5405</v>
      </c>
      <c r="CC1359" s="137" t="str">
        <f t="shared" si="619"/>
        <v>ДП Лінея.фальц,.робоча..Stand кл Пр +3завіс</v>
      </c>
      <c r="DD1359" s="164" t="s">
        <v>1340</v>
      </c>
      <c r="DE1359" s="165">
        <v>3690</v>
      </c>
      <c r="DF1359" s="525">
        <f t="shared" si="614"/>
        <v>3690</v>
      </c>
      <c r="DG1359" s="520"/>
      <c r="DH1359" s="527">
        <f t="shared" si="615"/>
        <v>3690</v>
      </c>
    </row>
    <row r="1360" spans="79:112" x14ac:dyDescent="0.2">
      <c r="CA1360" s="736" t="s">
        <v>3092</v>
      </c>
      <c r="CB1360" s="150" t="s">
        <v>5406</v>
      </c>
      <c r="CC1360" s="137" t="str">
        <f t="shared" si="619"/>
        <v>ДП Лінея.фальц,.робоча..Stand ст Лів +3завіс</v>
      </c>
      <c r="DD1360" s="164" t="s">
        <v>1341</v>
      </c>
      <c r="DE1360" s="165">
        <v>3890</v>
      </c>
      <c r="DF1360" s="525">
        <f t="shared" si="614"/>
        <v>3890</v>
      </c>
      <c r="DG1360" s="520"/>
      <c r="DH1360" s="527">
        <f t="shared" si="615"/>
        <v>3890</v>
      </c>
    </row>
    <row r="1361" spans="79:112" x14ac:dyDescent="0.2">
      <c r="CA1361" s="736" t="s">
        <v>3092</v>
      </c>
      <c r="CB1361" s="150" t="s">
        <v>5407</v>
      </c>
      <c r="CC1361" s="137" t="str">
        <f t="shared" si="619"/>
        <v>ДП Лінея.фальц,.робоча..Stand ст Пр +3завіс</v>
      </c>
      <c r="DD1361" s="164" t="s">
        <v>1342</v>
      </c>
      <c r="DE1361" s="165">
        <v>4060</v>
      </c>
      <c r="DF1361" s="525">
        <f t="shared" si="614"/>
        <v>4060</v>
      </c>
      <c r="DG1361" s="520"/>
      <c r="DH1361" s="527">
        <f t="shared" si="615"/>
        <v>4060</v>
      </c>
    </row>
    <row r="1362" spans="79:112" x14ac:dyDescent="0.2">
      <c r="CA1362" s="736" t="s">
        <v>3092</v>
      </c>
      <c r="CC1362" s="137"/>
      <c r="DD1362" s="164" t="s">
        <v>1343</v>
      </c>
      <c r="DE1362" s="165">
        <v>4260</v>
      </c>
      <c r="DF1362" s="525">
        <f t="shared" si="614"/>
        <v>4260</v>
      </c>
      <c r="DG1362" s="520"/>
      <c r="DH1362" s="527">
        <f t="shared" si="615"/>
        <v>4260</v>
      </c>
    </row>
    <row r="1363" spans="79:112" x14ac:dyDescent="0.2">
      <c r="CA1363" s="736" t="s">
        <v>3092</v>
      </c>
      <c r="CB1363" s="136" t="s">
        <v>6271</v>
      </c>
      <c r="CC1363" s="137" t="str">
        <f>CONCATENATE(CA1363,".",CB1363)</f>
        <v>ДП Лінея.фальц,.робоча..Soft цл (чор.) +3завіс</v>
      </c>
      <c r="DD1363" s="164" t="s">
        <v>1344</v>
      </c>
      <c r="DE1363" s="165">
        <v>4430</v>
      </c>
      <c r="DF1363" s="525">
        <f t="shared" si="614"/>
        <v>4430</v>
      </c>
      <c r="DG1363" s="520"/>
      <c r="DH1363" s="527">
        <f t="shared" si="615"/>
        <v>4430</v>
      </c>
    </row>
    <row r="1364" spans="79:112" x14ac:dyDescent="0.2">
      <c r="CA1364" s="736" t="s">
        <v>3092</v>
      </c>
      <c r="CB1364" s="136" t="s">
        <v>6206</v>
      </c>
      <c r="CC1364" s="137" t="str">
        <f>CONCATENATE(CA1364,".",CB1364)</f>
        <v>ДП Лінея.фальц,.робоча..Soft ст (чор.) +3завіс</v>
      </c>
      <c r="DD1364" s="164" t="s">
        <v>1345</v>
      </c>
      <c r="DE1364" s="165">
        <v>4610</v>
      </c>
      <c r="DF1364" s="525">
        <f t="shared" si="614"/>
        <v>4610</v>
      </c>
      <c r="DG1364" s="520"/>
      <c r="DH1364" s="527">
        <f t="shared" si="615"/>
        <v>4610</v>
      </c>
    </row>
    <row r="1365" spans="79:112" x14ac:dyDescent="0.2">
      <c r="CA1365" s="736" t="s">
        <v>3092</v>
      </c>
      <c r="CB1365" s="136" t="s">
        <v>4064</v>
      </c>
      <c r="CC1365" s="137" t="str">
        <f>CONCATENATE(CA1365,".",CB1365)</f>
        <v>ДП Лінея.фальц,.робоча..Soft цл +3завіс</v>
      </c>
      <c r="DD1365" s="107" t="s">
        <v>1346</v>
      </c>
      <c r="DE1365" s="163">
        <v>4800</v>
      </c>
      <c r="DF1365" s="525">
        <f t="shared" ref="DF1365:DF1385" si="620">ROUND(((DE1365-(DE1365/6))/$DD$3)*$DE$3,2)</f>
        <v>4800</v>
      </c>
      <c r="DG1365" s="523"/>
      <c r="DH1365" s="527">
        <f t="shared" ref="DH1365:DH1385" si="621">IF(DG1365="",DF1365,
IF(AND($DE$10&gt;=VLOOKUP(DG1365,$DD$5:$DH$9,2,0),$DE$10&lt;=VLOOKUP(DG1365,$DD$5:$DH$9,3,0)),
(DF1365*(1-VLOOKUP(DG1365,$DD$5:$DH$9,4,0))),
DF1365))</f>
        <v>4800</v>
      </c>
    </row>
    <row r="1366" spans="79:112" x14ac:dyDescent="0.2">
      <c r="CA1366" s="736" t="s">
        <v>3092</v>
      </c>
      <c r="CB1366" s="136" t="s">
        <v>4067</v>
      </c>
      <c r="CC1366" s="137" t="str">
        <f>CONCATENATE(CA1366,".",CB1366)</f>
        <v>ДП Лінея.фальц,.робоча..Soft ст +3завіс</v>
      </c>
      <c r="DD1366" s="164" t="s">
        <v>1895</v>
      </c>
      <c r="DE1366" s="165">
        <v>3820</v>
      </c>
      <c r="DF1366" s="525">
        <f t="shared" si="620"/>
        <v>3820</v>
      </c>
      <c r="DG1366" s="520"/>
      <c r="DH1366" s="527">
        <f t="shared" si="621"/>
        <v>3820</v>
      </c>
    </row>
    <row r="1367" spans="79:112" x14ac:dyDescent="0.2">
      <c r="CA1367" s="736" t="s">
        <v>3092</v>
      </c>
      <c r="CC1367" s="21"/>
      <c r="DD1367" s="164" t="s">
        <v>1896</v>
      </c>
      <c r="DE1367" s="165">
        <v>4040</v>
      </c>
      <c r="DF1367" s="525">
        <f t="shared" si="620"/>
        <v>4040</v>
      </c>
      <c r="DG1367" s="520"/>
      <c r="DH1367" s="527">
        <f t="shared" si="621"/>
        <v>4040</v>
      </c>
    </row>
    <row r="1368" spans="79:112" x14ac:dyDescent="0.2">
      <c r="CA1368" s="736" t="s">
        <v>3092</v>
      </c>
      <c r="CB1368" s="136" t="s">
        <v>4076</v>
      </c>
      <c r="CC1368" s="137" t="str">
        <f>CONCATENATE(CA1368,".",CB1368)</f>
        <v>ДП Лінея.фальц,.робоча..Magnet цл +3завіс</v>
      </c>
      <c r="DD1368" s="164" t="s">
        <v>1897</v>
      </c>
      <c r="DE1368" s="165">
        <v>4150</v>
      </c>
      <c r="DF1368" s="525">
        <f t="shared" si="620"/>
        <v>4150</v>
      </c>
      <c r="DG1368" s="520"/>
      <c r="DH1368" s="527">
        <f t="shared" si="621"/>
        <v>4150</v>
      </c>
    </row>
    <row r="1369" spans="79:112" x14ac:dyDescent="0.2">
      <c r="CA1369" s="423" t="s">
        <v>3092</v>
      </c>
      <c r="CB1369" s="61" t="s">
        <v>4079</v>
      </c>
      <c r="CC1369" s="138" t="str">
        <f>CONCATENATE(CA1369,".",CB1369)</f>
        <v>ДП Лінея.фальц,.робоча..Magnet ст +3завіс</v>
      </c>
      <c r="DD1369" s="164" t="s">
        <v>1898</v>
      </c>
      <c r="DE1369" s="165">
        <v>4240</v>
      </c>
      <c r="DF1369" s="525">
        <f t="shared" si="620"/>
        <v>4240</v>
      </c>
      <c r="DG1369" s="520"/>
      <c r="DH1369" s="527">
        <f t="shared" si="621"/>
        <v>4240</v>
      </c>
    </row>
    <row r="1370" spans="79:112" x14ac:dyDescent="0.2">
      <c r="CA1370" s="736" t="s">
        <v>3092</v>
      </c>
      <c r="CB1370" s="762" t="s">
        <v>5833</v>
      </c>
      <c r="CC1370" s="137" t="str">
        <f>CONCATENATE(CA1370,".",CB1370)</f>
        <v>ДП Лінея.фальц,.робоча..Magnet цл (чор.) +3завіс</v>
      </c>
      <c r="DD1370" s="164" t="s">
        <v>1899</v>
      </c>
      <c r="DE1370" s="165">
        <v>4480</v>
      </c>
      <c r="DF1370" s="525">
        <f t="shared" si="620"/>
        <v>4480</v>
      </c>
      <c r="DG1370" s="520"/>
      <c r="DH1370" s="527">
        <f t="shared" si="621"/>
        <v>4480</v>
      </c>
    </row>
    <row r="1371" spans="79:112" x14ac:dyDescent="0.2">
      <c r="CA1371" s="423" t="s">
        <v>3092</v>
      </c>
      <c r="CB1371" s="762" t="s">
        <v>5834</v>
      </c>
      <c r="CC1371" s="138" t="str">
        <f>CONCATENATE(CA1371,".",CB1371)</f>
        <v>ДП Лінея.фальц,.робоча..Magnet ст (чор.) +3завіс</v>
      </c>
      <c r="DD1371" s="164" t="s">
        <v>1900</v>
      </c>
      <c r="DE1371" s="165">
        <v>4670</v>
      </c>
      <c r="DF1371" s="525">
        <f t="shared" si="620"/>
        <v>4670</v>
      </c>
      <c r="DG1371" s="520"/>
      <c r="DH1371" s="527">
        <f t="shared" si="621"/>
        <v>4670</v>
      </c>
    </row>
    <row r="1372" spans="79:112" x14ac:dyDescent="0.2">
      <c r="CA1372" s="736" t="s">
        <v>3093</v>
      </c>
      <c r="CB1372" s="136" t="s">
        <v>3871</v>
      </c>
      <c r="CC1372" s="137" t="str">
        <f>CONCATENATE(CA1372,".",CB1372)</f>
        <v>ДП Лінея.фальц.робоча.(ні)</v>
      </c>
      <c r="DD1372" s="164" t="s">
        <v>1901</v>
      </c>
      <c r="DE1372" s="165">
        <v>4890</v>
      </c>
      <c r="DF1372" s="525">
        <f t="shared" si="620"/>
        <v>4890</v>
      </c>
      <c r="DG1372" s="520"/>
      <c r="DH1372" s="527">
        <f t="shared" si="621"/>
        <v>4890</v>
      </c>
    </row>
    <row r="1373" spans="79:112" x14ac:dyDescent="0.2">
      <c r="CA1373" s="736" t="s">
        <v>3093</v>
      </c>
      <c r="CC1373" s="21"/>
      <c r="DD1373" s="164" t="s">
        <v>1902</v>
      </c>
      <c r="DE1373" s="165">
        <v>5100</v>
      </c>
      <c r="DF1373" s="525">
        <f t="shared" si="620"/>
        <v>5100</v>
      </c>
      <c r="DG1373" s="520"/>
      <c r="DH1373" s="527">
        <f t="shared" si="621"/>
        <v>5100</v>
      </c>
    </row>
    <row r="1374" spans="79:112" x14ac:dyDescent="0.2">
      <c r="CA1374" s="736" t="s">
        <v>3093</v>
      </c>
      <c r="CB1374" s="150" t="s">
        <v>5402</v>
      </c>
      <c r="CC1374" s="137" t="str">
        <f t="shared" ref="CC1374:CC1379" si="622">CONCATENATE(CA1374,".",CB1374)</f>
        <v>ДП Лінея.фальц.робоча.Stand цл Лів +3завіс</v>
      </c>
      <c r="DD1374" s="164" t="s">
        <v>1903</v>
      </c>
      <c r="DE1374" s="165">
        <v>5300</v>
      </c>
      <c r="DF1374" s="525">
        <f t="shared" si="620"/>
        <v>5300</v>
      </c>
      <c r="DG1374" s="520"/>
      <c r="DH1374" s="527">
        <f t="shared" si="621"/>
        <v>5300</v>
      </c>
    </row>
    <row r="1375" spans="79:112" x14ac:dyDescent="0.2">
      <c r="CA1375" s="736" t="s">
        <v>3093</v>
      </c>
      <c r="CB1375" s="150" t="s">
        <v>5403</v>
      </c>
      <c r="CC1375" s="137" t="str">
        <f t="shared" si="622"/>
        <v>ДП Лінея.фальц.робоча.Stand цл Пр +3завіс</v>
      </c>
      <c r="DD1375" s="107" t="s">
        <v>1904</v>
      </c>
      <c r="DE1375" s="163">
        <v>5530.0000000000009</v>
      </c>
      <c r="DF1375" s="525">
        <f t="shared" si="620"/>
        <v>5530</v>
      </c>
      <c r="DG1375" s="523"/>
      <c r="DH1375" s="527">
        <f t="shared" si="621"/>
        <v>5530</v>
      </c>
    </row>
    <row r="1376" spans="79:112" x14ac:dyDescent="0.2">
      <c r="CA1376" s="736" t="s">
        <v>3093</v>
      </c>
      <c r="CB1376" s="150" t="s">
        <v>5404</v>
      </c>
      <c r="CC1376" s="137" t="str">
        <f t="shared" si="622"/>
        <v>ДП Лінея.фальц.робоча.Stand кл Лів +3завіс</v>
      </c>
      <c r="DD1376" s="164" t="s">
        <v>891</v>
      </c>
      <c r="DE1376" s="165">
        <v>4060</v>
      </c>
      <c r="DF1376" s="525">
        <f t="shared" si="620"/>
        <v>4060</v>
      </c>
      <c r="DG1376" s="520"/>
      <c r="DH1376" s="527">
        <f t="shared" si="621"/>
        <v>4060</v>
      </c>
    </row>
    <row r="1377" spans="79:112" x14ac:dyDescent="0.2">
      <c r="CA1377" s="736" t="s">
        <v>3093</v>
      </c>
      <c r="CB1377" s="150" t="s">
        <v>5405</v>
      </c>
      <c r="CC1377" s="137" t="str">
        <f t="shared" si="622"/>
        <v>ДП Лінея.фальц.робоча.Stand кл Пр +3завіс</v>
      </c>
      <c r="DD1377" s="164" t="s">
        <v>892</v>
      </c>
      <c r="DE1377" s="165">
        <v>4270</v>
      </c>
      <c r="DF1377" s="525">
        <f t="shared" si="620"/>
        <v>4270</v>
      </c>
      <c r="DG1377" s="520"/>
      <c r="DH1377" s="527">
        <f t="shared" si="621"/>
        <v>4270</v>
      </c>
    </row>
    <row r="1378" spans="79:112" x14ac:dyDescent="0.2">
      <c r="CA1378" s="736" t="s">
        <v>3093</v>
      </c>
      <c r="CB1378" s="150" t="s">
        <v>5406</v>
      </c>
      <c r="CC1378" s="137" t="str">
        <f t="shared" si="622"/>
        <v>ДП Лінея.фальц.робоча.Stand ст Лів +3завіс</v>
      </c>
      <c r="DD1378" s="164" t="s">
        <v>1217</v>
      </c>
      <c r="DE1378" s="165">
        <v>4390</v>
      </c>
      <c r="DF1378" s="525">
        <f t="shared" si="620"/>
        <v>4390</v>
      </c>
      <c r="DG1378" s="520"/>
      <c r="DH1378" s="527">
        <f t="shared" si="621"/>
        <v>4390</v>
      </c>
    </row>
    <row r="1379" spans="79:112" x14ac:dyDescent="0.2">
      <c r="CA1379" s="736" t="s">
        <v>3093</v>
      </c>
      <c r="CB1379" s="150" t="s">
        <v>5407</v>
      </c>
      <c r="CC1379" s="137" t="str">
        <f t="shared" si="622"/>
        <v>ДП Лінея.фальц.робоча.Stand ст Пр +3завіс</v>
      </c>
      <c r="DD1379" s="164" t="s">
        <v>893</v>
      </c>
      <c r="DE1379" s="165">
        <v>4490</v>
      </c>
      <c r="DF1379" s="525">
        <f t="shared" si="620"/>
        <v>4490</v>
      </c>
      <c r="DG1379" s="520"/>
      <c r="DH1379" s="527">
        <f t="shared" si="621"/>
        <v>4490</v>
      </c>
    </row>
    <row r="1380" spans="79:112" x14ac:dyDescent="0.2">
      <c r="CA1380" s="736" t="s">
        <v>3093</v>
      </c>
      <c r="CC1380" s="137"/>
      <c r="DD1380" s="164" t="s">
        <v>894</v>
      </c>
      <c r="DE1380" s="165">
        <v>4690</v>
      </c>
      <c r="DF1380" s="525">
        <f t="shared" si="620"/>
        <v>4690</v>
      </c>
      <c r="DG1380" s="520"/>
      <c r="DH1380" s="527">
        <f t="shared" si="621"/>
        <v>4690</v>
      </c>
    </row>
    <row r="1381" spans="79:112" x14ac:dyDescent="0.2">
      <c r="CA1381" s="736" t="s">
        <v>3093</v>
      </c>
      <c r="CB1381" s="136" t="s">
        <v>6271</v>
      </c>
      <c r="CC1381" s="137" t="str">
        <f>CONCATENATE(CA1381,".",CB1381)</f>
        <v>ДП Лінея.фальц.робоча.Soft цл (чор.) +3завіс</v>
      </c>
      <c r="DD1381" s="164" t="s">
        <v>895</v>
      </c>
      <c r="DE1381" s="165">
        <v>4900</v>
      </c>
      <c r="DF1381" s="525">
        <f t="shared" si="620"/>
        <v>4900</v>
      </c>
      <c r="DG1381" s="520"/>
      <c r="DH1381" s="527">
        <f t="shared" si="621"/>
        <v>4900</v>
      </c>
    </row>
    <row r="1382" spans="79:112" x14ac:dyDescent="0.2">
      <c r="CA1382" s="736" t="s">
        <v>3093</v>
      </c>
      <c r="CB1382" s="136" t="s">
        <v>6206</v>
      </c>
      <c r="CC1382" s="137" t="str">
        <f>CONCATENATE(CA1382,".",CB1382)</f>
        <v>ДП Лінея.фальц.робоча.Soft ст (чор.) +3завіс</v>
      </c>
      <c r="DD1382" s="164" t="s">
        <v>896</v>
      </c>
      <c r="DE1382" s="165">
        <v>5130</v>
      </c>
      <c r="DF1382" s="525">
        <f t="shared" si="620"/>
        <v>5130</v>
      </c>
      <c r="DG1382" s="520"/>
      <c r="DH1382" s="527">
        <f t="shared" si="621"/>
        <v>5130</v>
      </c>
    </row>
    <row r="1383" spans="79:112" x14ac:dyDescent="0.2">
      <c r="CA1383" s="736" t="s">
        <v>3093</v>
      </c>
      <c r="CB1383" s="136" t="s">
        <v>4064</v>
      </c>
      <c r="CC1383" s="137" t="str">
        <f>CONCATENATE(CA1383,".",CB1383)</f>
        <v>ДП Лінея.фальц.робоча.Soft цл +3завіс</v>
      </c>
      <c r="DD1383" s="164" t="s">
        <v>897</v>
      </c>
      <c r="DE1383" s="165">
        <v>5340</v>
      </c>
      <c r="DF1383" s="525">
        <f t="shared" si="620"/>
        <v>5340</v>
      </c>
      <c r="DG1383" s="520"/>
      <c r="DH1383" s="527">
        <f t="shared" si="621"/>
        <v>5340</v>
      </c>
    </row>
    <row r="1384" spans="79:112" x14ac:dyDescent="0.2">
      <c r="CA1384" s="736" t="s">
        <v>3093</v>
      </c>
      <c r="CB1384" s="136" t="s">
        <v>4067</v>
      </c>
      <c r="CC1384" s="137" t="str">
        <f>CONCATENATE(CA1384,".",CB1384)</f>
        <v>ДП Лінея.фальц.робоча.Soft ст +3завіс</v>
      </c>
      <c r="DD1384" s="164" t="s">
        <v>367</v>
      </c>
      <c r="DE1384" s="165">
        <v>5550</v>
      </c>
      <c r="DF1384" s="525">
        <f t="shared" si="620"/>
        <v>5550</v>
      </c>
      <c r="DG1384" s="520"/>
      <c r="DH1384" s="527">
        <f t="shared" si="621"/>
        <v>5550</v>
      </c>
    </row>
    <row r="1385" spans="79:112" x14ac:dyDescent="0.2">
      <c r="CA1385" s="736" t="s">
        <v>3093</v>
      </c>
      <c r="CC1385" s="21"/>
      <c r="DD1385" s="107" t="s">
        <v>368</v>
      </c>
      <c r="DE1385" s="163">
        <v>5750</v>
      </c>
      <c r="DF1385" s="525">
        <f t="shared" si="620"/>
        <v>5750</v>
      </c>
      <c r="DG1385" s="523"/>
      <c r="DH1385" s="527">
        <f t="shared" si="621"/>
        <v>5750</v>
      </c>
    </row>
    <row r="1386" spans="79:112" x14ac:dyDescent="0.2">
      <c r="CA1386" s="736" t="s">
        <v>3093</v>
      </c>
      <c r="CB1386" s="136" t="s">
        <v>4076</v>
      </c>
      <c r="CC1386" s="137" t="str">
        <f>CONCATENATE(CA1386,".",CB1386)</f>
        <v>ДП Лінея.фальц.робоча.Magnet цл +3завіс</v>
      </c>
      <c r="DD1386" s="164" t="s">
        <v>7452</v>
      </c>
      <c r="DE1386" s="165">
        <v>4060</v>
      </c>
      <c r="DF1386" s="525">
        <f t="shared" ref="DF1386:DF1395" si="623">ROUND(((DE1386-(DE1386/6))/$DD$3)*$DE$3,2)</f>
        <v>4060</v>
      </c>
      <c r="DG1386" s="520"/>
      <c r="DH1386" s="527">
        <f t="shared" ref="DH1386:DH1395" si="624">IF(DG1386="",DF1386,
IF(AND($DE$10&gt;=VLOOKUP(DG1386,$DD$5:$DH$9,2,0),$DE$10&lt;=VLOOKUP(DG1386,$DD$5:$DH$9,3,0)),
(DF1386*(1-VLOOKUP(DG1386,$DD$5:$DH$9,4,0))),
DF1386))</f>
        <v>4060</v>
      </c>
    </row>
    <row r="1387" spans="79:112" x14ac:dyDescent="0.2">
      <c r="CA1387" s="423" t="s">
        <v>3093</v>
      </c>
      <c r="CB1387" s="61" t="s">
        <v>4079</v>
      </c>
      <c r="CC1387" s="138" t="str">
        <f>CONCATENATE(CA1387,".",CB1387)</f>
        <v>ДП Лінея.фальц.робоча.Magnet ст +3завіс</v>
      </c>
      <c r="DD1387" s="164" t="s">
        <v>7453</v>
      </c>
      <c r="DE1387" s="165">
        <v>4270</v>
      </c>
      <c r="DF1387" s="525">
        <f t="shared" si="623"/>
        <v>4270</v>
      </c>
      <c r="DG1387" s="520"/>
      <c r="DH1387" s="527">
        <f t="shared" si="624"/>
        <v>4270</v>
      </c>
    </row>
    <row r="1388" spans="79:112" x14ac:dyDescent="0.2">
      <c r="CA1388" s="736" t="s">
        <v>3093</v>
      </c>
      <c r="CB1388" s="762" t="s">
        <v>5833</v>
      </c>
      <c r="CC1388" s="137" t="str">
        <f>CONCATENATE(CA1388,".",CB1388)</f>
        <v>ДП Лінея.фальц.робоча.Magnet цл (чор.) +3завіс</v>
      </c>
      <c r="DD1388" s="164" t="s">
        <v>7454</v>
      </c>
      <c r="DE1388" s="165">
        <v>4390</v>
      </c>
      <c r="DF1388" s="525">
        <f t="shared" si="623"/>
        <v>4390</v>
      </c>
      <c r="DG1388" s="520"/>
      <c r="DH1388" s="527">
        <f t="shared" si="624"/>
        <v>4390</v>
      </c>
    </row>
    <row r="1389" spans="79:112" x14ac:dyDescent="0.2">
      <c r="CA1389" s="423" t="s">
        <v>3093</v>
      </c>
      <c r="CB1389" s="762" t="s">
        <v>5834</v>
      </c>
      <c r="CC1389" s="138" t="str">
        <f>CONCATENATE(CA1389,".",CB1389)</f>
        <v>ДП Лінея.фальц.робоча.Magnet ст (чор.) +3завіс</v>
      </c>
      <c r="DD1389" s="164" t="s">
        <v>7455</v>
      </c>
      <c r="DE1389" s="165">
        <v>4490</v>
      </c>
      <c r="DF1389" s="525">
        <f t="shared" si="623"/>
        <v>4490</v>
      </c>
      <c r="DG1389" s="520"/>
      <c r="DH1389" s="527">
        <f t="shared" si="624"/>
        <v>4490</v>
      </c>
    </row>
    <row r="1390" spans="79:112" x14ac:dyDescent="0.2">
      <c r="CA1390" s="740" t="s">
        <v>3094</v>
      </c>
      <c r="CB1390" s="133" t="s">
        <v>3871</v>
      </c>
      <c r="CC1390" s="134" t="str">
        <f>CONCATENATE(CA1390,".",CB1390)</f>
        <v>ДП Лінея.фальц,.неробоча,.(ні)</v>
      </c>
      <c r="DD1390" s="164" t="s">
        <v>7456</v>
      </c>
      <c r="DE1390" s="165">
        <v>4690</v>
      </c>
      <c r="DF1390" s="525">
        <f t="shared" si="623"/>
        <v>4690</v>
      </c>
      <c r="DG1390" s="520"/>
      <c r="DH1390" s="527">
        <f t="shared" si="624"/>
        <v>4690</v>
      </c>
    </row>
    <row r="1391" spans="79:112" x14ac:dyDescent="0.2">
      <c r="CA1391" s="736" t="s">
        <v>3094</v>
      </c>
      <c r="CC1391" s="21"/>
      <c r="DD1391" s="164" t="s">
        <v>7457</v>
      </c>
      <c r="DE1391" s="165">
        <v>4900</v>
      </c>
      <c r="DF1391" s="525">
        <f t="shared" si="623"/>
        <v>4900</v>
      </c>
      <c r="DG1391" s="520"/>
      <c r="DH1391" s="527">
        <f t="shared" si="624"/>
        <v>4900</v>
      </c>
    </row>
    <row r="1392" spans="79:112" x14ac:dyDescent="0.2">
      <c r="CA1392" s="736" t="s">
        <v>3094</v>
      </c>
      <c r="CB1392" s="150" t="s">
        <v>4085</v>
      </c>
      <c r="CC1392" s="137" t="str">
        <f t="shared" ref="CC1392:CC1397" si="625">CONCATENATE(CA1392,".",CB1392)</f>
        <v>ДП Лінея.фальц,.неробоча,.Пл Stand +3завіс</v>
      </c>
      <c r="DD1392" s="164" t="s">
        <v>7458</v>
      </c>
      <c r="DE1392" s="165">
        <v>5130</v>
      </c>
      <c r="DF1392" s="525">
        <f t="shared" si="623"/>
        <v>5130</v>
      </c>
      <c r="DG1392" s="520"/>
      <c r="DH1392" s="527">
        <f t="shared" si="624"/>
        <v>5130</v>
      </c>
    </row>
    <row r="1393" spans="79:112" x14ac:dyDescent="0.2">
      <c r="CA1393" s="736" t="s">
        <v>3094</v>
      </c>
      <c r="CB1393" s="150" t="s">
        <v>6273</v>
      </c>
      <c r="CC1393" s="137" t="str">
        <f t="shared" si="625"/>
        <v>ДП Лінея.фальц,.неробоча,.Пл Soft (чор.) +3завіс</v>
      </c>
      <c r="DD1393" s="164" t="s">
        <v>7459</v>
      </c>
      <c r="DE1393" s="165">
        <v>5340</v>
      </c>
      <c r="DF1393" s="525">
        <f t="shared" si="623"/>
        <v>5340</v>
      </c>
      <c r="DG1393" s="520"/>
      <c r="DH1393" s="527">
        <f t="shared" si="624"/>
        <v>5340</v>
      </c>
    </row>
    <row r="1394" spans="79:112" x14ac:dyDescent="0.2">
      <c r="CA1394" s="736" t="s">
        <v>3094</v>
      </c>
      <c r="CB1394" s="150" t="s">
        <v>4093</v>
      </c>
      <c r="CC1394" s="137" t="str">
        <f t="shared" si="625"/>
        <v>ДП Лінея.фальц,.неробоча,.Пл Soft +3завіс</v>
      </c>
      <c r="DD1394" s="164" t="s">
        <v>7460</v>
      </c>
      <c r="DE1394" s="165">
        <v>5550</v>
      </c>
      <c r="DF1394" s="525">
        <f t="shared" si="623"/>
        <v>5550</v>
      </c>
      <c r="DG1394" s="520"/>
      <c r="DH1394" s="527">
        <f t="shared" si="624"/>
        <v>5550</v>
      </c>
    </row>
    <row r="1395" spans="79:112" x14ac:dyDescent="0.2">
      <c r="CA1395" s="736" t="s">
        <v>3094</v>
      </c>
      <c r="CB1395" s="151" t="s">
        <v>4096</v>
      </c>
      <c r="CC1395" s="137" t="str">
        <f t="shared" si="625"/>
        <v>ДП Лінея.фальц,.неробоча,.Пл Magnet +3завіс</v>
      </c>
      <c r="DD1395" s="107" t="s">
        <v>7461</v>
      </c>
      <c r="DE1395" s="163">
        <v>5750</v>
      </c>
      <c r="DF1395" s="525">
        <f t="shared" si="623"/>
        <v>5750</v>
      </c>
      <c r="DG1395" s="523"/>
      <c r="DH1395" s="527">
        <f t="shared" si="624"/>
        <v>5750</v>
      </c>
    </row>
    <row r="1396" spans="79:112" x14ac:dyDescent="0.2">
      <c r="CA1396" s="736" t="s">
        <v>3094</v>
      </c>
      <c r="CB1396" s="151" t="s">
        <v>5792</v>
      </c>
      <c r="CC1396" s="137" t="str">
        <f t="shared" si="625"/>
        <v>ДП Лінея.фальц,.неробоча,.Пл Magnet (чор.) +3завіс</v>
      </c>
      <c r="DD1396" s="164" t="s">
        <v>369</v>
      </c>
      <c r="DE1396" s="165">
        <v>4340</v>
      </c>
      <c r="DF1396" s="525">
        <f t="shared" ref="DF1396:DF1425" si="626">ROUND(((DE1396-(DE1396/6))/$DD$3)*$DE$3,2)</f>
        <v>4340</v>
      </c>
      <c r="DG1396" s="520"/>
      <c r="DH1396" s="527">
        <f t="shared" ref="DH1396:DH1425" si="627">IF(DG1396="",DF1396,
IF(AND($DE$10&gt;=VLOOKUP(DG1396,$DD$5:$DH$9,2,0),$DE$10&lt;=VLOOKUP(DG1396,$DD$5:$DH$9,3,0)),
(DF1396*(1-VLOOKUP(DG1396,$DD$5:$DH$9,4,0))),
DF1396))</f>
        <v>4340</v>
      </c>
    </row>
    <row r="1397" spans="79:112" x14ac:dyDescent="0.2">
      <c r="CA1397" s="740" t="s">
        <v>3095</v>
      </c>
      <c r="CB1397" s="133" t="s">
        <v>3871</v>
      </c>
      <c r="CC1397" s="134" t="str">
        <f t="shared" si="625"/>
        <v>ДП Лінея.фальц.неробоча.(ні)</v>
      </c>
      <c r="DD1397" s="164" t="s">
        <v>370</v>
      </c>
      <c r="DE1397" s="165">
        <v>4580</v>
      </c>
      <c r="DF1397" s="525">
        <f t="shared" si="626"/>
        <v>4580</v>
      </c>
      <c r="DG1397" s="520"/>
      <c r="DH1397" s="527">
        <f t="shared" si="627"/>
        <v>4580</v>
      </c>
    </row>
    <row r="1398" spans="79:112" x14ac:dyDescent="0.2">
      <c r="CA1398" s="736" t="s">
        <v>3095</v>
      </c>
      <c r="CC1398" s="21"/>
      <c r="DD1398" s="164" t="s">
        <v>1218</v>
      </c>
      <c r="DE1398" s="165">
        <v>4680</v>
      </c>
      <c r="DF1398" s="525">
        <f t="shared" si="626"/>
        <v>4680</v>
      </c>
      <c r="DG1398" s="520"/>
      <c r="DH1398" s="527">
        <f t="shared" si="627"/>
        <v>4680</v>
      </c>
    </row>
    <row r="1399" spans="79:112" x14ac:dyDescent="0.2">
      <c r="CA1399" s="736" t="s">
        <v>3095</v>
      </c>
      <c r="CB1399" s="150" t="s">
        <v>4085</v>
      </c>
      <c r="CC1399" s="137" t="str">
        <f>CONCATENATE(CA1399,".",CB1399)</f>
        <v>ДП Лінея.фальц.неробоча.Пл Stand +3завіс</v>
      </c>
      <c r="DD1399" s="164" t="s">
        <v>371</v>
      </c>
      <c r="DE1399" s="165">
        <v>4800</v>
      </c>
      <c r="DF1399" s="525">
        <f t="shared" si="626"/>
        <v>4800</v>
      </c>
      <c r="DG1399" s="520"/>
      <c r="DH1399" s="527">
        <f t="shared" si="627"/>
        <v>4800</v>
      </c>
    </row>
    <row r="1400" spans="79:112" x14ac:dyDescent="0.2">
      <c r="CA1400" s="736" t="s">
        <v>3095</v>
      </c>
      <c r="CB1400" s="150" t="s">
        <v>6273</v>
      </c>
      <c r="CC1400" s="137" t="str">
        <f>CONCATENATE(CA1400,".",CB1400)</f>
        <v>ДП Лінея.фальц.неробоча.Пл Soft (чор.) +3завіс</v>
      </c>
      <c r="DD1400" s="164" t="s">
        <v>372</v>
      </c>
      <c r="DE1400" s="165">
        <v>5020.0000000000009</v>
      </c>
      <c r="DF1400" s="525">
        <f t="shared" si="626"/>
        <v>5020</v>
      </c>
      <c r="DG1400" s="520"/>
      <c r="DH1400" s="527">
        <f t="shared" si="627"/>
        <v>5020</v>
      </c>
    </row>
    <row r="1401" spans="79:112" x14ac:dyDescent="0.2">
      <c r="CA1401" s="736" t="s">
        <v>3095</v>
      </c>
      <c r="CB1401" s="150" t="s">
        <v>4093</v>
      </c>
      <c r="CC1401" s="137" t="str">
        <f>CONCATENATE(CA1401,".",CB1401)</f>
        <v>ДП Лінея.фальц.неробоча.Пл Soft +3завіс</v>
      </c>
      <c r="DD1401" s="164" t="s">
        <v>373</v>
      </c>
      <c r="DE1401" s="165">
        <v>5240</v>
      </c>
      <c r="DF1401" s="525">
        <f t="shared" si="626"/>
        <v>5240</v>
      </c>
      <c r="DG1401" s="520"/>
      <c r="DH1401" s="527">
        <f t="shared" si="627"/>
        <v>5240</v>
      </c>
    </row>
    <row r="1402" spans="79:112" x14ac:dyDescent="0.2">
      <c r="CA1402" s="736" t="s">
        <v>3095</v>
      </c>
      <c r="CB1402" s="151" t="s">
        <v>4096</v>
      </c>
      <c r="CC1402" s="137" t="str">
        <f>CONCATENATE(CA1402,".",CB1402)</f>
        <v>ДП Лінея.фальц.неробоча.Пл Magnet +3завіс</v>
      </c>
      <c r="DD1402" s="164" t="s">
        <v>374</v>
      </c>
      <c r="DE1402" s="165">
        <v>5480</v>
      </c>
      <c r="DF1402" s="525">
        <f t="shared" si="626"/>
        <v>5480</v>
      </c>
      <c r="DG1402" s="520"/>
      <c r="DH1402" s="527">
        <f t="shared" si="627"/>
        <v>5480</v>
      </c>
    </row>
    <row r="1403" spans="79:112" x14ac:dyDescent="0.2">
      <c r="CA1403" s="736" t="s">
        <v>3095</v>
      </c>
      <c r="CB1403" s="151" t="s">
        <v>5792</v>
      </c>
      <c r="CC1403" s="137" t="str">
        <f>CONCATENATE(CA1403,".",CB1403)</f>
        <v>ДП Лінея.фальц.неробоча.Пл Magnet (чор.) +3завіс</v>
      </c>
      <c r="DD1403" s="164" t="s">
        <v>375</v>
      </c>
      <c r="DE1403" s="165">
        <v>5710.0000000000009</v>
      </c>
      <c r="DF1403" s="525">
        <f t="shared" si="626"/>
        <v>5710</v>
      </c>
      <c r="DG1403" s="520"/>
      <c r="DH1403" s="527">
        <f t="shared" si="627"/>
        <v>5710</v>
      </c>
    </row>
    <row r="1404" spans="79:112" x14ac:dyDescent="0.2">
      <c r="CA1404" s="431"/>
      <c r="CB1404" s="221"/>
      <c r="CC1404" s="222"/>
      <c r="DD1404" s="164" t="s">
        <v>376</v>
      </c>
      <c r="DE1404" s="165">
        <v>5920.0000000000009</v>
      </c>
      <c r="DF1404" s="525">
        <f t="shared" si="626"/>
        <v>5920</v>
      </c>
      <c r="DG1404" s="520"/>
      <c r="DH1404" s="527">
        <f t="shared" si="627"/>
        <v>5920</v>
      </c>
    </row>
    <row r="1405" spans="79:112" x14ac:dyDescent="0.2">
      <c r="CA1405" s="736" t="s">
        <v>3096</v>
      </c>
      <c r="CB1405" s="136" t="s">
        <v>3871</v>
      </c>
      <c r="CC1405" s="137" t="str">
        <f>CONCATENATE(CA1405,".",CB1405)</f>
        <v>ДП ЛАЙН.фальц,.робоча..(ні)</v>
      </c>
      <c r="DD1405" s="107" t="s">
        <v>377</v>
      </c>
      <c r="DE1405" s="163">
        <v>6160.0000000000009</v>
      </c>
      <c r="DF1405" s="525">
        <f t="shared" si="626"/>
        <v>6160</v>
      </c>
      <c r="DG1405" s="523"/>
      <c r="DH1405" s="527">
        <f t="shared" si="627"/>
        <v>6160</v>
      </c>
    </row>
    <row r="1406" spans="79:112" x14ac:dyDescent="0.2">
      <c r="CA1406" s="736" t="s">
        <v>3096</v>
      </c>
      <c r="CC1406" s="21"/>
      <c r="DD1406" s="732" t="s">
        <v>4992</v>
      </c>
      <c r="DE1406" s="165">
        <v>4660</v>
      </c>
      <c r="DF1406" s="525">
        <f t="shared" si="626"/>
        <v>4660</v>
      </c>
      <c r="DG1406" s="520"/>
      <c r="DH1406" s="527">
        <f t="shared" si="627"/>
        <v>4660</v>
      </c>
    </row>
    <row r="1407" spans="79:112" x14ac:dyDescent="0.2">
      <c r="CA1407" s="736" t="s">
        <v>3096</v>
      </c>
      <c r="CB1407" s="150" t="s">
        <v>5402</v>
      </c>
      <c r="CC1407" s="137" t="str">
        <f t="shared" ref="CC1407:CC1412" si="628">CONCATENATE(CA1407,".",CB1407)</f>
        <v>ДП ЛАЙН.фальц,.робоча..Stand цл Лів +3завіс</v>
      </c>
      <c r="DD1407" s="732" t="s">
        <v>4993</v>
      </c>
      <c r="DE1407" s="165">
        <v>4890</v>
      </c>
      <c r="DF1407" s="525">
        <f t="shared" si="626"/>
        <v>4890</v>
      </c>
      <c r="DG1407" s="520"/>
      <c r="DH1407" s="527">
        <f t="shared" si="627"/>
        <v>4890</v>
      </c>
    </row>
    <row r="1408" spans="79:112" x14ac:dyDescent="0.2">
      <c r="CA1408" s="736" t="s">
        <v>3096</v>
      </c>
      <c r="CB1408" s="150" t="s">
        <v>5403</v>
      </c>
      <c r="CC1408" s="137" t="str">
        <f t="shared" si="628"/>
        <v>ДП ЛАЙН.фальц,.робоча..Stand цл Пр +3завіс</v>
      </c>
      <c r="DD1408" s="732" t="s">
        <v>4994</v>
      </c>
      <c r="DE1408" s="165">
        <v>5020.0000000000009</v>
      </c>
      <c r="DF1408" s="525">
        <f t="shared" si="626"/>
        <v>5020</v>
      </c>
      <c r="DG1408" s="520"/>
      <c r="DH1408" s="527">
        <f t="shared" si="627"/>
        <v>5020</v>
      </c>
    </row>
    <row r="1409" spans="79:112" x14ac:dyDescent="0.2">
      <c r="CA1409" s="736" t="s">
        <v>3096</v>
      </c>
      <c r="CB1409" s="150" t="s">
        <v>5404</v>
      </c>
      <c r="CC1409" s="137" t="str">
        <f t="shared" si="628"/>
        <v>ДП ЛАЙН.фальц,.робоча..Stand кл Лів +3завіс</v>
      </c>
      <c r="DD1409" s="732" t="s">
        <v>4995</v>
      </c>
      <c r="DE1409" s="165">
        <v>5150</v>
      </c>
      <c r="DF1409" s="525">
        <f t="shared" si="626"/>
        <v>5150</v>
      </c>
      <c r="DG1409" s="520"/>
      <c r="DH1409" s="527">
        <f t="shared" si="627"/>
        <v>5150</v>
      </c>
    </row>
    <row r="1410" spans="79:112" x14ac:dyDescent="0.2">
      <c r="CA1410" s="736" t="s">
        <v>3096</v>
      </c>
      <c r="CB1410" s="150" t="s">
        <v>5405</v>
      </c>
      <c r="CC1410" s="137" t="str">
        <f t="shared" si="628"/>
        <v>ДП ЛАЙН.фальц,.робоча..Stand кл Пр +3завіс</v>
      </c>
      <c r="DD1410" s="732" t="s">
        <v>4996</v>
      </c>
      <c r="DE1410" s="165">
        <v>5400</v>
      </c>
      <c r="DF1410" s="525">
        <f t="shared" si="626"/>
        <v>5400</v>
      </c>
      <c r="DG1410" s="520"/>
      <c r="DH1410" s="527">
        <f t="shared" si="627"/>
        <v>5400</v>
      </c>
    </row>
    <row r="1411" spans="79:112" x14ac:dyDescent="0.2">
      <c r="CA1411" s="736" t="s">
        <v>3096</v>
      </c>
      <c r="CB1411" s="150" t="s">
        <v>5406</v>
      </c>
      <c r="CC1411" s="137" t="str">
        <f t="shared" si="628"/>
        <v>ДП ЛАЙН.фальц,.робоча..Stand ст Лів +3завіс</v>
      </c>
      <c r="DD1411" s="732" t="s">
        <v>4997</v>
      </c>
      <c r="DE1411" s="165">
        <v>5660</v>
      </c>
      <c r="DF1411" s="525">
        <f t="shared" si="626"/>
        <v>5660</v>
      </c>
      <c r="DG1411" s="520"/>
      <c r="DH1411" s="527">
        <f t="shared" si="627"/>
        <v>5660</v>
      </c>
    </row>
    <row r="1412" spans="79:112" x14ac:dyDescent="0.2">
      <c r="CA1412" s="736" t="s">
        <v>3096</v>
      </c>
      <c r="CB1412" s="150" t="s">
        <v>5407</v>
      </c>
      <c r="CC1412" s="137" t="str">
        <f t="shared" si="628"/>
        <v>ДП ЛАЙН.фальц,.робоча..Stand ст Пр +3завіс</v>
      </c>
      <c r="DD1412" s="732" t="s">
        <v>4998</v>
      </c>
      <c r="DE1412" s="165">
        <v>5910</v>
      </c>
      <c r="DF1412" s="525">
        <f t="shared" si="626"/>
        <v>5910</v>
      </c>
      <c r="DG1412" s="520"/>
      <c r="DH1412" s="527">
        <f t="shared" si="627"/>
        <v>5910</v>
      </c>
    </row>
    <row r="1413" spans="79:112" x14ac:dyDescent="0.2">
      <c r="CA1413" s="736" t="s">
        <v>3096</v>
      </c>
      <c r="CC1413" s="137"/>
      <c r="DD1413" s="732" t="s">
        <v>4999</v>
      </c>
      <c r="DE1413" s="165">
        <v>6170</v>
      </c>
      <c r="DF1413" s="525">
        <f t="shared" si="626"/>
        <v>6170</v>
      </c>
      <c r="DG1413" s="520"/>
      <c r="DH1413" s="527">
        <f t="shared" si="627"/>
        <v>6170</v>
      </c>
    </row>
    <row r="1414" spans="79:112" x14ac:dyDescent="0.2">
      <c r="CA1414" s="736" t="s">
        <v>3096</v>
      </c>
      <c r="CB1414" s="136" t="s">
        <v>6271</v>
      </c>
      <c r="CC1414" s="137" t="str">
        <f>CONCATENATE(CA1414,".",CB1414)</f>
        <v>ДП ЛАЙН.фальц,.робоча..Soft цл (чор.) +3завіс</v>
      </c>
      <c r="DD1414" s="732" t="s">
        <v>5000</v>
      </c>
      <c r="DE1414" s="165">
        <v>6420</v>
      </c>
      <c r="DF1414" s="525">
        <f t="shared" si="626"/>
        <v>6420</v>
      </c>
      <c r="DG1414" s="520"/>
      <c r="DH1414" s="527">
        <f t="shared" si="627"/>
        <v>6420</v>
      </c>
    </row>
    <row r="1415" spans="79:112" x14ac:dyDescent="0.2">
      <c r="CA1415" s="736" t="s">
        <v>3096</v>
      </c>
      <c r="CB1415" s="136" t="s">
        <v>6206</v>
      </c>
      <c r="CC1415" s="137" t="str">
        <f>CONCATENATE(CA1415,".",CB1415)</f>
        <v>ДП ЛАЙН.фальц,.робоча..Soft ст (чор.) +3завіс</v>
      </c>
      <c r="DD1415" s="733" t="s">
        <v>5001</v>
      </c>
      <c r="DE1415" s="163">
        <v>6680</v>
      </c>
      <c r="DF1415" s="525">
        <f t="shared" si="626"/>
        <v>6680</v>
      </c>
      <c r="DG1415" s="523"/>
      <c r="DH1415" s="527">
        <f t="shared" si="627"/>
        <v>6680</v>
      </c>
    </row>
    <row r="1416" spans="79:112" x14ac:dyDescent="0.2">
      <c r="CA1416" s="736" t="s">
        <v>3096</v>
      </c>
      <c r="CB1416" s="136" t="s">
        <v>4064</v>
      </c>
      <c r="CC1416" s="137" t="str">
        <f>CONCATENATE(CA1416,".",CB1416)</f>
        <v>ДП ЛАЙН.фальц,.робоча..Soft цл +3завіс</v>
      </c>
      <c r="DD1416" s="164" t="s">
        <v>1723</v>
      </c>
      <c r="DE1416" s="165">
        <v>4660</v>
      </c>
      <c r="DF1416" s="525">
        <f t="shared" si="626"/>
        <v>4660</v>
      </c>
      <c r="DG1416" s="520"/>
      <c r="DH1416" s="527">
        <f t="shared" si="627"/>
        <v>4660</v>
      </c>
    </row>
    <row r="1417" spans="79:112" x14ac:dyDescent="0.2">
      <c r="CA1417" s="736" t="s">
        <v>3096</v>
      </c>
      <c r="CB1417" s="136" t="s">
        <v>4067</v>
      </c>
      <c r="CC1417" s="137" t="str">
        <f>CONCATENATE(CA1417,".",CB1417)</f>
        <v>ДП ЛАЙН.фальц,.робоча..Soft ст +3завіс</v>
      </c>
      <c r="DD1417" s="164" t="s">
        <v>1724</v>
      </c>
      <c r="DE1417" s="165">
        <v>4890</v>
      </c>
      <c r="DF1417" s="525">
        <f t="shared" si="626"/>
        <v>4890</v>
      </c>
      <c r="DG1417" s="520"/>
      <c r="DH1417" s="527">
        <f t="shared" si="627"/>
        <v>4890</v>
      </c>
    </row>
    <row r="1418" spans="79:112" x14ac:dyDescent="0.2">
      <c r="CA1418" s="736" t="s">
        <v>3096</v>
      </c>
      <c r="CC1418" s="21"/>
      <c r="DD1418" s="164" t="s">
        <v>1725</v>
      </c>
      <c r="DE1418" s="165">
        <v>5020.0000000000009</v>
      </c>
      <c r="DF1418" s="525">
        <f t="shared" si="626"/>
        <v>5020</v>
      </c>
      <c r="DG1418" s="520"/>
      <c r="DH1418" s="527">
        <f t="shared" si="627"/>
        <v>5020</v>
      </c>
    </row>
    <row r="1419" spans="79:112" x14ac:dyDescent="0.2">
      <c r="CA1419" s="736" t="s">
        <v>3096</v>
      </c>
      <c r="CB1419" s="136" t="s">
        <v>4076</v>
      </c>
      <c r="CC1419" s="137" t="str">
        <f>CONCATENATE(CA1419,".",CB1419)</f>
        <v>ДП ЛАЙН.фальц,.робоча..Magnet цл +3завіс</v>
      </c>
      <c r="DD1419" s="164" t="s">
        <v>1726</v>
      </c>
      <c r="DE1419" s="165">
        <v>5150</v>
      </c>
      <c r="DF1419" s="525">
        <f t="shared" si="626"/>
        <v>5150</v>
      </c>
      <c r="DG1419" s="520"/>
      <c r="DH1419" s="527">
        <f t="shared" si="627"/>
        <v>5150</v>
      </c>
    </row>
    <row r="1420" spans="79:112" x14ac:dyDescent="0.2">
      <c r="CA1420" s="423" t="s">
        <v>3096</v>
      </c>
      <c r="CB1420" s="61" t="s">
        <v>4079</v>
      </c>
      <c r="CC1420" s="138" t="str">
        <f>CONCATENATE(CA1420,".",CB1420)</f>
        <v>ДП ЛАЙН.фальц,.робоча..Magnet ст +3завіс</v>
      </c>
      <c r="DD1420" s="164" t="s">
        <v>1727</v>
      </c>
      <c r="DE1420" s="165">
        <v>5400</v>
      </c>
      <c r="DF1420" s="525">
        <f t="shared" si="626"/>
        <v>5400</v>
      </c>
      <c r="DG1420" s="520"/>
      <c r="DH1420" s="527">
        <f t="shared" si="627"/>
        <v>5400</v>
      </c>
    </row>
    <row r="1421" spans="79:112" x14ac:dyDescent="0.2">
      <c r="CA1421" s="736" t="s">
        <v>3096</v>
      </c>
      <c r="CB1421" s="762" t="s">
        <v>5833</v>
      </c>
      <c r="CC1421" s="137" t="str">
        <f>CONCATENATE(CA1421,".",CB1421)</f>
        <v>ДП ЛАЙН.фальц,.робоча..Magnet цл (чор.) +3завіс</v>
      </c>
      <c r="DD1421" s="164" t="s">
        <v>1728</v>
      </c>
      <c r="DE1421" s="165">
        <v>5660</v>
      </c>
      <c r="DF1421" s="525">
        <f t="shared" si="626"/>
        <v>5660</v>
      </c>
      <c r="DG1421" s="520"/>
      <c r="DH1421" s="527">
        <f t="shared" si="627"/>
        <v>5660</v>
      </c>
    </row>
    <row r="1422" spans="79:112" x14ac:dyDescent="0.2">
      <c r="CA1422" s="423" t="s">
        <v>3096</v>
      </c>
      <c r="CB1422" s="762" t="s">
        <v>5834</v>
      </c>
      <c r="CC1422" s="138" t="str">
        <f>CONCATENATE(CA1422,".",CB1422)</f>
        <v>ДП ЛАЙН.фальц,.робоча..Magnet ст (чор.) +3завіс</v>
      </c>
      <c r="DD1422" s="164" t="s">
        <v>1729</v>
      </c>
      <c r="DE1422" s="165">
        <v>5910</v>
      </c>
      <c r="DF1422" s="525">
        <f t="shared" si="626"/>
        <v>5910</v>
      </c>
      <c r="DG1422" s="520"/>
      <c r="DH1422" s="527">
        <f t="shared" si="627"/>
        <v>5910</v>
      </c>
    </row>
    <row r="1423" spans="79:112" x14ac:dyDescent="0.2">
      <c r="CA1423" s="740" t="s">
        <v>3097</v>
      </c>
      <c r="CB1423" s="133" t="s">
        <v>3871</v>
      </c>
      <c r="CC1423" s="134" t="str">
        <f>CONCATENATE(CA1423,".",CB1423)</f>
        <v>ДП ЛАЙН.фальц,.неробоча,.(ні)</v>
      </c>
      <c r="DD1423" s="164" t="s">
        <v>1730</v>
      </c>
      <c r="DE1423" s="165">
        <v>6170</v>
      </c>
      <c r="DF1423" s="525">
        <f t="shared" si="626"/>
        <v>6170</v>
      </c>
      <c r="DG1423" s="520"/>
      <c r="DH1423" s="527">
        <f t="shared" si="627"/>
        <v>6170</v>
      </c>
    </row>
    <row r="1424" spans="79:112" x14ac:dyDescent="0.2">
      <c r="CA1424" s="736" t="s">
        <v>3097</v>
      </c>
      <c r="CC1424" s="21"/>
      <c r="DD1424" s="164" t="s">
        <v>1731</v>
      </c>
      <c r="DE1424" s="165">
        <v>6420</v>
      </c>
      <c r="DF1424" s="525">
        <f t="shared" si="626"/>
        <v>6420</v>
      </c>
      <c r="DG1424" s="520"/>
      <c r="DH1424" s="527">
        <f t="shared" si="627"/>
        <v>6420</v>
      </c>
    </row>
    <row r="1425" spans="79:112" x14ac:dyDescent="0.2">
      <c r="CA1425" s="736" t="s">
        <v>3097</v>
      </c>
      <c r="CB1425" s="150" t="s">
        <v>4085</v>
      </c>
      <c r="CC1425" s="137" t="str">
        <f>CONCATENATE(CA1425,".",CB1425)</f>
        <v>ДП ЛАЙН.фальц,.неробоча,.Пл Stand +3завіс</v>
      </c>
      <c r="DD1425" s="107" t="s">
        <v>1732</v>
      </c>
      <c r="DE1425" s="163">
        <v>6680</v>
      </c>
      <c r="DF1425" s="525">
        <f t="shared" si="626"/>
        <v>6680</v>
      </c>
      <c r="DG1425" s="523"/>
      <c r="DH1425" s="527">
        <f t="shared" si="627"/>
        <v>6680</v>
      </c>
    </row>
    <row r="1426" spans="79:112" x14ac:dyDescent="0.2">
      <c r="CA1426" s="736" t="s">
        <v>3097</v>
      </c>
      <c r="CB1426" s="150" t="s">
        <v>6273</v>
      </c>
      <c r="CC1426" s="137" t="str">
        <f>CONCATENATE(CA1426,".",CB1426)</f>
        <v>ДП ЛАЙН.фальц,.неробоча,.Пл Soft (чор.) +3завіс</v>
      </c>
      <c r="DD1426" s="638"/>
      <c r="DE1426" s="639"/>
      <c r="DF1426" s="640"/>
      <c r="DG1426" s="641"/>
      <c r="DH1426" s="642"/>
    </row>
    <row r="1427" spans="79:112" x14ac:dyDescent="0.2">
      <c r="CA1427" s="736" t="s">
        <v>3097</v>
      </c>
      <c r="CB1427" s="150" t="s">
        <v>4093</v>
      </c>
      <c r="CC1427" s="137" t="str">
        <f>CONCATENATE(CA1427,".",CB1427)</f>
        <v>ДП ЛАЙН.фальц,.неробоча,.Пл Soft +3завіс</v>
      </c>
      <c r="DD1427" s="731" t="s">
        <v>4687</v>
      </c>
      <c r="DE1427" s="162">
        <v>3570</v>
      </c>
      <c r="DF1427" s="525">
        <f t="shared" ref="DF1427:DF1516" si="629">ROUND(((DE1427-(DE1427/6))/$DD$3)*$DE$3,2)</f>
        <v>3570</v>
      </c>
      <c r="DG1427" s="526"/>
      <c r="DH1427" s="527">
        <f t="shared" ref="DH1427:DH1516" si="630">IF(DG1427="",DF1427,
IF(AND($DE$10&gt;=VLOOKUP(DG1427,$DD$5:$DH$9,2,0),$DE$10&lt;=VLOOKUP(DG1427,$DD$5:$DH$9,3,0)),
(DF1427*(1-VLOOKUP(DG1427,$DD$5:$DH$9,4,0))),
DF1427))</f>
        <v>3570</v>
      </c>
    </row>
    <row r="1428" spans="79:112" x14ac:dyDescent="0.2">
      <c r="CA1428" s="736" t="s">
        <v>3097</v>
      </c>
      <c r="CB1428" s="151" t="s">
        <v>4096</v>
      </c>
      <c r="CC1428" s="137" t="str">
        <f>CONCATENATE(CA1428,".",CB1428)</f>
        <v>ДП ЛАЙН.фальц,.неробоча,.Пл Magnet +3завіс</v>
      </c>
      <c r="DD1428" s="732" t="s">
        <v>4688</v>
      </c>
      <c r="DE1428" s="165">
        <v>3740</v>
      </c>
      <c r="DF1428" s="525">
        <f t="shared" si="629"/>
        <v>3740</v>
      </c>
      <c r="DG1428" s="520"/>
      <c r="DH1428" s="527">
        <f t="shared" si="630"/>
        <v>3740</v>
      </c>
    </row>
    <row r="1429" spans="79:112" x14ac:dyDescent="0.2">
      <c r="CA1429" s="736" t="s">
        <v>3097</v>
      </c>
      <c r="CB1429" s="151" t="s">
        <v>5792</v>
      </c>
      <c r="CC1429" s="137" t="str">
        <f>CONCATENATE(CA1429,".",CB1429)</f>
        <v>ДП ЛАЙН.фальц,.неробоча,.Пл Magnet (чор.) +3завіс</v>
      </c>
      <c r="DD1429" s="732" t="s">
        <v>4689</v>
      </c>
      <c r="DE1429" s="165">
        <v>3820</v>
      </c>
      <c r="DF1429" s="525">
        <f t="shared" si="629"/>
        <v>3820</v>
      </c>
      <c r="DG1429" s="520"/>
      <c r="DH1429" s="527">
        <f t="shared" si="630"/>
        <v>3820</v>
      </c>
    </row>
    <row r="1430" spans="79:112" x14ac:dyDescent="0.2">
      <c r="CA1430" s="431"/>
      <c r="CB1430" s="221"/>
      <c r="CC1430" s="222"/>
      <c r="DD1430" s="732" t="s">
        <v>4690</v>
      </c>
      <c r="DE1430" s="165">
        <v>3910</v>
      </c>
      <c r="DF1430" s="525">
        <f t="shared" si="629"/>
        <v>3910</v>
      </c>
      <c r="DG1430" s="520"/>
      <c r="DH1430" s="527">
        <f t="shared" si="630"/>
        <v>3910</v>
      </c>
    </row>
    <row r="1431" spans="79:112" x14ac:dyDescent="0.2">
      <c r="CA1431" s="736" t="s">
        <v>3098</v>
      </c>
      <c r="CB1431" s="136" t="s">
        <v>3871</v>
      </c>
      <c r="CC1431" s="137" t="str">
        <f>CONCATENATE(CA1431,".",CB1431)</f>
        <v>ДП Елегант.фальц.робоча.(ні)</v>
      </c>
      <c r="DD1431" s="732" t="s">
        <v>4691</v>
      </c>
      <c r="DE1431" s="165">
        <v>4080</v>
      </c>
      <c r="DF1431" s="525">
        <f t="shared" si="629"/>
        <v>4080</v>
      </c>
      <c r="DG1431" s="520"/>
      <c r="DH1431" s="527">
        <f t="shared" si="630"/>
        <v>4080</v>
      </c>
    </row>
    <row r="1432" spans="79:112" x14ac:dyDescent="0.2">
      <c r="CA1432" s="736" t="s">
        <v>3098</v>
      </c>
      <c r="CC1432" s="21"/>
      <c r="DD1432" s="732" t="s">
        <v>4692</v>
      </c>
      <c r="DE1432" s="165">
        <v>4250</v>
      </c>
      <c r="DF1432" s="525">
        <f t="shared" si="629"/>
        <v>4250</v>
      </c>
      <c r="DG1432" s="520"/>
      <c r="DH1432" s="527">
        <f t="shared" si="630"/>
        <v>4250</v>
      </c>
    </row>
    <row r="1433" spans="79:112" x14ac:dyDescent="0.2">
      <c r="CA1433" s="736" t="s">
        <v>3098</v>
      </c>
      <c r="CB1433" s="150" t="s">
        <v>5402</v>
      </c>
      <c r="CC1433" s="137" t="str">
        <f t="shared" ref="CC1433:CC1438" si="631">CONCATENATE(CA1433,".",CB1433)</f>
        <v>ДП Елегант.фальц.робоча.Stand цл Лів +3завіс</v>
      </c>
      <c r="DD1433" s="732" t="s">
        <v>4693</v>
      </c>
      <c r="DE1433" s="165">
        <v>4420</v>
      </c>
      <c r="DF1433" s="525">
        <f t="shared" si="629"/>
        <v>4420</v>
      </c>
      <c r="DG1433" s="520"/>
      <c r="DH1433" s="527">
        <f t="shared" si="630"/>
        <v>4420</v>
      </c>
    </row>
    <row r="1434" spans="79:112" x14ac:dyDescent="0.2">
      <c r="CA1434" s="736" t="s">
        <v>3098</v>
      </c>
      <c r="CB1434" s="150" t="s">
        <v>5403</v>
      </c>
      <c r="CC1434" s="137" t="str">
        <f t="shared" si="631"/>
        <v>ДП Елегант.фальц.робоча.Stand цл Пр +3завіс</v>
      </c>
      <c r="DD1434" s="732" t="s">
        <v>4694</v>
      </c>
      <c r="DE1434" s="165">
        <v>4590</v>
      </c>
      <c r="DF1434" s="525">
        <f t="shared" si="629"/>
        <v>4590</v>
      </c>
      <c r="DG1434" s="520"/>
      <c r="DH1434" s="527">
        <f t="shared" si="630"/>
        <v>4590</v>
      </c>
    </row>
    <row r="1435" spans="79:112" x14ac:dyDescent="0.2">
      <c r="CA1435" s="736" t="s">
        <v>3098</v>
      </c>
      <c r="CB1435" s="150" t="s">
        <v>5404</v>
      </c>
      <c r="CC1435" s="137" t="str">
        <f t="shared" si="631"/>
        <v>ДП Елегант.фальц.робоча.Stand кл Лів +3завіс</v>
      </c>
      <c r="DD1435" s="732" t="s">
        <v>4695</v>
      </c>
      <c r="DE1435" s="165">
        <v>4760</v>
      </c>
      <c r="DF1435" s="525">
        <f t="shared" si="629"/>
        <v>4760</v>
      </c>
      <c r="DG1435" s="520"/>
      <c r="DH1435" s="527">
        <f t="shared" si="630"/>
        <v>4760</v>
      </c>
    </row>
    <row r="1436" spans="79:112" x14ac:dyDescent="0.2">
      <c r="CA1436" s="736" t="s">
        <v>3098</v>
      </c>
      <c r="CB1436" s="150" t="s">
        <v>5405</v>
      </c>
      <c r="CC1436" s="137" t="str">
        <f t="shared" si="631"/>
        <v>ДП Елегант.фальц.робоча.Stand кл Пр +3завіс</v>
      </c>
      <c r="DD1436" s="733" t="s">
        <v>4696</v>
      </c>
      <c r="DE1436" s="163">
        <v>4930.0000000000009</v>
      </c>
      <c r="DF1436" s="525">
        <f t="shared" si="629"/>
        <v>4930</v>
      </c>
      <c r="DG1436" s="523"/>
      <c r="DH1436" s="527">
        <f t="shared" si="630"/>
        <v>4930</v>
      </c>
    </row>
    <row r="1437" spans="79:112" x14ac:dyDescent="0.2">
      <c r="CA1437" s="736" t="s">
        <v>3098</v>
      </c>
      <c r="CB1437" s="150" t="s">
        <v>5406</v>
      </c>
      <c r="CC1437" s="137" t="str">
        <f t="shared" si="631"/>
        <v>ДП Елегант.фальц.робоча.Stand ст Лів +3завіс</v>
      </c>
      <c r="DD1437" s="164" t="s">
        <v>905</v>
      </c>
      <c r="DE1437" s="165">
        <v>3570</v>
      </c>
      <c r="DF1437" s="525">
        <f t="shared" si="629"/>
        <v>3570</v>
      </c>
      <c r="DG1437" s="520"/>
      <c r="DH1437" s="527">
        <f t="shared" si="630"/>
        <v>3570</v>
      </c>
    </row>
    <row r="1438" spans="79:112" x14ac:dyDescent="0.2">
      <c r="CA1438" s="736" t="s">
        <v>3098</v>
      </c>
      <c r="CB1438" s="150" t="s">
        <v>5407</v>
      </c>
      <c r="CC1438" s="137" t="str">
        <f t="shared" si="631"/>
        <v>ДП Елегант.фальц.робоча.Stand ст Пр +3завіс</v>
      </c>
      <c r="DD1438" s="164" t="s">
        <v>906</v>
      </c>
      <c r="DE1438" s="165">
        <v>3740</v>
      </c>
      <c r="DF1438" s="525">
        <f t="shared" si="629"/>
        <v>3740</v>
      </c>
      <c r="DG1438" s="520"/>
      <c r="DH1438" s="527">
        <f t="shared" si="630"/>
        <v>3740</v>
      </c>
    </row>
    <row r="1439" spans="79:112" x14ac:dyDescent="0.2">
      <c r="CA1439" s="736" t="s">
        <v>3098</v>
      </c>
      <c r="CC1439" s="137"/>
      <c r="DD1439" s="164" t="s">
        <v>1219</v>
      </c>
      <c r="DE1439" s="165">
        <v>3820</v>
      </c>
      <c r="DF1439" s="525">
        <f t="shared" si="629"/>
        <v>3820</v>
      </c>
      <c r="DG1439" s="520"/>
      <c r="DH1439" s="527">
        <f t="shared" si="630"/>
        <v>3820</v>
      </c>
    </row>
    <row r="1440" spans="79:112" x14ac:dyDescent="0.2">
      <c r="CA1440" s="736" t="s">
        <v>3098</v>
      </c>
      <c r="CB1440" s="136" t="s">
        <v>6271</v>
      </c>
      <c r="CC1440" s="137" t="str">
        <f>CONCATENATE(CA1440,".",CB1440)</f>
        <v>ДП Елегант.фальц.робоча.Soft цл (чор.) +3завіс</v>
      </c>
      <c r="DD1440" s="164" t="s">
        <v>907</v>
      </c>
      <c r="DE1440" s="165">
        <v>3910</v>
      </c>
      <c r="DF1440" s="525">
        <f t="shared" si="629"/>
        <v>3910</v>
      </c>
      <c r="DG1440" s="520"/>
      <c r="DH1440" s="527">
        <f t="shared" si="630"/>
        <v>3910</v>
      </c>
    </row>
    <row r="1441" spans="79:112" x14ac:dyDescent="0.2">
      <c r="CA1441" s="736" t="s">
        <v>3098</v>
      </c>
      <c r="CB1441" s="136" t="s">
        <v>6206</v>
      </c>
      <c r="CC1441" s="137" t="str">
        <f>CONCATENATE(CA1441,".",CB1441)</f>
        <v>ДП Елегант.фальц.робоча.Soft ст (чор.) +3завіс</v>
      </c>
      <c r="DD1441" s="164" t="s">
        <v>908</v>
      </c>
      <c r="DE1441" s="165">
        <v>4080</v>
      </c>
      <c r="DF1441" s="525">
        <f t="shared" si="629"/>
        <v>4080</v>
      </c>
      <c r="DG1441" s="520"/>
      <c r="DH1441" s="527">
        <f t="shared" si="630"/>
        <v>4080</v>
      </c>
    </row>
    <row r="1442" spans="79:112" x14ac:dyDescent="0.2">
      <c r="CA1442" s="736" t="s">
        <v>3098</v>
      </c>
      <c r="CB1442" s="136" t="s">
        <v>4064</v>
      </c>
      <c r="CC1442" s="137" t="str">
        <f>CONCATENATE(CA1442,".",CB1442)</f>
        <v>ДП Елегант.фальц.робоча.Soft цл +3завіс</v>
      </c>
      <c r="DD1442" s="164" t="s">
        <v>909</v>
      </c>
      <c r="DE1442" s="165">
        <v>4250</v>
      </c>
      <c r="DF1442" s="525">
        <f t="shared" si="629"/>
        <v>4250</v>
      </c>
      <c r="DG1442" s="520"/>
      <c r="DH1442" s="527">
        <f t="shared" si="630"/>
        <v>4250</v>
      </c>
    </row>
    <row r="1443" spans="79:112" x14ac:dyDescent="0.2">
      <c r="CA1443" s="736" t="s">
        <v>3098</v>
      </c>
      <c r="CB1443" s="136" t="s">
        <v>4067</v>
      </c>
      <c r="CC1443" s="137" t="str">
        <f>CONCATENATE(CA1443,".",CB1443)</f>
        <v>ДП Елегант.фальц.робоча.Soft ст +3завіс</v>
      </c>
      <c r="DD1443" s="164" t="s">
        <v>910</v>
      </c>
      <c r="DE1443" s="165">
        <v>4420</v>
      </c>
      <c r="DF1443" s="525">
        <f t="shared" si="629"/>
        <v>4420</v>
      </c>
      <c r="DG1443" s="520"/>
      <c r="DH1443" s="527">
        <f t="shared" si="630"/>
        <v>4420</v>
      </c>
    </row>
    <row r="1444" spans="79:112" x14ac:dyDescent="0.2">
      <c r="CA1444" s="736" t="s">
        <v>3098</v>
      </c>
      <c r="CC1444" s="21"/>
      <c r="DD1444" s="164" t="s">
        <v>911</v>
      </c>
      <c r="DE1444" s="165">
        <v>4590</v>
      </c>
      <c r="DF1444" s="525">
        <f t="shared" si="629"/>
        <v>4590</v>
      </c>
      <c r="DG1444" s="520"/>
      <c r="DH1444" s="527">
        <f t="shared" si="630"/>
        <v>4590</v>
      </c>
    </row>
    <row r="1445" spans="79:112" x14ac:dyDescent="0.2">
      <c r="CA1445" s="736" t="s">
        <v>3098</v>
      </c>
      <c r="CB1445" s="136" t="s">
        <v>4076</v>
      </c>
      <c r="CC1445" s="137" t="str">
        <f>CONCATENATE(CA1445,".",CB1445)</f>
        <v>ДП Елегант.фальц.робоча.Magnet цл +3завіс</v>
      </c>
      <c r="DD1445" s="164" t="s">
        <v>912</v>
      </c>
      <c r="DE1445" s="165">
        <v>4760</v>
      </c>
      <c r="DF1445" s="525">
        <f t="shared" si="629"/>
        <v>4760</v>
      </c>
      <c r="DG1445" s="520"/>
      <c r="DH1445" s="527">
        <f t="shared" si="630"/>
        <v>4760</v>
      </c>
    </row>
    <row r="1446" spans="79:112" x14ac:dyDescent="0.2">
      <c r="CA1446" s="423" t="s">
        <v>3098</v>
      </c>
      <c r="CB1446" s="61" t="s">
        <v>4079</v>
      </c>
      <c r="CC1446" s="138" t="str">
        <f>CONCATENATE(CA1446,".",CB1446)</f>
        <v>ДП Елегант.фальц.робоча.Magnet ст +3завіс</v>
      </c>
      <c r="DD1446" s="107" t="s">
        <v>913</v>
      </c>
      <c r="DE1446" s="163">
        <v>4930.0000000000009</v>
      </c>
      <c r="DF1446" s="525">
        <f t="shared" si="629"/>
        <v>4930</v>
      </c>
      <c r="DG1446" s="523"/>
      <c r="DH1446" s="527">
        <f t="shared" si="630"/>
        <v>4930</v>
      </c>
    </row>
    <row r="1447" spans="79:112" x14ac:dyDescent="0.2">
      <c r="CA1447" s="736" t="s">
        <v>3098</v>
      </c>
      <c r="CB1447" s="762" t="s">
        <v>5833</v>
      </c>
      <c r="CC1447" s="137" t="str">
        <f>CONCATENATE(CA1447,".",CB1447)</f>
        <v>ДП Елегант.фальц.робоча.Magnet цл (чор.) +3завіс</v>
      </c>
      <c r="DD1447" s="164" t="s">
        <v>1347</v>
      </c>
      <c r="DE1447" s="165">
        <v>3570</v>
      </c>
      <c r="DF1447" s="525">
        <f t="shared" si="629"/>
        <v>3570</v>
      </c>
      <c r="DG1447" s="520"/>
      <c r="DH1447" s="527">
        <f t="shared" si="630"/>
        <v>3570</v>
      </c>
    </row>
    <row r="1448" spans="79:112" x14ac:dyDescent="0.2">
      <c r="CA1448" s="423" t="s">
        <v>3098</v>
      </c>
      <c r="CB1448" s="762" t="s">
        <v>5834</v>
      </c>
      <c r="CC1448" s="138" t="str">
        <f>CONCATENATE(CA1448,".",CB1448)</f>
        <v>ДП Елегант.фальц.робоча.Magnet ст (чор.) +3завіс</v>
      </c>
      <c r="DD1448" s="164" t="s">
        <v>1348</v>
      </c>
      <c r="DE1448" s="165">
        <v>3740</v>
      </c>
      <c r="DF1448" s="525">
        <f t="shared" si="629"/>
        <v>3740</v>
      </c>
      <c r="DG1448" s="520"/>
      <c r="DH1448" s="527">
        <f t="shared" si="630"/>
        <v>3740</v>
      </c>
    </row>
    <row r="1449" spans="79:112" x14ac:dyDescent="0.2">
      <c r="CA1449" s="740" t="s">
        <v>3099</v>
      </c>
      <c r="CB1449" s="133" t="s">
        <v>3871</v>
      </c>
      <c r="CC1449" s="134" t="str">
        <f>CONCATENATE(CA1449,".",CB1449)</f>
        <v>ДП Елегант.фальц.неробоча.(ні)</v>
      </c>
      <c r="DD1449" s="164" t="s">
        <v>1349</v>
      </c>
      <c r="DE1449" s="165">
        <v>3820</v>
      </c>
      <c r="DF1449" s="525">
        <f t="shared" si="629"/>
        <v>3820</v>
      </c>
      <c r="DG1449" s="520"/>
      <c r="DH1449" s="527">
        <f t="shared" si="630"/>
        <v>3820</v>
      </c>
    </row>
    <row r="1450" spans="79:112" x14ac:dyDescent="0.2">
      <c r="CA1450" s="736" t="s">
        <v>3099</v>
      </c>
      <c r="CC1450" s="21"/>
      <c r="DD1450" s="164" t="s">
        <v>1350</v>
      </c>
      <c r="DE1450" s="165">
        <v>3910</v>
      </c>
      <c r="DF1450" s="525">
        <f t="shared" si="629"/>
        <v>3910</v>
      </c>
      <c r="DG1450" s="520"/>
      <c r="DH1450" s="527">
        <f t="shared" si="630"/>
        <v>3910</v>
      </c>
    </row>
    <row r="1451" spans="79:112" x14ac:dyDescent="0.2">
      <c r="CA1451" s="736" t="s">
        <v>3099</v>
      </c>
      <c r="CB1451" s="150" t="s">
        <v>4085</v>
      </c>
      <c r="CC1451" s="137" t="str">
        <f>CONCATENATE(CA1451,".",CB1451)</f>
        <v>ДП Елегант.фальц.неробоча.Пл Stand +3завіс</v>
      </c>
      <c r="DD1451" s="164" t="s">
        <v>1351</v>
      </c>
      <c r="DE1451" s="165">
        <v>4080</v>
      </c>
      <c r="DF1451" s="525">
        <f t="shared" si="629"/>
        <v>4080</v>
      </c>
      <c r="DG1451" s="520"/>
      <c r="DH1451" s="527">
        <f t="shared" si="630"/>
        <v>4080</v>
      </c>
    </row>
    <row r="1452" spans="79:112" x14ac:dyDescent="0.2">
      <c r="CA1452" s="736" t="s">
        <v>3099</v>
      </c>
      <c r="CB1452" s="150" t="s">
        <v>6273</v>
      </c>
      <c r="CC1452" s="137" t="str">
        <f>CONCATENATE(CA1452,".",CB1452)</f>
        <v>ДП Елегант.фальц.неробоча.Пл Soft (чор.) +3завіс</v>
      </c>
      <c r="DD1452" s="164" t="s">
        <v>1352</v>
      </c>
      <c r="DE1452" s="165">
        <v>4250</v>
      </c>
      <c r="DF1452" s="525">
        <f t="shared" si="629"/>
        <v>4250</v>
      </c>
      <c r="DG1452" s="520"/>
      <c r="DH1452" s="527">
        <f t="shared" si="630"/>
        <v>4250</v>
      </c>
    </row>
    <row r="1453" spans="79:112" x14ac:dyDescent="0.2">
      <c r="CA1453" s="736" t="s">
        <v>3099</v>
      </c>
      <c r="CB1453" s="150" t="s">
        <v>4093</v>
      </c>
      <c r="CC1453" s="137" t="str">
        <f>CONCATENATE(CA1453,".",CB1453)</f>
        <v>ДП Елегант.фальц.неробоча.Пл Soft +3завіс</v>
      </c>
      <c r="DD1453" s="164" t="s">
        <v>1353</v>
      </c>
      <c r="DE1453" s="165">
        <v>4420</v>
      </c>
      <c r="DF1453" s="525">
        <f t="shared" si="629"/>
        <v>4420</v>
      </c>
      <c r="DG1453" s="520"/>
      <c r="DH1453" s="527">
        <f t="shared" si="630"/>
        <v>4420</v>
      </c>
    </row>
    <row r="1454" spans="79:112" x14ac:dyDescent="0.2">
      <c r="CA1454" s="736" t="s">
        <v>3099</v>
      </c>
      <c r="CB1454" s="151" t="s">
        <v>4096</v>
      </c>
      <c r="CC1454" s="137" t="str">
        <f>CONCATENATE(CA1454,".",CB1454)</f>
        <v>ДП Елегант.фальц.неробоча.Пл Magnet +3завіс</v>
      </c>
      <c r="DD1454" s="164" t="s">
        <v>1354</v>
      </c>
      <c r="DE1454" s="165">
        <v>4590</v>
      </c>
      <c r="DF1454" s="525">
        <f t="shared" si="629"/>
        <v>4590</v>
      </c>
      <c r="DG1454" s="520"/>
      <c r="DH1454" s="527">
        <f t="shared" si="630"/>
        <v>4590</v>
      </c>
    </row>
    <row r="1455" spans="79:112" x14ac:dyDescent="0.2">
      <c r="CA1455" s="736" t="s">
        <v>3099</v>
      </c>
      <c r="CB1455" s="151" t="s">
        <v>5792</v>
      </c>
      <c r="CC1455" s="137" t="str">
        <f>CONCATENATE(CA1455,".",CB1455)</f>
        <v>ДП Елегант.фальц.неробоча.Пл Magnet (чор.) +3завіс</v>
      </c>
      <c r="DD1455" s="164" t="s">
        <v>1355</v>
      </c>
      <c r="DE1455" s="165">
        <v>4760</v>
      </c>
      <c r="DF1455" s="525">
        <f t="shared" si="629"/>
        <v>4760</v>
      </c>
      <c r="DG1455" s="520"/>
      <c r="DH1455" s="527">
        <f t="shared" si="630"/>
        <v>4760</v>
      </c>
    </row>
    <row r="1456" spans="79:112" x14ac:dyDescent="0.2">
      <c r="CA1456" s="174"/>
      <c r="CB1456" s="158"/>
      <c r="CC1456" s="174"/>
      <c r="DD1456" s="107" t="s">
        <v>1356</v>
      </c>
      <c r="DE1456" s="163">
        <v>4930.0000000000009</v>
      </c>
      <c r="DF1456" s="525">
        <f t="shared" si="629"/>
        <v>4930</v>
      </c>
      <c r="DG1456" s="523"/>
      <c r="DH1456" s="527">
        <f t="shared" si="630"/>
        <v>4930</v>
      </c>
    </row>
    <row r="1457" spans="79:112" x14ac:dyDescent="0.2">
      <c r="CA1457" s="736" t="s">
        <v>3850</v>
      </c>
      <c r="CB1457" s="136" t="s">
        <v>3871</v>
      </c>
      <c r="CC1457" s="137" t="str">
        <f>CONCATENATE(CA1457,".",CB1457)</f>
        <v>ДП ГЛАСФОРД.Скло.робоча..(ні)</v>
      </c>
      <c r="DD1457" s="164" t="s">
        <v>1905</v>
      </c>
      <c r="DE1457" s="165">
        <v>4100</v>
      </c>
      <c r="DF1457" s="525">
        <f t="shared" si="629"/>
        <v>4100</v>
      </c>
      <c r="DG1457" s="520"/>
      <c r="DH1457" s="527">
        <f t="shared" si="630"/>
        <v>4100</v>
      </c>
    </row>
    <row r="1458" spans="79:112" x14ac:dyDescent="0.2">
      <c r="CA1458" s="736" t="s">
        <v>3850</v>
      </c>
      <c r="CB1458" s="136" t="s">
        <v>4118</v>
      </c>
      <c r="CC1458" s="137" t="str">
        <f>CONCATENATE(CA1458,".",CB1458)</f>
        <v>ДП ГЛАСФОРД.Скло.робоча..Glass +2завіс</v>
      </c>
      <c r="DD1458" s="164" t="s">
        <v>1906</v>
      </c>
      <c r="DE1458" s="165">
        <v>4310</v>
      </c>
      <c r="DF1458" s="525">
        <f t="shared" si="629"/>
        <v>4310</v>
      </c>
      <c r="DG1458" s="520"/>
      <c r="DH1458" s="527">
        <f t="shared" si="630"/>
        <v>4310</v>
      </c>
    </row>
    <row r="1459" spans="79:112" x14ac:dyDescent="0.2">
      <c r="CA1459" s="736" t="s">
        <v>3850</v>
      </c>
      <c r="CB1459" s="136"/>
      <c r="CC1459" s="137"/>
      <c r="DD1459" s="164" t="s">
        <v>1907</v>
      </c>
      <c r="DE1459" s="165">
        <v>4400</v>
      </c>
      <c r="DF1459" s="525">
        <f t="shared" si="629"/>
        <v>4400</v>
      </c>
      <c r="DG1459" s="520"/>
      <c r="DH1459" s="527">
        <f t="shared" si="630"/>
        <v>4400</v>
      </c>
    </row>
    <row r="1460" spans="79:112" x14ac:dyDescent="0.2">
      <c r="CA1460" s="736" t="s">
        <v>3850</v>
      </c>
      <c r="CB1460" s="136" t="s">
        <v>4121</v>
      </c>
      <c r="CC1460" s="137" t="str">
        <f>CONCATENATE(CA1460,".",CB1460)</f>
        <v>ДП ГЛАСФОРД.Скло.робоча..Glass кл +2завіс</v>
      </c>
      <c r="DD1460" s="164" t="s">
        <v>1908</v>
      </c>
      <c r="DE1460" s="165">
        <v>4500</v>
      </c>
      <c r="DF1460" s="525">
        <f t="shared" si="629"/>
        <v>4500</v>
      </c>
      <c r="DG1460" s="520"/>
      <c r="DH1460" s="527">
        <f t="shared" si="630"/>
        <v>4500</v>
      </c>
    </row>
    <row r="1461" spans="79:112" x14ac:dyDescent="0.2">
      <c r="CA1461" s="736" t="s">
        <v>3850</v>
      </c>
      <c r="CB1461" s="136" t="s">
        <v>4124</v>
      </c>
      <c r="CC1461" s="137" t="str">
        <f>CONCATENATE(CA1461,".",CB1461)</f>
        <v>ДП ГЛАСФОРД.Скло.робоча..Glass цл +2завіс</v>
      </c>
      <c r="DD1461" s="164" t="s">
        <v>1909</v>
      </c>
      <c r="DE1461" s="165">
        <v>4690</v>
      </c>
      <c r="DF1461" s="525">
        <f t="shared" si="629"/>
        <v>4690</v>
      </c>
      <c r="DG1461" s="520"/>
      <c r="DH1461" s="527">
        <f t="shared" si="630"/>
        <v>4690</v>
      </c>
    </row>
    <row r="1462" spans="79:112" x14ac:dyDescent="0.2">
      <c r="CA1462" s="736" t="s">
        <v>3850</v>
      </c>
      <c r="CB1462" s="136"/>
      <c r="CC1462" s="137"/>
      <c r="DD1462" s="164" t="s">
        <v>1910</v>
      </c>
      <c r="DE1462" s="165">
        <v>4880</v>
      </c>
      <c r="DF1462" s="525">
        <f t="shared" si="629"/>
        <v>4880</v>
      </c>
      <c r="DG1462" s="520"/>
      <c r="DH1462" s="527">
        <f t="shared" si="630"/>
        <v>4880</v>
      </c>
    </row>
    <row r="1463" spans="79:112" x14ac:dyDescent="0.2">
      <c r="CA1463" s="423" t="s">
        <v>3850</v>
      </c>
      <c r="CB1463" s="61" t="s">
        <v>5287</v>
      </c>
      <c r="CC1463" s="138" t="str">
        <f>CONCATENATE(CA1463,".",CB1463)</f>
        <v>ДП ГЛАСФОРД.Скло.робоча..Glass ст зов Пр +2завіс</v>
      </c>
      <c r="DD1463" s="164" t="s">
        <v>1911</v>
      </c>
      <c r="DE1463" s="165">
        <v>5090</v>
      </c>
      <c r="DF1463" s="525">
        <f t="shared" si="629"/>
        <v>5090</v>
      </c>
      <c r="DG1463" s="520"/>
      <c r="DH1463" s="527">
        <f t="shared" si="630"/>
        <v>5090</v>
      </c>
    </row>
    <row r="1464" spans="79:112" x14ac:dyDescent="0.2">
      <c r="CA1464" s="423" t="s">
        <v>3850</v>
      </c>
      <c r="CB1464" s="61" t="s">
        <v>5288</v>
      </c>
      <c r="CC1464" s="138" t="str">
        <f>CONCATENATE(CA1464,".",CB1464)</f>
        <v>ДП ГЛАСФОРД.Скло.робоча..Glass ст зов Лів +2завіс</v>
      </c>
      <c r="DD1464" s="164" t="s">
        <v>1912</v>
      </c>
      <c r="DE1464" s="165">
        <v>5280</v>
      </c>
      <c r="DF1464" s="525">
        <f t="shared" si="629"/>
        <v>5280</v>
      </c>
      <c r="DG1464" s="520"/>
      <c r="DH1464" s="527">
        <f t="shared" si="630"/>
        <v>5280</v>
      </c>
    </row>
    <row r="1465" spans="79:112" x14ac:dyDescent="0.2">
      <c r="CA1465" s="423" t="s">
        <v>3850</v>
      </c>
      <c r="CB1465" s="61" t="s">
        <v>5289</v>
      </c>
      <c r="CC1465" s="138" t="str">
        <f>CONCATENATE(CA1465,".",CB1465)</f>
        <v>ДП ГЛАСФОРД.Скло.робоча..Glass ст вн Пр +2завіс</v>
      </c>
      <c r="DD1465" s="164" t="s">
        <v>1913</v>
      </c>
      <c r="DE1465" s="165">
        <v>5470.0000000000009</v>
      </c>
      <c r="DF1465" s="525">
        <f t="shared" si="629"/>
        <v>5470</v>
      </c>
      <c r="DG1465" s="520"/>
      <c r="DH1465" s="527">
        <f t="shared" si="630"/>
        <v>5470</v>
      </c>
    </row>
    <row r="1466" spans="79:112" x14ac:dyDescent="0.2">
      <c r="CA1466" s="423" t="s">
        <v>3850</v>
      </c>
      <c r="CB1466" s="61" t="s">
        <v>5290</v>
      </c>
      <c r="CC1466" s="138" t="str">
        <f>CONCATENATE(CA1466,".",CB1466)</f>
        <v>ДП ГЛАСФОРД.Скло.робоча..Glass ст вн Лів +2завіс</v>
      </c>
      <c r="DD1466" s="107" t="s">
        <v>1914</v>
      </c>
      <c r="DE1466" s="163">
        <v>5660</v>
      </c>
      <c r="DF1466" s="525">
        <f t="shared" si="629"/>
        <v>5660</v>
      </c>
      <c r="DG1466" s="523"/>
      <c r="DH1466" s="527">
        <f t="shared" si="630"/>
        <v>5660</v>
      </c>
    </row>
    <row r="1467" spans="79:112" x14ac:dyDescent="0.2">
      <c r="CA1467" s="423"/>
      <c r="CB1467" s="61"/>
      <c r="CC1467" s="138"/>
      <c r="DD1467" s="164" t="s">
        <v>7191</v>
      </c>
      <c r="DE1467" s="165">
        <v>4320</v>
      </c>
      <c r="DF1467" s="525">
        <f t="shared" ref="DF1467:DF1476" si="632">ROUND(((DE1467-(DE1467/6))/$DD$3)*$DE$3,2)</f>
        <v>4320</v>
      </c>
      <c r="DG1467" s="520"/>
      <c r="DH1467" s="527">
        <f t="shared" ref="DH1467:DH1476" si="633">IF(DG1467="",DF1467,
IF(AND($DE$10&gt;=VLOOKUP(DG1467,$DD$5:$DH$9,2,0),$DE$10&lt;=VLOOKUP(DG1467,$DD$5:$DH$9,3,0)),
(DF1467*(1-VLOOKUP(DG1467,$DD$5:$DH$9,4,0))),
DF1467))</f>
        <v>4320</v>
      </c>
    </row>
    <row r="1468" spans="79:112" x14ac:dyDescent="0.2">
      <c r="CA1468" s="425"/>
      <c r="CB1468" s="426"/>
      <c r="CC1468" s="427"/>
      <c r="DD1468" s="164" t="s">
        <v>7192</v>
      </c>
      <c r="DE1468" s="165">
        <v>4520</v>
      </c>
      <c r="DF1468" s="525">
        <f t="shared" si="632"/>
        <v>4520</v>
      </c>
      <c r="DG1468" s="520"/>
      <c r="DH1468" s="527">
        <f t="shared" si="633"/>
        <v>4520</v>
      </c>
    </row>
    <row r="1469" spans="79:112" x14ac:dyDescent="0.2">
      <c r="CA1469" s="736" t="s">
        <v>3100</v>
      </c>
      <c r="CB1469" s="136" t="s">
        <v>3871</v>
      </c>
      <c r="CC1469" s="137" t="str">
        <f>CONCATENATE(CA1469,".",CB1469)</f>
        <v>ДП Добір.фальц...неробоча...(ні)</v>
      </c>
      <c r="DD1469" s="164" t="s">
        <v>7193</v>
      </c>
      <c r="DE1469" s="165">
        <v>4630</v>
      </c>
      <c r="DF1469" s="525">
        <f t="shared" si="632"/>
        <v>4630</v>
      </c>
      <c r="DG1469" s="520"/>
      <c r="DH1469" s="527">
        <f t="shared" si="633"/>
        <v>4630</v>
      </c>
    </row>
    <row r="1470" spans="79:112" x14ac:dyDescent="0.2">
      <c r="CA1470" s="736" t="s">
        <v>3100</v>
      </c>
      <c r="CB1470" s="136"/>
      <c r="CC1470" s="21"/>
      <c r="DD1470" s="164" t="s">
        <v>7194</v>
      </c>
      <c r="DE1470" s="165">
        <v>4710</v>
      </c>
      <c r="DF1470" s="525">
        <f t="shared" si="632"/>
        <v>4710</v>
      </c>
      <c r="DG1470" s="520"/>
      <c r="DH1470" s="527">
        <f t="shared" si="633"/>
        <v>4710</v>
      </c>
    </row>
    <row r="1471" spans="79:112" x14ac:dyDescent="0.2">
      <c r="CA1471" s="736" t="s">
        <v>3100</v>
      </c>
      <c r="CB1471" s="136" t="s">
        <v>4083</v>
      </c>
      <c r="CC1471" s="137" t="str">
        <f>CONCATENATE(CA1471,".",CB1471)</f>
        <v>ДП Добір.фальц...неробоча...Пл Stand +2завіс</v>
      </c>
      <c r="DD1471" s="164" t="s">
        <v>7195</v>
      </c>
      <c r="DE1471" s="165">
        <v>4930.0000000000009</v>
      </c>
      <c r="DF1471" s="525">
        <f t="shared" si="632"/>
        <v>4930</v>
      </c>
      <c r="DG1471" s="520"/>
      <c r="DH1471" s="527">
        <f t="shared" si="633"/>
        <v>4930</v>
      </c>
    </row>
    <row r="1472" spans="79:112" x14ac:dyDescent="0.2">
      <c r="CA1472" s="736" t="s">
        <v>3100</v>
      </c>
      <c r="CB1472" s="136" t="s">
        <v>4085</v>
      </c>
      <c r="CC1472" s="137" t="str">
        <f>CONCATENATE(CA1472,".",CB1472)</f>
        <v>ДП Добір.фальц...неробоча...Пл Stand +3завіс</v>
      </c>
      <c r="DD1472" s="164" t="s">
        <v>7196</v>
      </c>
      <c r="DE1472" s="165">
        <v>5140.0000000000009</v>
      </c>
      <c r="DF1472" s="525">
        <f t="shared" si="632"/>
        <v>5140</v>
      </c>
      <c r="DG1472" s="520"/>
      <c r="DH1472" s="527">
        <f t="shared" si="633"/>
        <v>5140</v>
      </c>
    </row>
    <row r="1473" spans="79:112" x14ac:dyDescent="0.2">
      <c r="CA1473" s="736" t="s">
        <v>3100</v>
      </c>
      <c r="CB1473" s="136"/>
      <c r="CC1473" s="21"/>
      <c r="DD1473" s="164" t="s">
        <v>7197</v>
      </c>
      <c r="DE1473" s="165">
        <v>5350.0000000000009</v>
      </c>
      <c r="DF1473" s="525">
        <f t="shared" si="632"/>
        <v>5350</v>
      </c>
      <c r="DG1473" s="520"/>
      <c r="DH1473" s="527">
        <f t="shared" si="633"/>
        <v>5350</v>
      </c>
    </row>
    <row r="1474" spans="79:112" x14ac:dyDescent="0.2">
      <c r="CA1474" s="736" t="s">
        <v>3100</v>
      </c>
      <c r="CB1474" s="136" t="s">
        <v>6272</v>
      </c>
      <c r="CC1474" s="137" t="str">
        <f>CONCATENATE(CA1474,".",CB1474)</f>
        <v>ДП Добір.фальц...неробоча...Пл Soft (чор.) +2завіс</v>
      </c>
      <c r="DD1474" s="164" t="s">
        <v>7198</v>
      </c>
      <c r="DE1474" s="165">
        <v>5560.0000000000009</v>
      </c>
      <c r="DF1474" s="525">
        <f t="shared" si="632"/>
        <v>5560</v>
      </c>
      <c r="DG1474" s="520"/>
      <c r="DH1474" s="527">
        <f t="shared" si="633"/>
        <v>5560</v>
      </c>
    </row>
    <row r="1475" spans="79:112" x14ac:dyDescent="0.2">
      <c r="CA1475" s="736" t="s">
        <v>3100</v>
      </c>
      <c r="CB1475" s="136" t="s">
        <v>6273</v>
      </c>
      <c r="CC1475" s="137" t="str">
        <f>CONCATENATE(CA1475,".",CB1475)</f>
        <v>ДП Добір.фальц...неробоча...Пл Soft (чор.) +3завіс</v>
      </c>
      <c r="DD1475" s="164" t="s">
        <v>7199</v>
      </c>
      <c r="DE1475" s="165">
        <v>5760</v>
      </c>
      <c r="DF1475" s="525">
        <f t="shared" si="632"/>
        <v>5760</v>
      </c>
      <c r="DG1475" s="520"/>
      <c r="DH1475" s="527">
        <f t="shared" si="633"/>
        <v>5760</v>
      </c>
    </row>
    <row r="1476" spans="79:112" x14ac:dyDescent="0.2">
      <c r="CA1476" s="736" t="s">
        <v>3100</v>
      </c>
      <c r="CB1476" s="136" t="s">
        <v>4090</v>
      </c>
      <c r="CC1476" s="137" t="str">
        <f>CONCATENATE(CA1476,".",CB1476)</f>
        <v>ДП Добір.фальц...неробоча...Пл Soft +2завіс</v>
      </c>
      <c r="DD1476" s="107" t="s">
        <v>7200</v>
      </c>
      <c r="DE1476" s="163">
        <v>5990</v>
      </c>
      <c r="DF1476" s="525">
        <f t="shared" si="632"/>
        <v>5990</v>
      </c>
      <c r="DG1476" s="523"/>
      <c r="DH1476" s="527">
        <f t="shared" si="633"/>
        <v>5990</v>
      </c>
    </row>
    <row r="1477" spans="79:112" x14ac:dyDescent="0.2">
      <c r="CA1477" s="736" t="s">
        <v>3100</v>
      </c>
      <c r="CB1477" s="136" t="s">
        <v>4093</v>
      </c>
      <c r="CC1477" s="137" t="str">
        <f>CONCATENATE(CA1477,".",CB1477)</f>
        <v>ДП Добір.фальц...неробоча...Пл Soft +3завіс</v>
      </c>
      <c r="DD1477" s="164" t="s">
        <v>914</v>
      </c>
      <c r="DE1477" s="165">
        <v>4320</v>
      </c>
      <c r="DF1477" s="525">
        <f t="shared" si="629"/>
        <v>4320</v>
      </c>
      <c r="DG1477" s="520"/>
      <c r="DH1477" s="527">
        <f t="shared" si="630"/>
        <v>4320</v>
      </c>
    </row>
    <row r="1478" spans="79:112" x14ac:dyDescent="0.2">
      <c r="CA1478" s="736" t="s">
        <v>3100</v>
      </c>
      <c r="CB1478" s="136"/>
      <c r="CC1478" s="137"/>
      <c r="DD1478" s="164" t="s">
        <v>915</v>
      </c>
      <c r="DE1478" s="165">
        <v>4520</v>
      </c>
      <c r="DF1478" s="525">
        <f t="shared" si="629"/>
        <v>4520</v>
      </c>
      <c r="DG1478" s="520"/>
      <c r="DH1478" s="527">
        <f t="shared" si="630"/>
        <v>4520</v>
      </c>
    </row>
    <row r="1479" spans="79:112" x14ac:dyDescent="0.2">
      <c r="CA1479" s="736" t="s">
        <v>3100</v>
      </c>
      <c r="CB1479" s="136" t="s">
        <v>4095</v>
      </c>
      <c r="CC1479" s="137" t="str">
        <f>CONCATENATE(CA1479,".",CB1479)</f>
        <v>ДП Добір.фальц...неробоча...Пл Magnet +2завіс</v>
      </c>
      <c r="DD1479" s="164" t="s">
        <v>1220</v>
      </c>
      <c r="DE1479" s="165">
        <v>4630</v>
      </c>
      <c r="DF1479" s="525">
        <f t="shared" si="629"/>
        <v>4630</v>
      </c>
      <c r="DG1479" s="520"/>
      <c r="DH1479" s="527">
        <f t="shared" si="630"/>
        <v>4630</v>
      </c>
    </row>
    <row r="1480" spans="79:112" x14ac:dyDescent="0.2">
      <c r="CA1480" s="736" t="s">
        <v>3100</v>
      </c>
      <c r="CB1480" s="61" t="s">
        <v>4096</v>
      </c>
      <c r="CC1480" s="137" t="str">
        <f>CONCATENATE(CA1480,".",CB1480)</f>
        <v>ДП Добір.фальц...неробоча...Пл Magnet +3завіс</v>
      </c>
      <c r="DD1480" s="164" t="s">
        <v>916</v>
      </c>
      <c r="DE1480" s="165">
        <v>4710</v>
      </c>
      <c r="DF1480" s="525">
        <f t="shared" si="629"/>
        <v>4710</v>
      </c>
      <c r="DG1480" s="520"/>
      <c r="DH1480" s="527">
        <f t="shared" si="630"/>
        <v>4710</v>
      </c>
    </row>
    <row r="1481" spans="79:112" x14ac:dyDescent="0.2">
      <c r="CA1481" s="736" t="s">
        <v>3100</v>
      </c>
      <c r="CB1481" s="151" t="s">
        <v>5790</v>
      </c>
      <c r="CC1481" s="137" t="str">
        <f>CONCATENATE(CA1481,".",CB1481)</f>
        <v>ДП Добір.фальц...неробоча...Пл Magnet (чор.) +2завіс</v>
      </c>
      <c r="DD1481" s="164" t="s">
        <v>917</v>
      </c>
      <c r="DE1481" s="165">
        <v>4930.0000000000009</v>
      </c>
      <c r="DF1481" s="525">
        <f t="shared" si="629"/>
        <v>4930</v>
      </c>
      <c r="DG1481" s="520"/>
      <c r="DH1481" s="527">
        <f t="shared" si="630"/>
        <v>4930</v>
      </c>
    </row>
    <row r="1482" spans="79:112" x14ac:dyDescent="0.2">
      <c r="CA1482" s="736" t="s">
        <v>3100</v>
      </c>
      <c r="CB1482" s="151" t="s">
        <v>5792</v>
      </c>
      <c r="CC1482" s="137" t="str">
        <f>CONCATENATE(CA1482,".",CB1482)</f>
        <v>ДП Добір.фальц...неробоча...Пл Magnet (чор.) +3завіс</v>
      </c>
      <c r="DD1482" s="164" t="s">
        <v>918</v>
      </c>
      <c r="DE1482" s="165">
        <v>5140.0000000000009</v>
      </c>
      <c r="DF1482" s="525">
        <f t="shared" si="629"/>
        <v>5140</v>
      </c>
      <c r="DG1482" s="520"/>
      <c r="DH1482" s="527">
        <f t="shared" si="630"/>
        <v>5140</v>
      </c>
    </row>
    <row r="1483" spans="79:112" x14ac:dyDescent="0.2">
      <c r="CA1483" s="431"/>
      <c r="CB1483" s="221"/>
      <c r="CC1483" s="222"/>
      <c r="DD1483" s="164" t="s">
        <v>919</v>
      </c>
      <c r="DE1483" s="165">
        <v>5350.0000000000009</v>
      </c>
      <c r="DF1483" s="525">
        <f t="shared" si="629"/>
        <v>5350</v>
      </c>
      <c r="DG1483" s="520"/>
      <c r="DH1483" s="527">
        <f t="shared" si="630"/>
        <v>5350</v>
      </c>
    </row>
    <row r="1484" spans="79:112" x14ac:dyDescent="0.2">
      <c r="CA1484" s="736" t="s">
        <v>3101</v>
      </c>
      <c r="CB1484" s="133" t="s">
        <v>3871</v>
      </c>
      <c r="CC1484" s="137" t="str">
        <f>CONCATENATE(CA1484,".",CB1484)</f>
        <v>ДП Добір-ЛАДА.фальц...неробоча...(ні)</v>
      </c>
      <c r="DD1484" s="164" t="s">
        <v>920</v>
      </c>
      <c r="DE1484" s="165">
        <v>5560.0000000000009</v>
      </c>
      <c r="DF1484" s="525">
        <f t="shared" si="629"/>
        <v>5560</v>
      </c>
      <c r="DG1484" s="520"/>
      <c r="DH1484" s="527">
        <f t="shared" si="630"/>
        <v>5560</v>
      </c>
    </row>
    <row r="1485" spans="79:112" x14ac:dyDescent="0.2">
      <c r="CA1485" s="736" t="s">
        <v>3101</v>
      </c>
      <c r="CC1485" s="21"/>
      <c r="DD1485" s="164" t="s">
        <v>921</v>
      </c>
      <c r="DE1485" s="165">
        <v>5760</v>
      </c>
      <c r="DF1485" s="525">
        <f t="shared" si="629"/>
        <v>5760</v>
      </c>
      <c r="DG1485" s="520"/>
      <c r="DH1485" s="527">
        <f t="shared" si="630"/>
        <v>5760</v>
      </c>
    </row>
    <row r="1486" spans="79:112" x14ac:dyDescent="0.2">
      <c r="CA1486" s="736" t="s">
        <v>3101</v>
      </c>
      <c r="CB1486" s="150" t="s">
        <v>4085</v>
      </c>
      <c r="CC1486" s="137" t="str">
        <f>CONCATENATE(CA1486,".",CB1486)</f>
        <v>ДП Добір-ЛАДА.фальц...неробоча...Пл Stand +3завіс</v>
      </c>
      <c r="DD1486" s="107" t="s">
        <v>922</v>
      </c>
      <c r="DE1486" s="163">
        <v>5990</v>
      </c>
      <c r="DF1486" s="525">
        <f t="shared" si="629"/>
        <v>5990</v>
      </c>
      <c r="DG1486" s="523"/>
      <c r="DH1486" s="527">
        <f t="shared" si="630"/>
        <v>5990</v>
      </c>
    </row>
    <row r="1487" spans="79:112" x14ac:dyDescent="0.2">
      <c r="CA1487" s="736" t="s">
        <v>3101</v>
      </c>
      <c r="CB1487" s="150" t="s">
        <v>6273</v>
      </c>
      <c r="CC1487" s="137" t="str">
        <f>CONCATENATE(CA1487,".",CB1487)</f>
        <v>ДП Добір-ЛАДА.фальц...неробоча...Пл Soft (чор.) +3завіс</v>
      </c>
      <c r="DD1487" s="164" t="s">
        <v>923</v>
      </c>
      <c r="DE1487" s="165">
        <v>4610</v>
      </c>
      <c r="DF1487" s="525">
        <f t="shared" si="629"/>
        <v>4610</v>
      </c>
      <c r="DG1487" s="520"/>
      <c r="DH1487" s="527">
        <f t="shared" si="630"/>
        <v>4610</v>
      </c>
    </row>
    <row r="1488" spans="79:112" x14ac:dyDescent="0.2">
      <c r="CA1488" s="736" t="s">
        <v>3101</v>
      </c>
      <c r="CB1488" s="150" t="s">
        <v>4093</v>
      </c>
      <c r="CC1488" s="137" t="str">
        <f>CONCATENATE(CA1488,".",CB1488)</f>
        <v>ДП Добір-ЛАДА.фальц...неробоча...Пл Soft +3завіс</v>
      </c>
      <c r="DD1488" s="164" t="s">
        <v>924</v>
      </c>
      <c r="DE1488" s="165">
        <v>4840</v>
      </c>
      <c r="DF1488" s="525">
        <f t="shared" si="629"/>
        <v>4840</v>
      </c>
      <c r="DG1488" s="520"/>
      <c r="DH1488" s="527">
        <f t="shared" si="630"/>
        <v>4840</v>
      </c>
    </row>
    <row r="1489" spans="79:112" x14ac:dyDescent="0.2">
      <c r="CA1489" s="736" t="s">
        <v>3101</v>
      </c>
      <c r="CB1489" s="151" t="s">
        <v>4096</v>
      </c>
      <c r="CC1489" s="137" t="str">
        <f>CONCATENATE(CA1489,".",CB1489)</f>
        <v>ДП Добір-ЛАДА.фальц...неробоча...Пл Magnet +3завіс</v>
      </c>
      <c r="DD1489" s="164" t="s">
        <v>1221</v>
      </c>
      <c r="DE1489" s="165">
        <v>4950</v>
      </c>
      <c r="DF1489" s="525">
        <f t="shared" si="629"/>
        <v>4950</v>
      </c>
      <c r="DG1489" s="520"/>
      <c r="DH1489" s="527">
        <f t="shared" si="630"/>
        <v>4950</v>
      </c>
    </row>
    <row r="1490" spans="79:112" x14ac:dyDescent="0.2">
      <c r="CA1490" s="736" t="s">
        <v>3101</v>
      </c>
      <c r="CB1490" s="151" t="s">
        <v>5792</v>
      </c>
      <c r="CC1490" s="137" t="str">
        <f>CONCATENATE(CA1490,".",CB1490)</f>
        <v>ДП Добір-ЛАДА.фальц...неробоча...Пл Magnet (чор.) +3завіс</v>
      </c>
      <c r="DD1490" s="164" t="s">
        <v>925</v>
      </c>
      <c r="DE1490" s="165">
        <v>5060</v>
      </c>
      <c r="DF1490" s="525">
        <f t="shared" si="629"/>
        <v>5060</v>
      </c>
      <c r="DG1490" s="520"/>
      <c r="DH1490" s="527">
        <f t="shared" si="630"/>
        <v>5060</v>
      </c>
    </row>
    <row r="1491" spans="79:112" x14ac:dyDescent="0.2">
      <c r="CA1491" s="431"/>
      <c r="CB1491" s="221"/>
      <c r="CC1491" s="222"/>
      <c r="DD1491" s="164" t="s">
        <v>926</v>
      </c>
      <c r="DE1491" s="165">
        <v>5290.0000000000009</v>
      </c>
      <c r="DF1491" s="525">
        <f t="shared" si="629"/>
        <v>5290</v>
      </c>
      <c r="DG1491" s="520"/>
      <c r="DH1491" s="527">
        <f t="shared" si="630"/>
        <v>5290</v>
      </c>
    </row>
    <row r="1492" spans="79:112" x14ac:dyDescent="0.2">
      <c r="CA1492" s="745" t="s">
        <v>3594</v>
      </c>
      <c r="CB1492" s="133" t="s">
        <v>3871</v>
      </c>
      <c r="CC1492" s="134" t="str">
        <f>CONCATENATE(CA1492,".",CB1492)</f>
        <v>КД Standard-MDF.стандарт.1-стулк.(ні)</v>
      </c>
      <c r="DD1492" s="164" t="s">
        <v>927</v>
      </c>
      <c r="DE1492" s="165">
        <v>5520</v>
      </c>
      <c r="DF1492" s="525">
        <f t="shared" si="629"/>
        <v>5520</v>
      </c>
      <c r="DG1492" s="520"/>
      <c r="DH1492" s="527">
        <f t="shared" si="630"/>
        <v>5520</v>
      </c>
    </row>
    <row r="1493" spans="79:112" x14ac:dyDescent="0.2">
      <c r="CA1493" s="746" t="s">
        <v>3594</v>
      </c>
      <c r="CC1493" s="21"/>
      <c r="DD1493" s="164" t="s">
        <v>928</v>
      </c>
      <c r="DE1493" s="165">
        <v>5740.0000000000009</v>
      </c>
      <c r="DF1493" s="525">
        <f t="shared" si="629"/>
        <v>5740</v>
      </c>
      <c r="DG1493" s="520"/>
      <c r="DH1493" s="527">
        <f t="shared" si="630"/>
        <v>5740</v>
      </c>
    </row>
    <row r="1494" spans="79:112" x14ac:dyDescent="0.2">
      <c r="CA1494" s="746" t="s">
        <v>3594</v>
      </c>
      <c r="CB1494" s="136" t="s">
        <v>4083</v>
      </c>
      <c r="CC1494" s="137" t="str">
        <f>CONCATENATE(CA1494,".",CB1494)</f>
        <v>КД Standard-MDF.стандарт.1-стулк.Пл Stand +2завіс</v>
      </c>
      <c r="DD1494" s="164" t="s">
        <v>929</v>
      </c>
      <c r="DE1494" s="165">
        <v>5970</v>
      </c>
      <c r="DF1494" s="525">
        <f t="shared" si="629"/>
        <v>5970</v>
      </c>
      <c r="DG1494" s="520"/>
      <c r="DH1494" s="527">
        <f t="shared" si="630"/>
        <v>5970</v>
      </c>
    </row>
    <row r="1495" spans="79:112" x14ac:dyDescent="0.2">
      <c r="CA1495" s="746" t="s">
        <v>3594</v>
      </c>
      <c r="CB1495" s="136" t="s">
        <v>4085</v>
      </c>
      <c r="CC1495" s="137" t="str">
        <f>CONCATENATE(CA1495,".",CB1495)</f>
        <v>КД Standard-MDF.стандарт.1-стулк.Пл Stand +3завіс</v>
      </c>
      <c r="DD1495" s="164" t="s">
        <v>930</v>
      </c>
      <c r="DE1495" s="165">
        <v>6190.0000000000009</v>
      </c>
      <c r="DF1495" s="525">
        <f t="shared" si="629"/>
        <v>6190</v>
      </c>
      <c r="DG1495" s="520"/>
      <c r="DH1495" s="527">
        <f t="shared" si="630"/>
        <v>6190</v>
      </c>
    </row>
    <row r="1496" spans="79:112" x14ac:dyDescent="0.2">
      <c r="CA1496" s="746" t="s">
        <v>3594</v>
      </c>
      <c r="CC1496" s="21"/>
      <c r="DD1496" s="107" t="s">
        <v>931</v>
      </c>
      <c r="DE1496" s="163">
        <v>6420</v>
      </c>
      <c r="DF1496" s="525">
        <f t="shared" si="629"/>
        <v>6420</v>
      </c>
      <c r="DG1496" s="523"/>
      <c r="DH1496" s="527">
        <f t="shared" si="630"/>
        <v>6420</v>
      </c>
    </row>
    <row r="1497" spans="79:112" x14ac:dyDescent="0.2">
      <c r="CA1497" s="746" t="s">
        <v>3594</v>
      </c>
      <c r="CB1497" s="136" t="s">
        <v>6272</v>
      </c>
      <c r="CC1497" s="137" t="str">
        <f>CONCATENATE(CA1497,".",CB1497)</f>
        <v>КД Standard-MDF.стандарт.1-стулк.Пл Soft (чор.) +2завіс</v>
      </c>
      <c r="DD1497" s="732" t="s">
        <v>5002</v>
      </c>
      <c r="DE1497" s="165">
        <v>4930.0000000000009</v>
      </c>
      <c r="DF1497" s="525">
        <f t="shared" si="629"/>
        <v>4930</v>
      </c>
      <c r="DG1497" s="520"/>
      <c r="DH1497" s="527">
        <f t="shared" si="630"/>
        <v>4930</v>
      </c>
    </row>
    <row r="1498" spans="79:112" x14ac:dyDescent="0.2">
      <c r="CA1498" s="746" t="s">
        <v>3594</v>
      </c>
      <c r="CB1498" s="136" t="s">
        <v>6273</v>
      </c>
      <c r="CC1498" s="137" t="str">
        <f>CONCATENATE(CA1498,".",CB1498)</f>
        <v>КД Standard-MDF.стандарт.1-стулк.Пл Soft (чор.) +3завіс</v>
      </c>
      <c r="DD1498" s="732" t="s">
        <v>5003</v>
      </c>
      <c r="DE1498" s="165">
        <v>5170</v>
      </c>
      <c r="DF1498" s="525">
        <f t="shared" si="629"/>
        <v>5170</v>
      </c>
      <c r="DG1498" s="520"/>
      <c r="DH1498" s="527">
        <f t="shared" si="630"/>
        <v>5170</v>
      </c>
    </row>
    <row r="1499" spans="79:112" x14ac:dyDescent="0.2">
      <c r="CA1499" s="746" t="s">
        <v>3594</v>
      </c>
      <c r="CB1499" s="136" t="s">
        <v>4090</v>
      </c>
      <c r="CC1499" s="137" t="str">
        <f>CONCATENATE(CA1499,".",CB1499)</f>
        <v>КД Standard-MDF.стандарт.1-стулк.Пл Soft +2завіс</v>
      </c>
      <c r="DD1499" s="732" t="s">
        <v>5004</v>
      </c>
      <c r="DE1499" s="165">
        <v>5280</v>
      </c>
      <c r="DF1499" s="525">
        <f t="shared" si="629"/>
        <v>5280</v>
      </c>
      <c r="DG1499" s="520"/>
      <c r="DH1499" s="527">
        <f t="shared" si="630"/>
        <v>5280</v>
      </c>
    </row>
    <row r="1500" spans="79:112" x14ac:dyDescent="0.2">
      <c r="CA1500" s="746" t="s">
        <v>3594</v>
      </c>
      <c r="CB1500" s="136" t="s">
        <v>4093</v>
      </c>
      <c r="CC1500" s="137" t="str">
        <f>CONCATENATE(CA1500,".",CB1500)</f>
        <v>КД Standard-MDF.стандарт.1-стулк.Пл Soft +3завіс</v>
      </c>
      <c r="DD1500" s="732" t="s">
        <v>5005</v>
      </c>
      <c r="DE1500" s="165">
        <v>5400</v>
      </c>
      <c r="DF1500" s="525">
        <f t="shared" si="629"/>
        <v>5400</v>
      </c>
      <c r="DG1500" s="520"/>
      <c r="DH1500" s="527">
        <f t="shared" si="630"/>
        <v>5400</v>
      </c>
    </row>
    <row r="1501" spans="79:112" x14ac:dyDescent="0.2">
      <c r="CA1501" s="746" t="s">
        <v>3594</v>
      </c>
      <c r="CB1501" s="136"/>
      <c r="CC1501" s="137"/>
      <c r="DD1501" s="732" t="s">
        <v>5006</v>
      </c>
      <c r="DE1501" s="165">
        <v>5650.0000000000009</v>
      </c>
      <c r="DF1501" s="525">
        <f t="shared" si="629"/>
        <v>5650</v>
      </c>
      <c r="DG1501" s="520"/>
      <c r="DH1501" s="527">
        <f t="shared" si="630"/>
        <v>5650</v>
      </c>
    </row>
    <row r="1502" spans="79:112" x14ac:dyDescent="0.2">
      <c r="CA1502" s="746" t="s">
        <v>3594</v>
      </c>
      <c r="CB1502" s="136" t="s">
        <v>4095</v>
      </c>
      <c r="CC1502" s="137" t="str">
        <f>CONCATENATE(CA1502,".",CB1502)</f>
        <v>КД Standard-MDF.стандарт.1-стулк.Пл Magnet +2завіс</v>
      </c>
      <c r="DD1502" s="732" t="s">
        <v>5007</v>
      </c>
      <c r="DE1502" s="165">
        <v>5890.0000000000009</v>
      </c>
      <c r="DF1502" s="525">
        <f t="shared" si="629"/>
        <v>5890</v>
      </c>
      <c r="DG1502" s="520"/>
      <c r="DH1502" s="527">
        <f t="shared" si="630"/>
        <v>5890</v>
      </c>
    </row>
    <row r="1503" spans="79:112" x14ac:dyDescent="0.2">
      <c r="CA1503" s="744" t="s">
        <v>3594</v>
      </c>
      <c r="CB1503" s="61" t="s">
        <v>4096</v>
      </c>
      <c r="CC1503" s="138" t="str">
        <f>CONCATENATE(CA1503,".",CB1503)</f>
        <v>КД Standard-MDF.стандарт.1-стулк.Пл Magnet +3завіс</v>
      </c>
      <c r="DD1503" s="732" t="s">
        <v>5008</v>
      </c>
      <c r="DE1503" s="165">
        <v>6140</v>
      </c>
      <c r="DF1503" s="525">
        <f t="shared" si="629"/>
        <v>6140</v>
      </c>
      <c r="DG1503" s="520"/>
      <c r="DH1503" s="527">
        <f t="shared" si="630"/>
        <v>6140</v>
      </c>
    </row>
    <row r="1504" spans="79:112" x14ac:dyDescent="0.2">
      <c r="CA1504" s="746" t="s">
        <v>3594</v>
      </c>
      <c r="CB1504" s="151" t="s">
        <v>5790</v>
      </c>
      <c r="CC1504" s="137" t="str">
        <f>CONCATENATE(CA1504,".",CB1504)</f>
        <v>КД Standard-MDF.стандарт.1-стулк.Пл Magnet (чор.) +2завіс</v>
      </c>
      <c r="DD1504" s="732" t="s">
        <v>5009</v>
      </c>
      <c r="DE1504" s="165">
        <v>6370.0000000000009</v>
      </c>
      <c r="DF1504" s="525">
        <f t="shared" si="629"/>
        <v>6370</v>
      </c>
      <c r="DG1504" s="520"/>
      <c r="DH1504" s="527">
        <f t="shared" si="630"/>
        <v>6370</v>
      </c>
    </row>
    <row r="1505" spans="79:112" x14ac:dyDescent="0.2">
      <c r="CA1505" s="744" t="s">
        <v>3594</v>
      </c>
      <c r="CB1505" s="151" t="s">
        <v>5792</v>
      </c>
      <c r="CC1505" s="138" t="str">
        <f>CONCATENATE(CA1505,".",CB1505)</f>
        <v>КД Standard-MDF.стандарт.1-стулк.Пл Magnet (чор.) +3завіс</v>
      </c>
      <c r="DD1505" s="732" t="s">
        <v>5010</v>
      </c>
      <c r="DE1505" s="165">
        <v>6600</v>
      </c>
      <c r="DF1505" s="525">
        <f t="shared" si="629"/>
        <v>6600</v>
      </c>
      <c r="DG1505" s="520"/>
      <c r="DH1505" s="527">
        <f t="shared" si="630"/>
        <v>6600</v>
      </c>
    </row>
    <row r="1506" spans="79:112" x14ac:dyDescent="0.2">
      <c r="CA1506" s="745" t="s">
        <v>3595</v>
      </c>
      <c r="CB1506" s="133" t="s">
        <v>3871</v>
      </c>
      <c r="CC1506" s="134" t="str">
        <f>CONCATENATE(CA1506,".",CB1506)</f>
        <v>КД Standard-MDF.стандарт.2-стулк.(ні)</v>
      </c>
      <c r="DD1506" s="733" t="s">
        <v>5011</v>
      </c>
      <c r="DE1506" s="163">
        <v>6850.0000000000009</v>
      </c>
      <c r="DF1506" s="525">
        <f t="shared" si="629"/>
        <v>6850</v>
      </c>
      <c r="DG1506" s="523"/>
      <c r="DH1506" s="527">
        <f t="shared" si="630"/>
        <v>6850</v>
      </c>
    </row>
    <row r="1507" spans="79:112" x14ac:dyDescent="0.2">
      <c r="CA1507" s="746" t="s">
        <v>3595</v>
      </c>
      <c r="CC1507" s="21"/>
      <c r="DD1507" s="164" t="s">
        <v>1733</v>
      </c>
      <c r="DE1507" s="165">
        <v>4930.0000000000009</v>
      </c>
      <c r="DF1507" s="525">
        <f t="shared" si="629"/>
        <v>4930</v>
      </c>
      <c r="DG1507" s="520"/>
      <c r="DH1507" s="527">
        <f t="shared" si="630"/>
        <v>4930</v>
      </c>
    </row>
    <row r="1508" spans="79:112" x14ac:dyDescent="0.2">
      <c r="CA1508" s="746" t="s">
        <v>3595</v>
      </c>
      <c r="CB1508" s="136" t="s">
        <v>2900</v>
      </c>
      <c r="CC1508" s="137" t="str">
        <f>CONCATENATE(CA1508,".",CB1508)</f>
        <v>КД Standard-MDF.стандарт.2-стулк.4 завіси (2+2)</v>
      </c>
      <c r="DD1508" s="164" t="s">
        <v>1734</v>
      </c>
      <c r="DE1508" s="165">
        <v>5170</v>
      </c>
      <c r="DF1508" s="525">
        <f t="shared" si="629"/>
        <v>5170</v>
      </c>
      <c r="DG1508" s="520"/>
      <c r="DH1508" s="527">
        <f t="shared" si="630"/>
        <v>5170</v>
      </c>
    </row>
    <row r="1509" spans="79:112" x14ac:dyDescent="0.2">
      <c r="CA1509" s="746" t="s">
        <v>3595</v>
      </c>
      <c r="CB1509" s="136" t="s">
        <v>5794</v>
      </c>
      <c r="CC1509" s="137" t="str">
        <f>CONCATENATE(CA1509,".",CB1509)</f>
        <v>КД Standard-MDF.стандарт.2-стулк.6 завіс (3+3)</v>
      </c>
      <c r="DD1509" s="164" t="s">
        <v>1735</v>
      </c>
      <c r="DE1509" s="165">
        <v>5280</v>
      </c>
      <c r="DF1509" s="525">
        <f t="shared" si="629"/>
        <v>5280</v>
      </c>
      <c r="DG1509" s="520"/>
      <c r="DH1509" s="527">
        <f t="shared" si="630"/>
        <v>5280</v>
      </c>
    </row>
    <row r="1510" spans="79:112" x14ac:dyDescent="0.2">
      <c r="CA1510" s="431"/>
      <c r="CB1510" s="221"/>
      <c r="CC1510" s="222"/>
      <c r="DD1510" s="164" t="s">
        <v>1736</v>
      </c>
      <c r="DE1510" s="165">
        <v>5400</v>
      </c>
      <c r="DF1510" s="525">
        <f t="shared" si="629"/>
        <v>5400</v>
      </c>
      <c r="DG1510" s="520"/>
      <c r="DH1510" s="527">
        <f t="shared" si="630"/>
        <v>5400</v>
      </c>
    </row>
    <row r="1511" spans="79:112" x14ac:dyDescent="0.2">
      <c r="CA1511" s="745" t="s">
        <v>3596</v>
      </c>
      <c r="CB1511" s="133" t="s">
        <v>3871</v>
      </c>
      <c r="CC1511" s="134" t="str">
        <f>CONCATENATE(CA1511,".",CB1511)</f>
        <v>КД Standard.стандарт.1-стулк.(ні)</v>
      </c>
      <c r="DD1511" s="164" t="s">
        <v>1737</v>
      </c>
      <c r="DE1511" s="165">
        <v>5650.0000000000009</v>
      </c>
      <c r="DF1511" s="525">
        <f t="shared" si="629"/>
        <v>5650</v>
      </c>
      <c r="DG1511" s="520"/>
      <c r="DH1511" s="527">
        <f t="shared" si="630"/>
        <v>5650</v>
      </c>
    </row>
    <row r="1512" spans="79:112" x14ac:dyDescent="0.2">
      <c r="CA1512" s="746" t="s">
        <v>3596</v>
      </c>
      <c r="CC1512" s="21"/>
      <c r="DD1512" s="164" t="s">
        <v>1738</v>
      </c>
      <c r="DE1512" s="165">
        <v>5890.0000000000009</v>
      </c>
      <c r="DF1512" s="525">
        <f t="shared" si="629"/>
        <v>5890</v>
      </c>
      <c r="DG1512" s="520"/>
      <c r="DH1512" s="527">
        <f t="shared" si="630"/>
        <v>5890</v>
      </c>
    </row>
    <row r="1513" spans="79:112" x14ac:dyDescent="0.2">
      <c r="CA1513" s="746" t="s">
        <v>3596</v>
      </c>
      <c r="CB1513" s="136" t="s">
        <v>4083</v>
      </c>
      <c r="CC1513" s="137" t="str">
        <f>CONCATENATE(CA1513,".",CB1513)</f>
        <v>КД Standard.стандарт.1-стулк.Пл Stand +2завіс</v>
      </c>
      <c r="DD1513" s="164" t="s">
        <v>1739</v>
      </c>
      <c r="DE1513" s="165">
        <v>6140</v>
      </c>
      <c r="DF1513" s="525">
        <f t="shared" si="629"/>
        <v>6140</v>
      </c>
      <c r="DG1513" s="520"/>
      <c r="DH1513" s="527">
        <f t="shared" si="630"/>
        <v>6140</v>
      </c>
    </row>
    <row r="1514" spans="79:112" x14ac:dyDescent="0.2">
      <c r="CA1514" s="746" t="s">
        <v>3596</v>
      </c>
      <c r="CB1514" s="136" t="s">
        <v>4085</v>
      </c>
      <c r="CC1514" s="137" t="str">
        <f>CONCATENATE(CA1514,".",CB1514)</f>
        <v>КД Standard.стандарт.1-стулк.Пл Stand +3завіс</v>
      </c>
      <c r="DD1514" s="164" t="s">
        <v>1740</v>
      </c>
      <c r="DE1514" s="165">
        <v>6370.0000000000009</v>
      </c>
      <c r="DF1514" s="525">
        <f t="shared" si="629"/>
        <v>6370</v>
      </c>
      <c r="DG1514" s="520"/>
      <c r="DH1514" s="527">
        <f t="shared" si="630"/>
        <v>6370</v>
      </c>
    </row>
    <row r="1515" spans="79:112" x14ac:dyDescent="0.2">
      <c r="CA1515" s="746" t="s">
        <v>3596</v>
      </c>
      <c r="CC1515" s="21"/>
      <c r="DD1515" s="164" t="s">
        <v>1741</v>
      </c>
      <c r="DE1515" s="165">
        <v>6600</v>
      </c>
      <c r="DF1515" s="525">
        <f t="shared" si="629"/>
        <v>6600</v>
      </c>
      <c r="DG1515" s="520"/>
      <c r="DH1515" s="527">
        <f t="shared" si="630"/>
        <v>6600</v>
      </c>
    </row>
    <row r="1516" spans="79:112" x14ac:dyDescent="0.2">
      <c r="CA1516" s="746" t="s">
        <v>3596</v>
      </c>
      <c r="CB1516" s="136" t="s">
        <v>6272</v>
      </c>
      <c r="CC1516" s="137" t="str">
        <f>CONCATENATE(CA1516,".",CB1516)</f>
        <v>КД Standard.стандарт.1-стулк.Пл Soft (чор.) +2завіс</v>
      </c>
      <c r="DD1516" s="107" t="s">
        <v>1742</v>
      </c>
      <c r="DE1516" s="163">
        <v>6850.0000000000009</v>
      </c>
      <c r="DF1516" s="525">
        <f t="shared" si="629"/>
        <v>6850</v>
      </c>
      <c r="DG1516" s="523"/>
      <c r="DH1516" s="527">
        <f t="shared" si="630"/>
        <v>6850</v>
      </c>
    </row>
    <row r="1517" spans="79:112" x14ac:dyDescent="0.2">
      <c r="CA1517" s="746" t="s">
        <v>3596</v>
      </c>
      <c r="CB1517" s="136" t="s">
        <v>6273</v>
      </c>
      <c r="CC1517" s="137" t="str">
        <f>CONCATENATE(CA1517,".",CB1517)</f>
        <v>КД Standard.стандарт.1-стулк.Пл Soft (чор.) +3завіс</v>
      </c>
      <c r="DD1517" s="854"/>
      <c r="DE1517" s="855"/>
      <c r="DF1517" s="856"/>
      <c r="DG1517" s="857"/>
      <c r="DH1517" s="858"/>
    </row>
    <row r="1518" spans="79:112" x14ac:dyDescent="0.2">
      <c r="CA1518" s="746" t="s">
        <v>3596</v>
      </c>
      <c r="CB1518" s="136" t="s">
        <v>4090</v>
      </c>
      <c r="CC1518" s="137" t="str">
        <f>CONCATENATE(CA1518,".",CB1518)</f>
        <v>КД Standard.стандарт.1-стулк.Пл Soft +2завіс</v>
      </c>
      <c r="DD1518" s="731" t="s">
        <v>6591</v>
      </c>
      <c r="DE1518" s="162">
        <v>3490</v>
      </c>
      <c r="DF1518" s="525">
        <f t="shared" ref="DF1518:DF1529" si="634">ROUND(((DE1518-(DE1518/6))/$DD$3)*$DE$3,2)</f>
        <v>3490</v>
      </c>
      <c r="DG1518" s="526"/>
      <c r="DH1518" s="527">
        <f t="shared" ref="DH1518:DH1529" si="635">IF(DG1518="",DF1518,
IF(AND($DE$10&gt;=VLOOKUP(DG1518,$DD$5:$DH$9,2,0),$DE$10&lt;=VLOOKUP(DG1518,$DD$5:$DH$9,3,0)),
(DF1518*(1-VLOOKUP(DG1518,$DD$5:$DH$9,4,0))),
DF1518))</f>
        <v>3490</v>
      </c>
    </row>
    <row r="1519" spans="79:112" x14ac:dyDescent="0.2">
      <c r="CA1519" s="746" t="s">
        <v>3596</v>
      </c>
      <c r="CB1519" s="136" t="s">
        <v>4093</v>
      </c>
      <c r="CC1519" s="137" t="str">
        <f>CONCATENATE(CA1519,".",CB1519)</f>
        <v>КД Standard.стандарт.1-стулк.Пл Soft +3завіс</v>
      </c>
      <c r="DD1519" s="732" t="s">
        <v>6592</v>
      </c>
      <c r="DE1519" s="165">
        <v>3680</v>
      </c>
      <c r="DF1519" s="525">
        <f t="shared" si="634"/>
        <v>3680</v>
      </c>
      <c r="DG1519" s="520"/>
      <c r="DH1519" s="527">
        <f t="shared" si="635"/>
        <v>3680</v>
      </c>
    </row>
    <row r="1520" spans="79:112" x14ac:dyDescent="0.2">
      <c r="CA1520" s="746" t="s">
        <v>3596</v>
      </c>
      <c r="CB1520" s="136"/>
      <c r="CC1520" s="137"/>
      <c r="DD1520" s="732" t="s">
        <v>6593</v>
      </c>
      <c r="DE1520" s="162">
        <v>3780</v>
      </c>
      <c r="DF1520" s="525">
        <f t="shared" si="634"/>
        <v>3780</v>
      </c>
      <c r="DG1520" s="520"/>
      <c r="DH1520" s="527">
        <f t="shared" si="635"/>
        <v>3780</v>
      </c>
    </row>
    <row r="1521" spans="79:112" x14ac:dyDescent="0.2">
      <c r="CA1521" s="746" t="s">
        <v>3596</v>
      </c>
      <c r="CB1521" s="136" t="s">
        <v>4095</v>
      </c>
      <c r="CC1521" s="137" t="str">
        <f>CONCATENATE(CA1521,".",CB1521)</f>
        <v>КД Standard.стандарт.1-стулк.Пл Magnet +2завіс</v>
      </c>
      <c r="DD1521" s="732" t="s">
        <v>6594</v>
      </c>
      <c r="DE1521" s="165">
        <v>3870</v>
      </c>
      <c r="DF1521" s="525">
        <f t="shared" si="634"/>
        <v>3870</v>
      </c>
      <c r="DG1521" s="520"/>
      <c r="DH1521" s="527">
        <f t="shared" si="635"/>
        <v>3870</v>
      </c>
    </row>
    <row r="1522" spans="79:112" x14ac:dyDescent="0.2">
      <c r="CA1522" s="744" t="s">
        <v>3596</v>
      </c>
      <c r="CB1522" s="61" t="s">
        <v>4096</v>
      </c>
      <c r="CC1522" s="138" t="str">
        <f>CONCATENATE(CA1522,".",CB1522)</f>
        <v>КД Standard.стандарт.1-стулк.Пл Magnet +3завіс</v>
      </c>
      <c r="DD1522" s="732" t="s">
        <v>6595</v>
      </c>
      <c r="DE1522" s="162">
        <v>4080</v>
      </c>
      <c r="DF1522" s="525">
        <f t="shared" si="634"/>
        <v>4080</v>
      </c>
      <c r="DG1522" s="520"/>
      <c r="DH1522" s="527">
        <f t="shared" si="635"/>
        <v>4080</v>
      </c>
    </row>
    <row r="1523" spans="79:112" x14ac:dyDescent="0.2">
      <c r="CA1523" s="746" t="s">
        <v>3596</v>
      </c>
      <c r="CB1523" s="151" t="s">
        <v>5790</v>
      </c>
      <c r="CC1523" s="137" t="str">
        <f>CONCATENATE(CA1523,".",CB1523)</f>
        <v>КД Standard.стандарт.1-стулк.Пл Magnet (чор.) +2завіс</v>
      </c>
      <c r="DD1523" s="732" t="s">
        <v>6596</v>
      </c>
      <c r="DE1523" s="165">
        <v>4260</v>
      </c>
      <c r="DF1523" s="525">
        <f t="shared" si="634"/>
        <v>4260</v>
      </c>
      <c r="DG1523" s="520"/>
      <c r="DH1523" s="527">
        <f t="shared" si="635"/>
        <v>4260</v>
      </c>
    </row>
    <row r="1524" spans="79:112" x14ac:dyDescent="0.2">
      <c r="CA1524" s="744" t="s">
        <v>3596</v>
      </c>
      <c r="CB1524" s="151" t="s">
        <v>5792</v>
      </c>
      <c r="CC1524" s="138" t="str">
        <f>CONCATENATE(CA1524,".",CB1524)</f>
        <v>КД Standard.стандарт.1-стулк.Пл Magnet (чор.) +3завіс</v>
      </c>
      <c r="DD1524" s="732" t="s">
        <v>6597</v>
      </c>
      <c r="DE1524" s="162">
        <v>4470</v>
      </c>
      <c r="DF1524" s="525">
        <f t="shared" si="634"/>
        <v>4470</v>
      </c>
      <c r="DG1524" s="520"/>
      <c r="DH1524" s="527">
        <f t="shared" si="635"/>
        <v>4470</v>
      </c>
    </row>
    <row r="1525" spans="79:112" x14ac:dyDescent="0.2">
      <c r="CA1525" s="745" t="s">
        <v>3597</v>
      </c>
      <c r="CB1525" s="133" t="s">
        <v>3871</v>
      </c>
      <c r="CC1525" s="134" t="str">
        <f>CONCATENATE(CA1525,".",CB1525)</f>
        <v>КД Standard.стандарт.2-стулк.(ні)</v>
      </c>
      <c r="DD1525" s="732" t="s">
        <v>6598</v>
      </c>
      <c r="DE1525" s="165">
        <v>4650</v>
      </c>
      <c r="DF1525" s="525">
        <f t="shared" si="634"/>
        <v>4650</v>
      </c>
      <c r="DG1525" s="520"/>
      <c r="DH1525" s="527">
        <f t="shared" si="635"/>
        <v>4650</v>
      </c>
    </row>
    <row r="1526" spans="79:112" x14ac:dyDescent="0.2">
      <c r="CA1526" s="746" t="s">
        <v>3597</v>
      </c>
      <c r="CC1526" s="21"/>
      <c r="DD1526" s="732" t="s">
        <v>6599</v>
      </c>
      <c r="DE1526" s="162">
        <v>4840</v>
      </c>
      <c r="DF1526" s="525">
        <f t="shared" si="634"/>
        <v>4840</v>
      </c>
      <c r="DG1526" s="520"/>
      <c r="DH1526" s="527">
        <f t="shared" si="635"/>
        <v>4840</v>
      </c>
    </row>
    <row r="1527" spans="79:112" x14ac:dyDescent="0.2">
      <c r="CA1527" s="746" t="s">
        <v>3597</v>
      </c>
      <c r="CB1527" s="136" t="s">
        <v>2900</v>
      </c>
      <c r="CC1527" s="137" t="str">
        <f>CONCATENATE(CA1527,".",CB1527)</f>
        <v>КД Standard.стандарт.2-стулк.4 завіси (2+2)</v>
      </c>
      <c r="DD1527" s="733" t="s">
        <v>6600</v>
      </c>
      <c r="DE1527" s="165"/>
      <c r="DF1527" s="525">
        <f t="shared" si="634"/>
        <v>0</v>
      </c>
      <c r="DG1527" s="523"/>
      <c r="DH1527" s="527">
        <f t="shared" si="635"/>
        <v>0</v>
      </c>
    </row>
    <row r="1528" spans="79:112" x14ac:dyDescent="0.2">
      <c r="CA1528" s="746" t="s">
        <v>3597</v>
      </c>
      <c r="CB1528" s="136" t="s">
        <v>5794</v>
      </c>
      <c r="CC1528" s="137" t="str">
        <f>CONCATENATE(CA1528,".",CB1528)</f>
        <v>КД Standard.стандарт.2-стулк.6 завіс (3+3)</v>
      </c>
      <c r="DD1528" s="164" t="s">
        <v>6601</v>
      </c>
      <c r="DE1528" s="162">
        <v>3490</v>
      </c>
      <c r="DF1528" s="525">
        <f t="shared" si="634"/>
        <v>3490</v>
      </c>
      <c r="DG1528" s="520"/>
      <c r="DH1528" s="527">
        <f t="shared" si="635"/>
        <v>3490</v>
      </c>
    </row>
    <row r="1529" spans="79:112" x14ac:dyDescent="0.2">
      <c r="CA1529" s="431"/>
      <c r="CB1529" s="221"/>
      <c r="CC1529" s="222"/>
      <c r="DD1529" s="164" t="s">
        <v>6602</v>
      </c>
      <c r="DE1529" s="165">
        <v>3680</v>
      </c>
      <c r="DF1529" s="525">
        <f t="shared" si="634"/>
        <v>3680</v>
      </c>
      <c r="DG1529" s="520"/>
      <c r="DH1529" s="527">
        <f t="shared" si="635"/>
        <v>3680</v>
      </c>
    </row>
    <row r="1530" spans="79:112" x14ac:dyDescent="0.2">
      <c r="CA1530" s="746" t="s">
        <v>6983</v>
      </c>
      <c r="CB1530" s="136" t="s">
        <v>4095</v>
      </c>
      <c r="CC1530" s="137" t="str">
        <f>CONCATENATE(CA1530,".",CB1530)</f>
        <v>КД Standard-Алюм.стандарт..1-стулк.Пл Magnet +2завіс</v>
      </c>
      <c r="DD1530" s="164" t="s">
        <v>6603</v>
      </c>
      <c r="DE1530" s="162">
        <v>3780</v>
      </c>
      <c r="DF1530" s="525">
        <f t="shared" ref="DF1530:DF1583" si="636">ROUND(((DE1530-(DE1530/6))/$DD$3)*$DE$3,2)</f>
        <v>3780</v>
      </c>
      <c r="DG1530" s="520"/>
      <c r="DH1530" s="527">
        <f t="shared" ref="DH1530:DH1583" si="637">IF(DG1530="",DF1530,
IF(AND($DE$10&gt;=VLOOKUP(DG1530,$DD$5:$DH$9,2,0),$DE$10&lt;=VLOOKUP(DG1530,$DD$5:$DH$9,3,0)),
(DF1530*(1-VLOOKUP(DG1530,$DD$5:$DH$9,4,0))),
DF1530))</f>
        <v>3780</v>
      </c>
    </row>
    <row r="1531" spans="79:112" x14ac:dyDescent="0.2">
      <c r="CA1531" s="746" t="s">
        <v>6983</v>
      </c>
      <c r="CB1531" s="151" t="s">
        <v>5790</v>
      </c>
      <c r="CC1531" s="137" t="str">
        <f>CONCATENATE(CA1531,".",CB1531)</f>
        <v>КД Standard-Алюм.стандарт..1-стулк.Пл Magnet (чор.) +2завіс</v>
      </c>
      <c r="DD1531" s="164" t="s">
        <v>6604</v>
      </c>
      <c r="DE1531" s="165">
        <v>3870</v>
      </c>
      <c r="DF1531" s="525">
        <f t="shared" si="636"/>
        <v>3870</v>
      </c>
      <c r="DG1531" s="520"/>
      <c r="DH1531" s="527">
        <f t="shared" si="637"/>
        <v>3870</v>
      </c>
    </row>
    <row r="1532" spans="79:112" x14ac:dyDescent="0.2">
      <c r="CA1532" s="887"/>
      <c r="CB1532" s="888"/>
      <c r="CC1532" s="889"/>
      <c r="DD1532" s="164" t="s">
        <v>6605</v>
      </c>
      <c r="DE1532" s="162">
        <v>4080</v>
      </c>
      <c r="DF1532" s="525">
        <f t="shared" si="636"/>
        <v>4080</v>
      </c>
      <c r="DG1532" s="520"/>
      <c r="DH1532" s="527">
        <f t="shared" si="637"/>
        <v>4080</v>
      </c>
    </row>
    <row r="1533" spans="79:112" x14ac:dyDescent="0.2">
      <c r="CA1533" s="746" t="s">
        <v>3598</v>
      </c>
      <c r="CB1533" s="133" t="s">
        <v>3871</v>
      </c>
      <c r="CC1533" s="137" t="str">
        <f>CONCATENATE(CA1533,".",CB1533)</f>
        <v>КД Verto-FIT.стандарт.1-стулк.(ні)</v>
      </c>
      <c r="DD1533" s="164" t="s">
        <v>6606</v>
      </c>
      <c r="DE1533" s="165">
        <v>4260</v>
      </c>
      <c r="DF1533" s="525">
        <f t="shared" si="636"/>
        <v>4260</v>
      </c>
      <c r="DG1533" s="520"/>
      <c r="DH1533" s="527">
        <f t="shared" si="637"/>
        <v>4260</v>
      </c>
    </row>
    <row r="1534" spans="79:112" x14ac:dyDescent="0.2">
      <c r="CA1534" s="746" t="s">
        <v>3598</v>
      </c>
      <c r="CC1534" s="21"/>
      <c r="DD1534" s="164" t="s">
        <v>6607</v>
      </c>
      <c r="DE1534" s="162">
        <v>4470</v>
      </c>
      <c r="DF1534" s="525">
        <f t="shared" si="636"/>
        <v>4470</v>
      </c>
      <c r="DG1534" s="520"/>
      <c r="DH1534" s="527">
        <f t="shared" si="637"/>
        <v>4470</v>
      </c>
    </row>
    <row r="1535" spans="79:112" x14ac:dyDescent="0.2">
      <c r="CA1535" s="746" t="s">
        <v>3598</v>
      </c>
      <c r="CB1535" s="136" t="s">
        <v>4083</v>
      </c>
      <c r="CC1535" s="137" t="str">
        <f>CONCATENATE(CA1535,".",CB1535)</f>
        <v>КД Verto-FIT.стандарт.1-стулк.Пл Stand +2завіс</v>
      </c>
      <c r="DD1535" s="164" t="s">
        <v>6608</v>
      </c>
      <c r="DE1535" s="165">
        <v>4650</v>
      </c>
      <c r="DF1535" s="525">
        <f t="shared" si="636"/>
        <v>4650</v>
      </c>
      <c r="DG1535" s="520"/>
      <c r="DH1535" s="527">
        <f t="shared" si="637"/>
        <v>4650</v>
      </c>
    </row>
    <row r="1536" spans="79:112" x14ac:dyDescent="0.2">
      <c r="CA1536" s="746" t="s">
        <v>3598</v>
      </c>
      <c r="CB1536" s="136" t="s">
        <v>4085</v>
      </c>
      <c r="CC1536" s="137" t="str">
        <f>CONCATENATE(CA1536,".",CB1536)</f>
        <v>КД Verto-FIT.стандарт.1-стулк.Пл Stand +3завіс</v>
      </c>
      <c r="DD1536" s="164" t="s">
        <v>6609</v>
      </c>
      <c r="DE1536" s="162">
        <v>4840</v>
      </c>
      <c r="DF1536" s="525">
        <f t="shared" si="636"/>
        <v>4840</v>
      </c>
      <c r="DG1536" s="520"/>
      <c r="DH1536" s="527">
        <f t="shared" si="637"/>
        <v>4840</v>
      </c>
    </row>
    <row r="1537" spans="79:112" x14ac:dyDescent="0.2">
      <c r="CA1537" s="746" t="s">
        <v>3598</v>
      </c>
      <c r="CC1537" s="21"/>
      <c r="DD1537" s="107" t="s">
        <v>6610</v>
      </c>
      <c r="DE1537" s="165">
        <v>0</v>
      </c>
      <c r="DF1537" s="525">
        <f t="shared" si="636"/>
        <v>0</v>
      </c>
      <c r="DG1537" s="523"/>
      <c r="DH1537" s="527">
        <f t="shared" si="637"/>
        <v>0</v>
      </c>
    </row>
    <row r="1538" spans="79:112" x14ac:dyDescent="0.2">
      <c r="CA1538" s="746" t="s">
        <v>3598</v>
      </c>
      <c r="CB1538" s="136" t="s">
        <v>6272</v>
      </c>
      <c r="CC1538" s="137" t="str">
        <f>CONCATENATE(CA1538,".",CB1538)</f>
        <v>КД Verto-FIT.стандарт.1-стулк.Пл Soft (чор.) +2завіс</v>
      </c>
      <c r="DD1538" s="164" t="s">
        <v>6611</v>
      </c>
      <c r="DE1538" s="162">
        <v>4010</v>
      </c>
      <c r="DF1538" s="525">
        <f t="shared" si="636"/>
        <v>4010</v>
      </c>
      <c r="DG1538" s="520"/>
      <c r="DH1538" s="527">
        <f t="shared" si="637"/>
        <v>4010</v>
      </c>
    </row>
    <row r="1539" spans="79:112" x14ac:dyDescent="0.2">
      <c r="CA1539" s="746" t="s">
        <v>3598</v>
      </c>
      <c r="CB1539" s="136" t="s">
        <v>6273</v>
      </c>
      <c r="CC1539" s="137" t="str">
        <f>CONCATENATE(CA1539,".",CB1539)</f>
        <v>КД Verto-FIT.стандарт.1-стулк.Пл Soft (чор.) +3завіс</v>
      </c>
      <c r="DD1539" s="164" t="s">
        <v>6612</v>
      </c>
      <c r="DE1539" s="165">
        <v>4240</v>
      </c>
      <c r="DF1539" s="525">
        <f t="shared" si="636"/>
        <v>4240</v>
      </c>
      <c r="DG1539" s="520"/>
      <c r="DH1539" s="527">
        <f t="shared" si="637"/>
        <v>4240</v>
      </c>
    </row>
    <row r="1540" spans="79:112" x14ac:dyDescent="0.2">
      <c r="CA1540" s="746" t="s">
        <v>3598</v>
      </c>
      <c r="CB1540" s="136" t="s">
        <v>4090</v>
      </c>
      <c r="CC1540" s="137" t="str">
        <f>CONCATENATE(CA1540,".",CB1540)</f>
        <v>КД Verto-FIT.стандарт.1-стулк.Пл Soft +2завіс</v>
      </c>
      <c r="DD1540" s="164" t="s">
        <v>6613</v>
      </c>
      <c r="DE1540" s="162">
        <v>4360</v>
      </c>
      <c r="DF1540" s="525">
        <f t="shared" si="636"/>
        <v>4360</v>
      </c>
      <c r="DG1540" s="520"/>
      <c r="DH1540" s="527">
        <f t="shared" si="637"/>
        <v>4360</v>
      </c>
    </row>
    <row r="1541" spans="79:112" x14ac:dyDescent="0.2">
      <c r="CA1541" s="746" t="s">
        <v>3598</v>
      </c>
      <c r="CB1541" s="136" t="s">
        <v>4093</v>
      </c>
      <c r="CC1541" s="137" t="str">
        <f>CONCATENATE(CA1541,".",CB1541)</f>
        <v>КД Verto-FIT.стандарт.1-стулк.Пл Soft +3завіс</v>
      </c>
      <c r="DD1541" s="164" t="s">
        <v>6614</v>
      </c>
      <c r="DE1541" s="165">
        <v>4450</v>
      </c>
      <c r="DF1541" s="525">
        <f t="shared" si="636"/>
        <v>4450</v>
      </c>
      <c r="DG1541" s="520"/>
      <c r="DH1541" s="527">
        <f t="shared" si="637"/>
        <v>4450</v>
      </c>
    </row>
    <row r="1542" spans="79:112" x14ac:dyDescent="0.2">
      <c r="CA1542" s="746" t="s">
        <v>3598</v>
      </c>
      <c r="CB1542" s="136"/>
      <c r="CC1542" s="137"/>
      <c r="DD1542" s="164" t="s">
        <v>6615</v>
      </c>
      <c r="DE1542" s="162">
        <v>4700</v>
      </c>
      <c r="DF1542" s="525">
        <f t="shared" si="636"/>
        <v>4700</v>
      </c>
      <c r="DG1542" s="520"/>
      <c r="DH1542" s="527">
        <f t="shared" si="637"/>
        <v>4700</v>
      </c>
    </row>
    <row r="1543" spans="79:112" x14ac:dyDescent="0.2">
      <c r="CA1543" s="746" t="s">
        <v>3598</v>
      </c>
      <c r="CB1543" s="136" t="s">
        <v>4095</v>
      </c>
      <c r="CC1543" s="137" t="str">
        <f>CONCATENATE(CA1543,".",CB1543)</f>
        <v>КД Verto-FIT.стандарт.1-стулк.Пл Magnet +2завіс</v>
      </c>
      <c r="DD1543" s="164" t="s">
        <v>6616</v>
      </c>
      <c r="DE1543" s="165">
        <v>4900</v>
      </c>
      <c r="DF1543" s="525">
        <f t="shared" si="636"/>
        <v>4900</v>
      </c>
      <c r="DG1543" s="520"/>
      <c r="DH1543" s="527">
        <f t="shared" si="637"/>
        <v>4900</v>
      </c>
    </row>
    <row r="1544" spans="79:112" x14ac:dyDescent="0.2">
      <c r="CA1544" s="746" t="s">
        <v>3598</v>
      </c>
      <c r="CB1544" s="136" t="s">
        <v>4096</v>
      </c>
      <c r="CC1544" s="137" t="str">
        <f>CONCATENATE(CA1544,".",CB1544)</f>
        <v>КД Verto-FIT.стандарт.1-стулк.Пл Magnet +3завіс</v>
      </c>
      <c r="DD1544" s="164" t="s">
        <v>6617</v>
      </c>
      <c r="DE1544" s="162">
        <v>5130</v>
      </c>
      <c r="DF1544" s="525">
        <f t="shared" si="636"/>
        <v>5130</v>
      </c>
      <c r="DG1544" s="520"/>
      <c r="DH1544" s="527">
        <f t="shared" si="637"/>
        <v>5130</v>
      </c>
    </row>
    <row r="1545" spans="79:112" x14ac:dyDescent="0.2">
      <c r="CA1545" s="746" t="s">
        <v>3598</v>
      </c>
      <c r="CB1545" s="151" t="s">
        <v>5790</v>
      </c>
      <c r="CC1545" s="137" t="str">
        <f>CONCATENATE(CA1545,".",CB1545)</f>
        <v>КД Verto-FIT.стандарт.1-стулк.Пл Magnet (чор.) +2завіс</v>
      </c>
      <c r="DD1545" s="164" t="s">
        <v>6618</v>
      </c>
      <c r="DE1545" s="165">
        <v>5360</v>
      </c>
      <c r="DF1545" s="525">
        <f t="shared" si="636"/>
        <v>5360</v>
      </c>
      <c r="DG1545" s="520"/>
      <c r="DH1545" s="527">
        <f t="shared" si="637"/>
        <v>5360</v>
      </c>
    </row>
    <row r="1546" spans="79:112" x14ac:dyDescent="0.2">
      <c r="CA1546" s="746" t="s">
        <v>3598</v>
      </c>
      <c r="CB1546" s="151" t="s">
        <v>5792</v>
      </c>
      <c r="CC1546" s="137" t="str">
        <f>CONCATENATE(CA1546,".",CB1546)</f>
        <v>КД Verto-FIT.стандарт.1-стулк.Пл Magnet (чор.) +3завіс</v>
      </c>
      <c r="DD1546" s="164" t="s">
        <v>6619</v>
      </c>
      <c r="DE1546" s="162">
        <v>5570</v>
      </c>
      <c r="DF1546" s="525">
        <f t="shared" si="636"/>
        <v>5570</v>
      </c>
      <c r="DG1546" s="520"/>
      <c r="DH1546" s="527">
        <f t="shared" si="637"/>
        <v>5570</v>
      </c>
    </row>
    <row r="1547" spans="79:112" x14ac:dyDescent="0.2">
      <c r="CA1547" s="746" t="s">
        <v>3598</v>
      </c>
      <c r="CC1547" s="21"/>
      <c r="DD1547" s="107" t="s">
        <v>6620</v>
      </c>
      <c r="DE1547" s="165">
        <v>0</v>
      </c>
      <c r="DF1547" s="525">
        <f t="shared" si="636"/>
        <v>0</v>
      </c>
      <c r="DG1547" s="523"/>
      <c r="DH1547" s="527">
        <f t="shared" si="637"/>
        <v>0</v>
      </c>
    </row>
    <row r="1548" spans="79:112" x14ac:dyDescent="0.2">
      <c r="CA1548" s="744" t="s">
        <v>3598</v>
      </c>
      <c r="CB1548" s="61" t="s">
        <v>560</v>
      </c>
      <c r="CC1548" s="138" t="str">
        <f>CONCATENATE(CA1548,".",CB1548)</f>
        <v>КД Verto-FIT.стандарт.1-стулк.для ДП Гласфорд</v>
      </c>
      <c r="DD1548" s="164" t="s">
        <v>6621</v>
      </c>
      <c r="DE1548" s="162">
        <v>4260</v>
      </c>
      <c r="DF1548" s="525">
        <f t="shared" si="636"/>
        <v>4260</v>
      </c>
      <c r="DG1548" s="520"/>
      <c r="DH1548" s="527">
        <f t="shared" si="637"/>
        <v>4260</v>
      </c>
    </row>
    <row r="1549" spans="79:112" x14ac:dyDescent="0.2">
      <c r="CA1549" s="745" t="s">
        <v>3599</v>
      </c>
      <c r="CB1549" s="133" t="s">
        <v>3871</v>
      </c>
      <c r="CC1549" s="134" t="str">
        <f>CONCATENATE(CA1549,".",CB1549)</f>
        <v>КД Verto-FIT.стандарт.2-стулк.(ні)</v>
      </c>
      <c r="DD1549" s="164" t="s">
        <v>6622</v>
      </c>
      <c r="DE1549" s="165">
        <v>4480</v>
      </c>
      <c r="DF1549" s="525">
        <f t="shared" si="636"/>
        <v>4480</v>
      </c>
      <c r="DG1549" s="520"/>
      <c r="DH1549" s="527">
        <f t="shared" si="637"/>
        <v>4480</v>
      </c>
    </row>
    <row r="1550" spans="79:112" x14ac:dyDescent="0.2">
      <c r="CA1550" s="746" t="s">
        <v>3599</v>
      </c>
      <c r="CC1550" s="21"/>
      <c r="DD1550" s="164" t="s">
        <v>6623</v>
      </c>
      <c r="DE1550" s="162">
        <v>4610</v>
      </c>
      <c r="DF1550" s="525">
        <f t="shared" si="636"/>
        <v>4610</v>
      </c>
      <c r="DG1550" s="520"/>
      <c r="DH1550" s="527">
        <f t="shared" si="637"/>
        <v>4610</v>
      </c>
    </row>
    <row r="1551" spans="79:112" x14ac:dyDescent="0.2">
      <c r="CA1551" s="746" t="s">
        <v>3599</v>
      </c>
      <c r="CB1551" s="136" t="s">
        <v>2900</v>
      </c>
      <c r="CC1551" s="137" t="str">
        <f>CONCATENATE(CA1551,".",CB1551)</f>
        <v>КД Verto-FIT.стандарт.2-стулк.4 завіси (2+2)</v>
      </c>
      <c r="DD1551" s="164" t="s">
        <v>6624</v>
      </c>
      <c r="DE1551" s="165">
        <v>4710</v>
      </c>
      <c r="DF1551" s="525">
        <f t="shared" si="636"/>
        <v>4710</v>
      </c>
      <c r="DG1551" s="520"/>
      <c r="DH1551" s="527">
        <f t="shared" si="637"/>
        <v>4710</v>
      </c>
    </row>
    <row r="1552" spans="79:112" x14ac:dyDescent="0.2">
      <c r="CA1552" s="744" t="s">
        <v>3599</v>
      </c>
      <c r="CB1552" s="61" t="s">
        <v>5794</v>
      </c>
      <c r="CC1552" s="138" t="str">
        <f>CONCATENATE(CA1552,".",CB1552)</f>
        <v>КД Verto-FIT.стандарт.2-стулк.6 завіс (3+3)</v>
      </c>
      <c r="DD1552" s="164" t="s">
        <v>6625</v>
      </c>
      <c r="DE1552" s="162">
        <v>4920</v>
      </c>
      <c r="DF1552" s="525">
        <f t="shared" si="636"/>
        <v>4920</v>
      </c>
      <c r="DG1552" s="520"/>
      <c r="DH1552" s="527">
        <f t="shared" si="637"/>
        <v>4920</v>
      </c>
    </row>
    <row r="1553" spans="79:112" x14ac:dyDescent="0.2">
      <c r="CA1553" s="744" t="s">
        <v>4551</v>
      </c>
      <c r="CB1553" s="61" t="s">
        <v>3871</v>
      </c>
      <c r="CC1553" s="138" t="str">
        <f>CONCATENATE(CA1553,".",CB1553)</f>
        <v>КД Verto-FIT.тунель.1-стулк.(ні)</v>
      </c>
      <c r="DD1553" s="164" t="s">
        <v>6626</v>
      </c>
      <c r="DE1553" s="165">
        <v>5140</v>
      </c>
      <c r="DF1553" s="525">
        <f t="shared" si="636"/>
        <v>5140</v>
      </c>
      <c r="DG1553" s="520"/>
      <c r="DH1553" s="527">
        <f t="shared" si="637"/>
        <v>5140</v>
      </c>
    </row>
    <row r="1554" spans="79:112" x14ac:dyDescent="0.2">
      <c r="CA1554" s="745" t="s">
        <v>4552</v>
      </c>
      <c r="CB1554" s="133" t="s">
        <v>3871</v>
      </c>
      <c r="CC1554" s="134" t="str">
        <f>CONCATENATE(CA1554,".",CB1554)</f>
        <v>КД Verto-FIT.тунель.2-стулк.(ні)</v>
      </c>
      <c r="DD1554" s="164" t="s">
        <v>6627</v>
      </c>
      <c r="DE1554" s="162">
        <v>5390</v>
      </c>
      <c r="DF1554" s="525">
        <f t="shared" si="636"/>
        <v>5390</v>
      </c>
      <c r="DG1554" s="520"/>
      <c r="DH1554" s="527">
        <f t="shared" si="637"/>
        <v>5390</v>
      </c>
    </row>
    <row r="1555" spans="79:112" x14ac:dyDescent="0.2">
      <c r="CA1555" s="431"/>
      <c r="CB1555" s="221"/>
      <c r="CC1555" s="222"/>
      <c r="DD1555" s="164" t="s">
        <v>6628</v>
      </c>
      <c r="DE1555" s="165">
        <v>5610</v>
      </c>
      <c r="DF1555" s="525">
        <f t="shared" si="636"/>
        <v>5610</v>
      </c>
      <c r="DG1555" s="520"/>
      <c r="DH1555" s="527">
        <f t="shared" si="637"/>
        <v>5610</v>
      </c>
    </row>
    <row r="1556" spans="79:112" x14ac:dyDescent="0.2">
      <c r="CA1556" s="746" t="s">
        <v>3600</v>
      </c>
      <c r="CB1556" s="133" t="s">
        <v>3871</v>
      </c>
      <c r="CC1556" s="137" t="str">
        <f>CONCATENATE(CA1556,".",CB1556)</f>
        <v>КД Verto-FIT Plus.стандарт.1-стулк.(ні)</v>
      </c>
      <c r="DD1556" s="164" t="s">
        <v>6629</v>
      </c>
      <c r="DE1556" s="162">
        <v>5830</v>
      </c>
      <c r="DF1556" s="525">
        <f t="shared" si="636"/>
        <v>5830</v>
      </c>
      <c r="DG1556" s="520"/>
      <c r="DH1556" s="527">
        <f t="shared" si="637"/>
        <v>5830</v>
      </c>
    </row>
    <row r="1557" spans="79:112" x14ac:dyDescent="0.2">
      <c r="CA1557" s="746" t="s">
        <v>3600</v>
      </c>
      <c r="CC1557" s="21"/>
      <c r="DD1557" s="107" t="s">
        <v>6630</v>
      </c>
      <c r="DE1557" s="165">
        <v>0</v>
      </c>
      <c r="DF1557" s="525">
        <f t="shared" si="636"/>
        <v>0</v>
      </c>
      <c r="DG1557" s="523"/>
      <c r="DH1557" s="527">
        <f t="shared" si="637"/>
        <v>0</v>
      </c>
    </row>
    <row r="1558" spans="79:112" x14ac:dyDescent="0.2">
      <c r="CA1558" s="746" t="s">
        <v>3600</v>
      </c>
      <c r="CB1558" s="136" t="s">
        <v>4083</v>
      </c>
      <c r="CC1558" s="137" t="str">
        <f>CONCATENATE(CA1558,".",CB1558)</f>
        <v>КД Verto-FIT Plus.стандарт.1-стулк.Пл Stand +2завіс</v>
      </c>
      <c r="DD1558" s="164" t="s">
        <v>6631</v>
      </c>
      <c r="DE1558" s="162">
        <v>4560</v>
      </c>
      <c r="DF1558" s="525">
        <f t="shared" si="636"/>
        <v>4560</v>
      </c>
      <c r="DG1558" s="520"/>
      <c r="DH1558" s="527">
        <f t="shared" si="637"/>
        <v>4560</v>
      </c>
    </row>
    <row r="1559" spans="79:112" x14ac:dyDescent="0.2">
      <c r="CA1559" s="746" t="s">
        <v>3600</v>
      </c>
      <c r="CB1559" s="136" t="s">
        <v>4085</v>
      </c>
      <c r="CC1559" s="137" t="str">
        <f>CONCATENATE(CA1559,".",CB1559)</f>
        <v>КД Verto-FIT Plus.стандарт.1-стулк.Пл Stand +3завіс</v>
      </c>
      <c r="DD1559" s="164" t="s">
        <v>6632</v>
      </c>
      <c r="DE1559" s="165">
        <v>4810</v>
      </c>
      <c r="DF1559" s="525">
        <f t="shared" si="636"/>
        <v>4810</v>
      </c>
      <c r="DG1559" s="520"/>
      <c r="DH1559" s="527">
        <f t="shared" si="637"/>
        <v>4810</v>
      </c>
    </row>
    <row r="1560" spans="79:112" x14ac:dyDescent="0.2">
      <c r="CA1560" s="746" t="s">
        <v>3600</v>
      </c>
      <c r="CC1560" s="21"/>
      <c r="DD1560" s="164" t="s">
        <v>6633</v>
      </c>
      <c r="DE1560" s="162">
        <v>4910</v>
      </c>
      <c r="DF1560" s="525">
        <f t="shared" si="636"/>
        <v>4910</v>
      </c>
      <c r="DG1560" s="520"/>
      <c r="DH1560" s="527">
        <f t="shared" si="637"/>
        <v>4910</v>
      </c>
    </row>
    <row r="1561" spans="79:112" x14ac:dyDescent="0.2">
      <c r="CA1561" s="746" t="s">
        <v>3600</v>
      </c>
      <c r="CB1561" s="136" t="s">
        <v>6272</v>
      </c>
      <c r="CC1561" s="137" t="str">
        <f>CONCATENATE(CA1561,".",CB1561)</f>
        <v>КД Verto-FIT Plus.стандарт.1-стулк.Пл Soft (чор.) +2завіс</v>
      </c>
      <c r="DD1561" s="164" t="s">
        <v>6634</v>
      </c>
      <c r="DE1561" s="165">
        <v>5040</v>
      </c>
      <c r="DF1561" s="525">
        <f t="shared" si="636"/>
        <v>5040</v>
      </c>
      <c r="DG1561" s="520"/>
      <c r="DH1561" s="527">
        <f t="shared" si="637"/>
        <v>5040</v>
      </c>
    </row>
    <row r="1562" spans="79:112" x14ac:dyDescent="0.2">
      <c r="CA1562" s="746" t="s">
        <v>3600</v>
      </c>
      <c r="CB1562" s="136" t="s">
        <v>6273</v>
      </c>
      <c r="CC1562" s="137" t="str">
        <f>CONCATENATE(CA1562,".",CB1562)</f>
        <v>КД Verto-FIT Plus.стандарт.1-стулк.Пл Soft (чор.) +3завіс</v>
      </c>
      <c r="DD1562" s="164" t="s">
        <v>6635</v>
      </c>
      <c r="DE1562" s="162">
        <v>5270</v>
      </c>
      <c r="DF1562" s="525">
        <f t="shared" si="636"/>
        <v>5270</v>
      </c>
      <c r="DG1562" s="520"/>
      <c r="DH1562" s="527">
        <f t="shared" si="637"/>
        <v>5270</v>
      </c>
    </row>
    <row r="1563" spans="79:112" x14ac:dyDescent="0.2">
      <c r="CA1563" s="746" t="s">
        <v>3600</v>
      </c>
      <c r="CB1563" s="136" t="s">
        <v>4090</v>
      </c>
      <c r="CC1563" s="137" t="str">
        <f>CONCATENATE(CA1563,".",CB1563)</f>
        <v>КД Verto-FIT Plus.стандарт.1-стулк.Пл Soft +2завіс</v>
      </c>
      <c r="DD1563" s="164" t="s">
        <v>6636</v>
      </c>
      <c r="DE1563" s="165">
        <v>5500</v>
      </c>
      <c r="DF1563" s="525">
        <f t="shared" si="636"/>
        <v>5500</v>
      </c>
      <c r="DG1563" s="520"/>
      <c r="DH1563" s="527">
        <f t="shared" si="637"/>
        <v>5500</v>
      </c>
    </row>
    <row r="1564" spans="79:112" x14ac:dyDescent="0.2">
      <c r="CA1564" s="746" t="s">
        <v>3600</v>
      </c>
      <c r="CB1564" s="136" t="s">
        <v>4093</v>
      </c>
      <c r="CC1564" s="137" t="str">
        <f>CONCATENATE(CA1564,".",CB1564)</f>
        <v>КД Verto-FIT Plus.стандарт.1-стулк.Пл Soft +3завіс</v>
      </c>
      <c r="DD1564" s="164" t="s">
        <v>6637</v>
      </c>
      <c r="DE1564" s="162">
        <v>5750</v>
      </c>
      <c r="DF1564" s="525">
        <f t="shared" si="636"/>
        <v>5750</v>
      </c>
      <c r="DG1564" s="520"/>
      <c r="DH1564" s="527">
        <f t="shared" si="637"/>
        <v>5750</v>
      </c>
    </row>
    <row r="1565" spans="79:112" x14ac:dyDescent="0.2">
      <c r="CA1565" s="746" t="s">
        <v>3600</v>
      </c>
      <c r="CB1565" s="136"/>
      <c r="CC1565" s="137"/>
      <c r="DD1565" s="164" t="s">
        <v>6638</v>
      </c>
      <c r="DE1565" s="165">
        <v>6000</v>
      </c>
      <c r="DF1565" s="525">
        <f t="shared" si="636"/>
        <v>6000</v>
      </c>
      <c r="DG1565" s="520"/>
      <c r="DH1565" s="527">
        <f t="shared" si="637"/>
        <v>6000</v>
      </c>
    </row>
    <row r="1566" spans="79:112" x14ac:dyDescent="0.2">
      <c r="CA1566" s="746" t="s">
        <v>3600</v>
      </c>
      <c r="CB1566" s="136" t="s">
        <v>4095</v>
      </c>
      <c r="CC1566" s="137" t="str">
        <f>CONCATENATE(CA1566,".",CB1566)</f>
        <v>КД Verto-FIT Plus.стандарт.1-стулк.Пл Magnet +2завіс</v>
      </c>
      <c r="DD1566" s="164" t="s">
        <v>6639</v>
      </c>
      <c r="DE1566" s="162">
        <v>6220</v>
      </c>
      <c r="DF1566" s="525">
        <f t="shared" si="636"/>
        <v>6220</v>
      </c>
      <c r="DG1566" s="520"/>
      <c r="DH1566" s="527">
        <f t="shared" si="637"/>
        <v>6220</v>
      </c>
    </row>
    <row r="1567" spans="79:112" x14ac:dyDescent="0.2">
      <c r="CA1567" s="746" t="s">
        <v>3600</v>
      </c>
      <c r="CB1567" s="136" t="s">
        <v>4096</v>
      </c>
      <c r="CC1567" s="137" t="str">
        <f>CONCATENATE(CA1567,".",CB1567)</f>
        <v>КД Verto-FIT Plus.стандарт.1-стулк.Пл Magnet +3завіс</v>
      </c>
      <c r="DD1567" s="107" t="s">
        <v>6640</v>
      </c>
      <c r="DE1567" s="165">
        <v>0</v>
      </c>
      <c r="DF1567" s="525">
        <f t="shared" si="636"/>
        <v>0</v>
      </c>
      <c r="DG1567" s="523"/>
      <c r="DH1567" s="527">
        <f t="shared" si="637"/>
        <v>0</v>
      </c>
    </row>
    <row r="1568" spans="79:112" x14ac:dyDescent="0.2">
      <c r="CA1568" s="746" t="s">
        <v>3600</v>
      </c>
      <c r="CB1568" s="151" t="s">
        <v>5790</v>
      </c>
      <c r="CC1568" s="137" t="str">
        <f>CONCATENATE(CA1568,".",CB1568)</f>
        <v>КД Verto-FIT Plus.стандарт.1-стулк.Пл Magnet (чор.) +2завіс</v>
      </c>
      <c r="DD1568" s="732" t="s">
        <v>6641</v>
      </c>
      <c r="DE1568" s="162">
        <v>4890</v>
      </c>
      <c r="DF1568" s="525">
        <f t="shared" si="636"/>
        <v>4890</v>
      </c>
      <c r="DG1568" s="520"/>
      <c r="DH1568" s="527">
        <f t="shared" si="637"/>
        <v>4890</v>
      </c>
    </row>
    <row r="1569" spans="79:112" x14ac:dyDescent="0.2">
      <c r="CA1569" s="746" t="s">
        <v>3600</v>
      </c>
      <c r="CB1569" s="151" t="s">
        <v>5792</v>
      </c>
      <c r="CC1569" s="137" t="str">
        <f>CONCATENATE(CA1569,".",CB1569)</f>
        <v>КД Verto-FIT Plus.стандарт.1-стулк.Пл Magnet (чор.) +3завіс</v>
      </c>
      <c r="DD1569" s="732" t="s">
        <v>6642</v>
      </c>
      <c r="DE1569" s="165">
        <v>5140</v>
      </c>
      <c r="DF1569" s="525">
        <f t="shared" si="636"/>
        <v>5140</v>
      </c>
      <c r="DG1569" s="520"/>
      <c r="DH1569" s="527">
        <f t="shared" si="637"/>
        <v>5140</v>
      </c>
    </row>
    <row r="1570" spans="79:112" x14ac:dyDescent="0.2">
      <c r="CA1570" s="746" t="s">
        <v>3600</v>
      </c>
      <c r="CC1570" s="21"/>
      <c r="DD1570" s="732" t="s">
        <v>6643</v>
      </c>
      <c r="DE1570" s="162">
        <v>5270</v>
      </c>
      <c r="DF1570" s="525">
        <f t="shared" si="636"/>
        <v>5270</v>
      </c>
      <c r="DG1570" s="520"/>
      <c r="DH1570" s="527">
        <f t="shared" si="637"/>
        <v>5270</v>
      </c>
    </row>
    <row r="1571" spans="79:112" x14ac:dyDescent="0.2">
      <c r="CA1571" s="744" t="s">
        <v>3600</v>
      </c>
      <c r="CB1571" s="61" t="s">
        <v>560</v>
      </c>
      <c r="CC1571" s="138" t="str">
        <f>CONCATENATE(CA1571,".",CB1571)</f>
        <v>КД Verto-FIT Plus.стандарт.1-стулк.для ДП Гласфорд</v>
      </c>
      <c r="DD1571" s="732" t="s">
        <v>6644</v>
      </c>
      <c r="DE1571" s="165">
        <v>5410</v>
      </c>
      <c r="DF1571" s="525">
        <f t="shared" si="636"/>
        <v>5410</v>
      </c>
      <c r="DG1571" s="520"/>
      <c r="DH1571" s="527">
        <f t="shared" si="637"/>
        <v>5410</v>
      </c>
    </row>
    <row r="1572" spans="79:112" x14ac:dyDescent="0.2">
      <c r="CA1572" s="745" t="s">
        <v>3601</v>
      </c>
      <c r="CB1572" s="133" t="s">
        <v>3871</v>
      </c>
      <c r="CC1572" s="134" t="str">
        <f>CONCATENATE(CA1572,".",CB1572)</f>
        <v>КД Verto-FIT Plus.стандарт.2-стулк.(ні)</v>
      </c>
      <c r="DD1572" s="732" t="s">
        <v>6645</v>
      </c>
      <c r="DE1572" s="162">
        <v>5670</v>
      </c>
      <c r="DF1572" s="525">
        <f t="shared" si="636"/>
        <v>5670</v>
      </c>
      <c r="DG1572" s="520"/>
      <c r="DH1572" s="527">
        <f t="shared" si="637"/>
        <v>5670</v>
      </c>
    </row>
    <row r="1573" spans="79:112" x14ac:dyDescent="0.2">
      <c r="CA1573" s="746" t="s">
        <v>3601</v>
      </c>
      <c r="CC1573" s="21"/>
      <c r="DD1573" s="732" t="s">
        <v>6646</v>
      </c>
      <c r="DE1573" s="165">
        <v>5940</v>
      </c>
      <c r="DF1573" s="525">
        <f t="shared" si="636"/>
        <v>5940</v>
      </c>
      <c r="DG1573" s="520"/>
      <c r="DH1573" s="527">
        <f t="shared" si="637"/>
        <v>5940</v>
      </c>
    </row>
    <row r="1574" spans="79:112" x14ac:dyDescent="0.2">
      <c r="CA1574" s="746" t="s">
        <v>3601</v>
      </c>
      <c r="CB1574" s="136" t="s">
        <v>2900</v>
      </c>
      <c r="CC1574" s="137" t="str">
        <f>CONCATENATE(CA1574,".",CB1574)</f>
        <v>КД Verto-FIT Plus.стандарт.2-стулк.4 завіси (2+2)</v>
      </c>
      <c r="DD1574" s="732" t="s">
        <v>6647</v>
      </c>
      <c r="DE1574" s="162">
        <v>6210</v>
      </c>
      <c r="DF1574" s="525">
        <f t="shared" si="636"/>
        <v>6210</v>
      </c>
      <c r="DG1574" s="520"/>
      <c r="DH1574" s="527">
        <f t="shared" si="637"/>
        <v>6210</v>
      </c>
    </row>
    <row r="1575" spans="79:112" x14ac:dyDescent="0.2">
      <c r="CA1575" s="746" t="s">
        <v>3601</v>
      </c>
      <c r="CB1575" s="61" t="s">
        <v>5794</v>
      </c>
      <c r="CC1575" s="137" t="str">
        <f>CONCATENATE(CA1575,".",CB1575)</f>
        <v>КД Verto-FIT Plus.стандарт.2-стулк.6 завіс (3+3)</v>
      </c>
      <c r="DD1575" s="732" t="s">
        <v>6648</v>
      </c>
      <c r="DE1575" s="165">
        <v>5480</v>
      </c>
      <c r="DF1575" s="525">
        <f t="shared" si="636"/>
        <v>5480</v>
      </c>
      <c r="DG1575" s="520"/>
      <c r="DH1575" s="527">
        <f t="shared" si="637"/>
        <v>5480</v>
      </c>
    </row>
    <row r="1576" spans="79:112" x14ac:dyDescent="0.2">
      <c r="CA1576" s="434"/>
      <c r="CB1576" s="221"/>
      <c r="CC1576" s="222"/>
      <c r="DD1576" s="732" t="s">
        <v>6649</v>
      </c>
      <c r="DE1576" s="162">
        <v>6740</v>
      </c>
      <c r="DF1576" s="525">
        <f t="shared" si="636"/>
        <v>6740</v>
      </c>
      <c r="DG1576" s="520"/>
      <c r="DH1576" s="527">
        <f t="shared" si="637"/>
        <v>6740</v>
      </c>
    </row>
    <row r="1577" spans="79:112" x14ac:dyDescent="0.2">
      <c r="CA1577" s="746" t="s">
        <v>3602</v>
      </c>
      <c r="CB1577" s="136" t="s">
        <v>3871</v>
      </c>
      <c r="CC1577" s="238" t="str">
        <f>CONCATENATE(CA1577,".",CB1577)</f>
        <v>КД Verto-FIT Comfort.стандарт..1-стулк.(ні)</v>
      </c>
      <c r="DD1577" s="733" t="s">
        <v>6650</v>
      </c>
      <c r="DE1577" s="165">
        <v>0</v>
      </c>
      <c r="DF1577" s="525">
        <f t="shared" si="636"/>
        <v>0</v>
      </c>
      <c r="DG1577" s="523"/>
      <c r="DH1577" s="527">
        <f t="shared" si="637"/>
        <v>0</v>
      </c>
    </row>
    <row r="1578" spans="79:112" x14ac:dyDescent="0.2">
      <c r="CA1578" s="746" t="s">
        <v>3602</v>
      </c>
      <c r="CB1578" s="96"/>
      <c r="CC1578" s="96"/>
      <c r="DD1578" s="164" t="s">
        <v>6651</v>
      </c>
      <c r="DE1578" s="162">
        <v>4890</v>
      </c>
      <c r="DF1578" s="525">
        <f t="shared" si="636"/>
        <v>4890</v>
      </c>
      <c r="DG1578" s="520"/>
      <c r="DH1578" s="527">
        <f t="shared" si="637"/>
        <v>4890</v>
      </c>
    </row>
    <row r="1579" spans="79:112" x14ac:dyDescent="0.2">
      <c r="CA1579" s="746" t="s">
        <v>3602</v>
      </c>
      <c r="CB1579" s="136" t="s">
        <v>4156</v>
      </c>
      <c r="CC1579" s="238" t="str">
        <f>CONCATENATE(CA1579,".",CB1579)</f>
        <v>КД Verto-FIT Comfort.стандарт..1-стулк.Пл Magnet б/з завіс.</v>
      </c>
      <c r="DD1579" s="164" t="s">
        <v>6652</v>
      </c>
      <c r="DE1579" s="165">
        <v>5140</v>
      </c>
      <c r="DF1579" s="525">
        <f t="shared" si="636"/>
        <v>5140</v>
      </c>
      <c r="DG1579" s="520"/>
      <c r="DH1579" s="527">
        <f t="shared" si="637"/>
        <v>5140</v>
      </c>
    </row>
    <row r="1580" spans="79:112" x14ac:dyDescent="0.2">
      <c r="CA1580" s="746" t="s">
        <v>3602</v>
      </c>
      <c r="CB1580" s="762" t="s">
        <v>5795</v>
      </c>
      <c r="CC1580" s="238" t="str">
        <f>CONCATENATE(CA1580,".",CB1580)</f>
        <v>КД Verto-FIT Comfort.стандарт..1-стулк.Пл Magnet (чор.) б/з завіс.</v>
      </c>
      <c r="DD1580" s="164" t="s">
        <v>6653</v>
      </c>
      <c r="DE1580" s="162">
        <v>5270</v>
      </c>
      <c r="DF1580" s="525">
        <f t="shared" si="636"/>
        <v>5270</v>
      </c>
      <c r="DG1580" s="520"/>
      <c r="DH1580" s="527">
        <f t="shared" si="637"/>
        <v>5270</v>
      </c>
    </row>
    <row r="1581" spans="79:112" x14ac:dyDescent="0.2">
      <c r="CA1581" s="746" t="s">
        <v>3602</v>
      </c>
      <c r="CB1581" s="136"/>
      <c r="CC1581" s="96"/>
      <c r="DD1581" s="164" t="s">
        <v>6654</v>
      </c>
      <c r="DE1581" s="165">
        <v>5410</v>
      </c>
      <c r="DF1581" s="525">
        <f t="shared" si="636"/>
        <v>5410</v>
      </c>
      <c r="DG1581" s="520"/>
      <c r="DH1581" s="527">
        <f t="shared" si="637"/>
        <v>5410</v>
      </c>
    </row>
    <row r="1582" spans="79:112" x14ac:dyDescent="0.2">
      <c r="CA1582" s="746" t="s">
        <v>3602</v>
      </c>
      <c r="CB1582" s="136" t="s">
        <v>4158</v>
      </c>
      <c r="CC1582" s="238" t="str">
        <f>CONCATENATE(CA1582,".",CB1582)</f>
        <v>КД Verto-FIT Comfort.стандарт..1-стулк.Пл Magnet +2завіс 3D</v>
      </c>
      <c r="DD1582" s="164" t="s">
        <v>6655</v>
      </c>
      <c r="DE1582" s="162">
        <v>5670</v>
      </c>
      <c r="DF1582" s="525">
        <f t="shared" si="636"/>
        <v>5670</v>
      </c>
      <c r="DG1582" s="520"/>
      <c r="DH1582" s="527">
        <f t="shared" si="637"/>
        <v>5670</v>
      </c>
    </row>
    <row r="1583" spans="79:112" x14ac:dyDescent="0.2">
      <c r="CA1583" s="746" t="s">
        <v>3602</v>
      </c>
      <c r="CB1583" s="136" t="s">
        <v>4159</v>
      </c>
      <c r="CC1583" s="238" t="str">
        <f>CONCATENATE(CA1583,".",CB1583)</f>
        <v>КД Verto-FIT Comfort.стандарт..1-стулк.Пл Magnet +3завіс 3D</v>
      </c>
      <c r="DD1583" s="164" t="s">
        <v>6656</v>
      </c>
      <c r="DE1583" s="165">
        <v>5940</v>
      </c>
      <c r="DF1583" s="525">
        <f t="shared" si="636"/>
        <v>5940</v>
      </c>
      <c r="DG1583" s="520"/>
      <c r="DH1583" s="527">
        <f t="shared" si="637"/>
        <v>5940</v>
      </c>
    </row>
    <row r="1584" spans="79:112" x14ac:dyDescent="0.2">
      <c r="CA1584" s="746" t="s">
        <v>3602</v>
      </c>
      <c r="CB1584" s="136" t="s">
        <v>5839</v>
      </c>
      <c r="CC1584" s="238" t="str">
        <f>CONCATENATE(CA1584,".",CB1584)</f>
        <v>КД Verto-FIT Comfort.стандарт..1-стулк.Пл Magnet (чор.) +2завіс 3D(чор.)</v>
      </c>
      <c r="DD1584" s="164" t="s">
        <v>6657</v>
      </c>
      <c r="DE1584" s="162">
        <v>6210</v>
      </c>
      <c r="DF1584" s="525">
        <f t="shared" ref="DF1584:DF1596" si="638">ROUND(((DE1584-(DE1584/6))/$DD$3)*$DE$3,2)</f>
        <v>6210</v>
      </c>
      <c r="DG1584" s="520"/>
      <c r="DH1584" s="527">
        <f t="shared" ref="DH1584:DH1596" si="639">IF(DG1584="",DF1584,
IF(AND($DE$10&gt;=VLOOKUP(DG1584,$DD$5:$DH$9,2,0),$DE$10&lt;=VLOOKUP(DG1584,$DD$5:$DH$9,3,0)),
(DF1584*(1-VLOOKUP(DG1584,$DD$5:$DH$9,4,0))),
DF1584))</f>
        <v>6210</v>
      </c>
    </row>
    <row r="1585" spans="79:112" x14ac:dyDescent="0.2">
      <c r="CA1585" s="746" t="s">
        <v>3602</v>
      </c>
      <c r="CB1585" s="136" t="s">
        <v>5797</v>
      </c>
      <c r="CC1585" s="238" t="str">
        <f>CONCATENATE(CA1585,".",CB1585)</f>
        <v>КД Verto-FIT Comfort.стандарт..1-стулк.Пл Magnet (чор.) +3завіс 3D(чор.)</v>
      </c>
      <c r="DD1585" s="164" t="s">
        <v>6658</v>
      </c>
      <c r="DE1585" s="165">
        <v>5480</v>
      </c>
      <c r="DF1585" s="525">
        <f t="shared" si="638"/>
        <v>5480</v>
      </c>
      <c r="DG1585" s="520"/>
      <c r="DH1585" s="527">
        <f t="shared" si="639"/>
        <v>5480</v>
      </c>
    </row>
    <row r="1586" spans="79:112" x14ac:dyDescent="0.2">
      <c r="CA1586" s="434"/>
      <c r="CB1586" s="221"/>
      <c r="CC1586" s="222"/>
      <c r="DD1586" s="164" t="s">
        <v>6659</v>
      </c>
      <c r="DE1586" s="162">
        <v>6740</v>
      </c>
      <c r="DF1586" s="525">
        <f t="shared" si="638"/>
        <v>6740</v>
      </c>
      <c r="DG1586" s="520"/>
      <c r="DH1586" s="527">
        <f t="shared" si="639"/>
        <v>6740</v>
      </c>
    </row>
    <row r="1587" spans="79:112" x14ac:dyDescent="0.2">
      <c r="CA1587" s="746" t="s">
        <v>6583</v>
      </c>
      <c r="CB1587" s="136" t="s">
        <v>3871</v>
      </c>
      <c r="CC1587" s="238" t="str">
        <f>CONCATENATE(CA1587,".",CB1587)</f>
        <v>КД Verto-FIT Comfort Inside.стандарт..1-стулк.(ні)</v>
      </c>
      <c r="DD1587" s="107" t="s">
        <v>6660</v>
      </c>
      <c r="DE1587" s="165"/>
      <c r="DF1587" s="525"/>
      <c r="DG1587" s="523"/>
      <c r="DH1587" s="527"/>
    </row>
    <row r="1588" spans="79:112" x14ac:dyDescent="0.2">
      <c r="CA1588" s="746" t="s">
        <v>6583</v>
      </c>
      <c r="CB1588" s="96"/>
      <c r="CC1588" s="96"/>
      <c r="DD1588" s="638"/>
      <c r="DE1588" s="639"/>
      <c r="DF1588" s="640"/>
      <c r="DG1588" s="641"/>
      <c r="DH1588" s="642"/>
    </row>
    <row r="1589" spans="79:112" x14ac:dyDescent="0.2">
      <c r="CA1589" s="746" t="s">
        <v>6583</v>
      </c>
      <c r="CB1589" s="136" t="s">
        <v>4156</v>
      </c>
      <c r="CC1589" s="238" t="str">
        <f>CONCATENATE(CA1589,".",CB1589)</f>
        <v>КД Verto-FIT Comfort Inside.стандарт..1-стулк.Пл Magnet б/з завіс.</v>
      </c>
      <c r="DD1589" s="730" t="s">
        <v>4697</v>
      </c>
      <c r="DE1589" s="104">
        <v>3780</v>
      </c>
      <c r="DF1589" s="402">
        <f t="shared" si="638"/>
        <v>3780</v>
      </c>
      <c r="DG1589" s="511"/>
      <c r="DH1589" s="508">
        <f t="shared" si="639"/>
        <v>3780</v>
      </c>
    </row>
    <row r="1590" spans="79:112" x14ac:dyDescent="0.2">
      <c r="CA1590" s="746" t="s">
        <v>6583</v>
      </c>
      <c r="CB1590" s="762" t="s">
        <v>5795</v>
      </c>
      <c r="CC1590" s="238" t="str">
        <f>CONCATENATE(CA1590,".",CB1590)</f>
        <v>КД Verto-FIT Comfort Inside.стандарт..1-стулк.Пл Magnet (чор.) б/з завіс.</v>
      </c>
      <c r="DD1590" s="59" t="s">
        <v>674</v>
      </c>
      <c r="DE1590" s="104">
        <v>3780</v>
      </c>
      <c r="DF1590" s="402">
        <f t="shared" si="638"/>
        <v>3780</v>
      </c>
      <c r="DG1590" s="511"/>
      <c r="DH1590" s="508">
        <f t="shared" si="639"/>
        <v>3780</v>
      </c>
    </row>
    <row r="1591" spans="79:112" x14ac:dyDescent="0.2">
      <c r="CA1591" s="746" t="s">
        <v>6583</v>
      </c>
      <c r="CB1591" s="136"/>
      <c r="CC1591" s="96"/>
      <c r="DD1591" s="59" t="s">
        <v>1453</v>
      </c>
      <c r="DE1591" s="104">
        <v>3780</v>
      </c>
      <c r="DF1591" s="402">
        <f t="shared" si="638"/>
        <v>3780</v>
      </c>
      <c r="DG1591" s="511"/>
      <c r="DH1591" s="508">
        <f t="shared" si="639"/>
        <v>3780</v>
      </c>
    </row>
    <row r="1592" spans="79:112" x14ac:dyDescent="0.2">
      <c r="CA1592" s="746" t="s">
        <v>6583</v>
      </c>
      <c r="CB1592" s="136" t="s">
        <v>4158</v>
      </c>
      <c r="CC1592" s="238" t="str">
        <f>CONCATENATE(CA1592,".",CB1592)</f>
        <v>КД Verto-FIT Comfort Inside.стандарт..1-стулк.Пл Magnet +2завіс 3D</v>
      </c>
      <c r="DD1592" s="59" t="s">
        <v>1915</v>
      </c>
      <c r="DE1592" s="104">
        <v>3920</v>
      </c>
      <c r="DF1592" s="402">
        <f t="shared" si="638"/>
        <v>3920</v>
      </c>
      <c r="DG1592" s="511"/>
      <c r="DH1592" s="508">
        <f t="shared" si="639"/>
        <v>3920</v>
      </c>
    </row>
    <row r="1593" spans="79:112" x14ac:dyDescent="0.2">
      <c r="CA1593" s="746" t="s">
        <v>6583</v>
      </c>
      <c r="CB1593" s="136" t="s">
        <v>4159</v>
      </c>
      <c r="CC1593" s="238" t="str">
        <f>CONCATENATE(CA1593,".",CB1593)</f>
        <v>КД Verto-FIT Comfort Inside.стандарт..1-стулк.Пл Magnet +3завіс 3D</v>
      </c>
      <c r="DD1593" s="59" t="s">
        <v>7488</v>
      </c>
      <c r="DE1593" s="104">
        <v>4030</v>
      </c>
      <c r="DF1593" s="402">
        <f t="shared" si="638"/>
        <v>4030</v>
      </c>
      <c r="DG1593" s="511"/>
      <c r="DH1593" s="508">
        <f t="shared" si="639"/>
        <v>4030</v>
      </c>
    </row>
    <row r="1594" spans="79:112" x14ac:dyDescent="0.2">
      <c r="CA1594" s="746" t="s">
        <v>6583</v>
      </c>
      <c r="CB1594" s="136" t="s">
        <v>6584</v>
      </c>
      <c r="CC1594" s="238" t="str">
        <f>CONCATENATE(CA1594,".",CB1594)</f>
        <v>КД Verto-FIT Comfort Inside.стандарт..1-стулк.Пл Magnet (чор.) +2завіс 3D</v>
      </c>
      <c r="DD1594" s="59" t="s">
        <v>102</v>
      </c>
      <c r="DE1594" s="104">
        <v>4370</v>
      </c>
      <c r="DF1594" s="402">
        <f t="shared" si="638"/>
        <v>4370</v>
      </c>
      <c r="DG1594" s="511"/>
      <c r="DH1594" s="508">
        <f t="shared" si="639"/>
        <v>4370</v>
      </c>
    </row>
    <row r="1595" spans="79:112" x14ac:dyDescent="0.2">
      <c r="CA1595" s="746" t="s">
        <v>6583</v>
      </c>
      <c r="CB1595" s="136" t="s">
        <v>6585</v>
      </c>
      <c r="CC1595" s="238" t="str">
        <f>CONCATENATE(CA1595,".",CB1595)</f>
        <v>КД Verto-FIT Comfort Inside.стандарт..1-стулк.Пл Magnet (чор.) +3завіс 3D</v>
      </c>
      <c r="DD1595" s="730" t="s">
        <v>5012</v>
      </c>
      <c r="DE1595" s="104">
        <v>4620</v>
      </c>
      <c r="DF1595" s="402">
        <f t="shared" si="638"/>
        <v>4620</v>
      </c>
      <c r="DG1595" s="511"/>
      <c r="DH1595" s="508">
        <f t="shared" si="639"/>
        <v>4620</v>
      </c>
    </row>
    <row r="1596" spans="79:112" x14ac:dyDescent="0.2">
      <c r="CA1596" s="434"/>
      <c r="CB1596" s="221"/>
      <c r="CC1596" s="222"/>
      <c r="DD1596" s="59" t="s">
        <v>1743</v>
      </c>
      <c r="DE1596" s="104">
        <v>4620</v>
      </c>
      <c r="DF1596" s="402">
        <f t="shared" si="638"/>
        <v>4620</v>
      </c>
      <c r="DG1596" s="511"/>
      <c r="DH1596" s="508">
        <f t="shared" si="639"/>
        <v>4620</v>
      </c>
    </row>
    <row r="1597" spans="79:112" x14ac:dyDescent="0.2">
      <c r="CA1597" s="744" t="s">
        <v>3603</v>
      </c>
      <c r="CB1597" s="61" t="s">
        <v>230</v>
      </c>
      <c r="CC1597" s="138" t="str">
        <f>CONCATENATE(CA1597,".",CB1597)</f>
        <v>РС Verto-SLIDE.стандарт,.1-стулк..Без планки замка</v>
      </c>
      <c r="DD1597" s="638"/>
      <c r="DE1597" s="639"/>
      <c r="DF1597" s="640"/>
      <c r="DG1597" s="641"/>
      <c r="DH1597" s="642"/>
    </row>
    <row r="1598" spans="79:112" x14ac:dyDescent="0.2">
      <c r="CA1598" s="750" t="s">
        <v>3603</v>
      </c>
      <c r="CB1598" s="55" t="s">
        <v>231</v>
      </c>
      <c r="CC1598" s="69" t="str">
        <f>CONCATENATE(CA1598,".",CB1598)</f>
        <v>РС Verto-SLIDE.стандарт,.1-стулк..С планкой замка</v>
      </c>
      <c r="DD1598" s="59"/>
      <c r="DE1598" s="104"/>
      <c r="DF1598" s="402"/>
      <c r="DG1598" s="511"/>
      <c r="DH1598" s="508"/>
    </row>
    <row r="1599" spans="79:112" x14ac:dyDescent="0.2">
      <c r="CA1599" s="434"/>
      <c r="CB1599" s="221"/>
      <c r="CC1599" s="222"/>
      <c r="DD1599" s="628"/>
      <c r="DE1599" s="629"/>
      <c r="DF1599" s="630"/>
      <c r="DG1599" s="631"/>
      <c r="DH1599" s="632"/>
    </row>
    <row r="1600" spans="79:112" x14ac:dyDescent="0.2">
      <c r="CA1600" s="44"/>
      <c r="CB1600" s="55"/>
      <c r="CC1600" s="69"/>
      <c r="DD1600" s="161"/>
      <c r="DE1600" s="162"/>
      <c r="DF1600" s="525"/>
      <c r="DG1600" s="526"/>
      <c r="DH1600" s="527"/>
    </row>
    <row r="1601" spans="79:112" x14ac:dyDescent="0.2">
      <c r="CA1601" s="39"/>
      <c r="CB1601" s="40"/>
      <c r="CC1601" s="69"/>
      <c r="DD1601" s="730" t="s">
        <v>4698</v>
      </c>
      <c r="DE1601" s="104">
        <v>750</v>
      </c>
      <c r="DF1601" s="402">
        <f t="shared" ref="DF1601:DF1664" si="640">ROUND(((DE1601-(DE1601/6))/$DD$3)*$DE$3,2)</f>
        <v>750</v>
      </c>
      <c r="DG1601" s="511"/>
      <c r="DH1601" s="508">
        <f t="shared" ref="DH1601:DH1664" si="641">IF(DG1601="",DF1601,
IF(AND($DE$10&gt;=VLOOKUP(DG1601,$DD$5:$DH$9,2,0),$DE$10&lt;=VLOOKUP(DG1601,$DD$5:$DH$9,3,0)),
(DF1601*(1-VLOOKUP(DG1601,$DD$5:$DH$9,4,0))),
DF1601))</f>
        <v>750</v>
      </c>
    </row>
    <row r="1602" spans="79:112" x14ac:dyDescent="0.2">
      <c r="CA1602" s="39"/>
      <c r="CB1602" s="40"/>
      <c r="CC1602" s="69"/>
      <c r="DD1602" s="59" t="s">
        <v>244</v>
      </c>
      <c r="DE1602" s="104">
        <v>750</v>
      </c>
      <c r="DF1602" s="402">
        <f t="shared" si="640"/>
        <v>750</v>
      </c>
      <c r="DG1602" s="511"/>
      <c r="DH1602" s="508">
        <f t="shared" si="641"/>
        <v>750</v>
      </c>
    </row>
    <row r="1603" spans="79:112" x14ac:dyDescent="0.2">
      <c r="CA1603" s="39"/>
      <c r="CB1603" s="40"/>
      <c r="CC1603" s="69"/>
      <c r="DD1603" s="59" t="s">
        <v>1454</v>
      </c>
      <c r="DE1603" s="104">
        <v>750</v>
      </c>
      <c r="DF1603" s="402">
        <f t="shared" si="640"/>
        <v>750</v>
      </c>
      <c r="DG1603" s="511"/>
      <c r="DH1603" s="508">
        <f t="shared" si="641"/>
        <v>750</v>
      </c>
    </row>
    <row r="1604" spans="79:112" x14ac:dyDescent="0.2">
      <c r="CA1604" s="557"/>
      <c r="CB1604" s="558"/>
      <c r="CC1604" s="559"/>
      <c r="DD1604" s="59" t="s">
        <v>1916</v>
      </c>
      <c r="DE1604" s="104">
        <v>840</v>
      </c>
      <c r="DF1604" s="402">
        <f t="shared" si="640"/>
        <v>840</v>
      </c>
      <c r="DG1604" s="511"/>
      <c r="DH1604" s="508">
        <f t="shared" si="641"/>
        <v>840</v>
      </c>
    </row>
    <row r="1605" spans="79:112" x14ac:dyDescent="0.2">
      <c r="DD1605" s="59" t="s">
        <v>7472</v>
      </c>
      <c r="DE1605" s="104">
        <v>880</v>
      </c>
      <c r="DF1605" s="402">
        <f t="shared" si="640"/>
        <v>880</v>
      </c>
      <c r="DG1605" s="511"/>
      <c r="DH1605" s="508">
        <f t="shared" si="641"/>
        <v>880</v>
      </c>
    </row>
    <row r="1606" spans="79:112" x14ac:dyDescent="0.2">
      <c r="DD1606" s="59" t="s">
        <v>103</v>
      </c>
      <c r="DE1606" s="104">
        <v>960</v>
      </c>
      <c r="DF1606" s="402">
        <f t="shared" si="640"/>
        <v>960</v>
      </c>
      <c r="DG1606" s="511"/>
      <c r="DH1606" s="508">
        <f t="shared" si="641"/>
        <v>960</v>
      </c>
    </row>
    <row r="1607" spans="79:112" x14ac:dyDescent="0.2">
      <c r="DD1607" s="730" t="s">
        <v>5013</v>
      </c>
      <c r="DE1607" s="104">
        <v>1060</v>
      </c>
      <c r="DF1607" s="402">
        <f t="shared" si="640"/>
        <v>1060</v>
      </c>
      <c r="DG1607" s="511"/>
      <c r="DH1607" s="508">
        <f t="shared" si="641"/>
        <v>1060</v>
      </c>
    </row>
    <row r="1608" spans="79:112" x14ac:dyDescent="0.2">
      <c r="DD1608" s="59" t="s">
        <v>1744</v>
      </c>
      <c r="DE1608" s="104">
        <v>1060</v>
      </c>
      <c r="DF1608" s="402">
        <f t="shared" si="640"/>
        <v>1060</v>
      </c>
      <c r="DG1608" s="511"/>
      <c r="DH1608" s="508">
        <f t="shared" si="641"/>
        <v>1060</v>
      </c>
    </row>
    <row r="1609" spans="79:112" x14ac:dyDescent="0.2">
      <c r="DD1609" s="638"/>
      <c r="DE1609" s="639"/>
      <c r="DF1609" s="640"/>
      <c r="DG1609" s="641"/>
      <c r="DH1609" s="642"/>
    </row>
    <row r="1610" spans="79:112" x14ac:dyDescent="0.2">
      <c r="DD1610" s="731" t="s">
        <v>4699</v>
      </c>
      <c r="DE1610" s="162">
        <v>980</v>
      </c>
      <c r="DF1610" s="525">
        <f t="shared" si="640"/>
        <v>980</v>
      </c>
      <c r="DG1610" s="526"/>
      <c r="DH1610" s="527">
        <f t="shared" si="641"/>
        <v>980</v>
      </c>
    </row>
    <row r="1611" spans="79:112" x14ac:dyDescent="0.2">
      <c r="DD1611" s="732" t="s">
        <v>4700</v>
      </c>
      <c r="DE1611" s="165">
        <v>1060</v>
      </c>
      <c r="DF1611" s="525">
        <f t="shared" si="640"/>
        <v>1060</v>
      </c>
      <c r="DG1611" s="520"/>
      <c r="DH1611" s="527">
        <f t="shared" si="641"/>
        <v>1060</v>
      </c>
    </row>
    <row r="1612" spans="79:112" x14ac:dyDescent="0.2">
      <c r="DD1612" s="732" t="s">
        <v>4701</v>
      </c>
      <c r="DE1612" s="165">
        <v>1100</v>
      </c>
      <c r="DF1612" s="525">
        <f t="shared" si="640"/>
        <v>1100</v>
      </c>
      <c r="DG1612" s="520"/>
      <c r="DH1612" s="527">
        <f t="shared" si="641"/>
        <v>1100</v>
      </c>
    </row>
    <row r="1613" spans="79:112" x14ac:dyDescent="0.2">
      <c r="DD1613" s="732" t="s">
        <v>4702</v>
      </c>
      <c r="DE1613" s="165">
        <v>1150</v>
      </c>
      <c r="DF1613" s="525">
        <f t="shared" si="640"/>
        <v>1150</v>
      </c>
      <c r="DG1613" s="520"/>
      <c r="DH1613" s="527">
        <f t="shared" si="641"/>
        <v>1150</v>
      </c>
    </row>
    <row r="1614" spans="79:112" x14ac:dyDescent="0.2">
      <c r="DD1614" s="732" t="s">
        <v>4703</v>
      </c>
      <c r="DE1614" s="165">
        <v>1230</v>
      </c>
      <c r="DF1614" s="525">
        <f t="shared" si="640"/>
        <v>1230</v>
      </c>
      <c r="DG1614" s="520"/>
      <c r="DH1614" s="527">
        <f t="shared" si="641"/>
        <v>1230</v>
      </c>
    </row>
    <row r="1615" spans="79:112" x14ac:dyDescent="0.2">
      <c r="DD1615" s="732" t="s">
        <v>4704</v>
      </c>
      <c r="DE1615" s="165">
        <v>1320</v>
      </c>
      <c r="DF1615" s="525">
        <f t="shared" si="640"/>
        <v>1320</v>
      </c>
      <c r="DG1615" s="520"/>
      <c r="DH1615" s="527">
        <f t="shared" si="641"/>
        <v>1320</v>
      </c>
    </row>
    <row r="1616" spans="79:112" x14ac:dyDescent="0.2">
      <c r="DD1616" s="732" t="s">
        <v>4705</v>
      </c>
      <c r="DE1616" s="165">
        <v>1400</v>
      </c>
      <c r="DF1616" s="525">
        <f t="shared" si="640"/>
        <v>1400</v>
      </c>
      <c r="DG1616" s="520"/>
      <c r="DH1616" s="527">
        <f t="shared" si="641"/>
        <v>1400</v>
      </c>
    </row>
    <row r="1617" spans="108:112" x14ac:dyDescent="0.2">
      <c r="DD1617" s="732" t="s">
        <v>4706</v>
      </c>
      <c r="DE1617" s="165">
        <v>1490</v>
      </c>
      <c r="DF1617" s="525">
        <f t="shared" si="640"/>
        <v>1490</v>
      </c>
      <c r="DG1617" s="520"/>
      <c r="DH1617" s="527">
        <f t="shared" si="641"/>
        <v>1490</v>
      </c>
    </row>
    <row r="1618" spans="108:112" x14ac:dyDescent="0.2">
      <c r="DD1618" s="732" t="s">
        <v>4707</v>
      </c>
      <c r="DE1618" s="165">
        <v>1570.0000000000002</v>
      </c>
      <c r="DF1618" s="525">
        <f t="shared" si="640"/>
        <v>1570</v>
      </c>
      <c r="DG1618" s="520"/>
      <c r="DH1618" s="527">
        <f t="shared" si="641"/>
        <v>1570</v>
      </c>
    </row>
    <row r="1619" spans="108:112" x14ac:dyDescent="0.2">
      <c r="DD1619" s="733" t="s">
        <v>4708</v>
      </c>
      <c r="DE1619" s="163">
        <v>1660.0000000000002</v>
      </c>
      <c r="DF1619" s="525">
        <f t="shared" si="640"/>
        <v>1660</v>
      </c>
      <c r="DG1619" s="523"/>
      <c r="DH1619" s="527">
        <f t="shared" si="641"/>
        <v>1660</v>
      </c>
    </row>
    <row r="1620" spans="108:112" x14ac:dyDescent="0.2">
      <c r="DD1620" s="164" t="s">
        <v>675</v>
      </c>
      <c r="DE1620" s="165">
        <v>980</v>
      </c>
      <c r="DF1620" s="525">
        <f t="shared" si="640"/>
        <v>980</v>
      </c>
      <c r="DG1620" s="520"/>
      <c r="DH1620" s="527">
        <f t="shared" si="641"/>
        <v>980</v>
      </c>
    </row>
    <row r="1621" spans="108:112" x14ac:dyDescent="0.2">
      <c r="DD1621" s="164" t="s">
        <v>676</v>
      </c>
      <c r="DE1621" s="165">
        <v>1060</v>
      </c>
      <c r="DF1621" s="525">
        <f t="shared" si="640"/>
        <v>1060</v>
      </c>
      <c r="DG1621" s="520"/>
      <c r="DH1621" s="527">
        <f t="shared" si="641"/>
        <v>1060</v>
      </c>
    </row>
    <row r="1622" spans="108:112" x14ac:dyDescent="0.2">
      <c r="DD1622" s="164" t="s">
        <v>1222</v>
      </c>
      <c r="DE1622" s="165">
        <v>1100</v>
      </c>
      <c r="DF1622" s="525">
        <f t="shared" si="640"/>
        <v>1100</v>
      </c>
      <c r="DG1622" s="520"/>
      <c r="DH1622" s="527">
        <f t="shared" si="641"/>
        <v>1100</v>
      </c>
    </row>
    <row r="1623" spans="108:112" x14ac:dyDescent="0.2">
      <c r="DD1623" s="164" t="s">
        <v>677</v>
      </c>
      <c r="DE1623" s="165">
        <v>1150</v>
      </c>
      <c r="DF1623" s="525">
        <f t="shared" si="640"/>
        <v>1150</v>
      </c>
      <c r="DG1623" s="520"/>
      <c r="DH1623" s="527">
        <f t="shared" si="641"/>
        <v>1150</v>
      </c>
    </row>
    <row r="1624" spans="108:112" x14ac:dyDescent="0.2">
      <c r="DD1624" s="164" t="s">
        <v>678</v>
      </c>
      <c r="DE1624" s="165">
        <v>1230</v>
      </c>
      <c r="DF1624" s="525">
        <f t="shared" si="640"/>
        <v>1230</v>
      </c>
      <c r="DG1624" s="520"/>
      <c r="DH1624" s="527">
        <f t="shared" si="641"/>
        <v>1230</v>
      </c>
    </row>
    <row r="1625" spans="108:112" x14ac:dyDescent="0.2">
      <c r="DD1625" s="164" t="s">
        <v>679</v>
      </c>
      <c r="DE1625" s="165">
        <v>1320</v>
      </c>
      <c r="DF1625" s="525">
        <f t="shared" si="640"/>
        <v>1320</v>
      </c>
      <c r="DG1625" s="520"/>
      <c r="DH1625" s="527">
        <f t="shared" si="641"/>
        <v>1320</v>
      </c>
    </row>
    <row r="1626" spans="108:112" x14ac:dyDescent="0.2">
      <c r="DD1626" s="164" t="s">
        <v>680</v>
      </c>
      <c r="DE1626" s="165">
        <v>1400</v>
      </c>
      <c r="DF1626" s="525">
        <f t="shared" si="640"/>
        <v>1400</v>
      </c>
      <c r="DG1626" s="520"/>
      <c r="DH1626" s="527">
        <f t="shared" si="641"/>
        <v>1400</v>
      </c>
    </row>
    <row r="1627" spans="108:112" x14ac:dyDescent="0.2">
      <c r="DD1627" s="164" t="s">
        <v>681</v>
      </c>
      <c r="DE1627" s="165">
        <v>1490</v>
      </c>
      <c r="DF1627" s="525">
        <f t="shared" si="640"/>
        <v>1490</v>
      </c>
      <c r="DG1627" s="520"/>
      <c r="DH1627" s="527">
        <f t="shared" si="641"/>
        <v>1490</v>
      </c>
    </row>
    <row r="1628" spans="108:112" x14ac:dyDescent="0.2">
      <c r="DD1628" s="164" t="s">
        <v>682</v>
      </c>
      <c r="DE1628" s="165">
        <v>1570.0000000000002</v>
      </c>
      <c r="DF1628" s="525">
        <f t="shared" si="640"/>
        <v>1570</v>
      </c>
      <c r="DG1628" s="520"/>
      <c r="DH1628" s="527">
        <f t="shared" si="641"/>
        <v>1570</v>
      </c>
    </row>
    <row r="1629" spans="108:112" x14ac:dyDescent="0.2">
      <c r="DD1629" s="107" t="s">
        <v>683</v>
      </c>
      <c r="DE1629" s="163">
        <v>1660.0000000000002</v>
      </c>
      <c r="DF1629" s="525">
        <f t="shared" si="640"/>
        <v>1660</v>
      </c>
      <c r="DG1629" s="523"/>
      <c r="DH1629" s="527">
        <f t="shared" si="641"/>
        <v>1660</v>
      </c>
    </row>
    <row r="1630" spans="108:112" x14ac:dyDescent="0.2">
      <c r="DD1630" s="164" t="s">
        <v>1455</v>
      </c>
      <c r="DE1630" s="165">
        <v>980</v>
      </c>
      <c r="DF1630" s="525">
        <f t="shared" si="640"/>
        <v>980</v>
      </c>
      <c r="DG1630" s="520"/>
      <c r="DH1630" s="527">
        <f t="shared" si="641"/>
        <v>980</v>
      </c>
    </row>
    <row r="1631" spans="108:112" x14ac:dyDescent="0.2">
      <c r="DD1631" s="164" t="s">
        <v>1456</v>
      </c>
      <c r="DE1631" s="165">
        <v>1060</v>
      </c>
      <c r="DF1631" s="525">
        <f t="shared" si="640"/>
        <v>1060</v>
      </c>
      <c r="DG1631" s="520"/>
      <c r="DH1631" s="527">
        <f t="shared" si="641"/>
        <v>1060</v>
      </c>
    </row>
    <row r="1632" spans="108:112" x14ac:dyDescent="0.2">
      <c r="DD1632" s="164" t="s">
        <v>1457</v>
      </c>
      <c r="DE1632" s="165">
        <v>1100</v>
      </c>
      <c r="DF1632" s="525">
        <f t="shared" si="640"/>
        <v>1100</v>
      </c>
      <c r="DG1632" s="520"/>
      <c r="DH1632" s="527">
        <f t="shared" si="641"/>
        <v>1100</v>
      </c>
    </row>
    <row r="1633" spans="108:112" x14ac:dyDescent="0.2">
      <c r="DD1633" s="164" t="s">
        <v>1458</v>
      </c>
      <c r="DE1633" s="165">
        <v>1150</v>
      </c>
      <c r="DF1633" s="525">
        <f t="shared" si="640"/>
        <v>1150</v>
      </c>
      <c r="DG1633" s="520"/>
      <c r="DH1633" s="527">
        <f t="shared" si="641"/>
        <v>1150</v>
      </c>
    </row>
    <row r="1634" spans="108:112" x14ac:dyDescent="0.2">
      <c r="DD1634" s="164" t="s">
        <v>1459</v>
      </c>
      <c r="DE1634" s="165">
        <v>1230</v>
      </c>
      <c r="DF1634" s="525">
        <f t="shared" si="640"/>
        <v>1230</v>
      </c>
      <c r="DG1634" s="520"/>
      <c r="DH1634" s="527">
        <f t="shared" si="641"/>
        <v>1230</v>
      </c>
    </row>
    <row r="1635" spans="108:112" x14ac:dyDescent="0.2">
      <c r="DD1635" s="164" t="s">
        <v>1460</v>
      </c>
      <c r="DE1635" s="165">
        <v>1320</v>
      </c>
      <c r="DF1635" s="525">
        <f t="shared" si="640"/>
        <v>1320</v>
      </c>
      <c r="DG1635" s="520"/>
      <c r="DH1635" s="527">
        <f t="shared" si="641"/>
        <v>1320</v>
      </c>
    </row>
    <row r="1636" spans="108:112" x14ac:dyDescent="0.2">
      <c r="DD1636" s="164" t="s">
        <v>1461</v>
      </c>
      <c r="DE1636" s="165">
        <v>1400</v>
      </c>
      <c r="DF1636" s="525">
        <f t="shared" si="640"/>
        <v>1400</v>
      </c>
      <c r="DG1636" s="520"/>
      <c r="DH1636" s="527">
        <f t="shared" si="641"/>
        <v>1400</v>
      </c>
    </row>
    <row r="1637" spans="108:112" x14ac:dyDescent="0.2">
      <c r="DD1637" s="164" t="s">
        <v>1462</v>
      </c>
      <c r="DE1637" s="165">
        <v>1490</v>
      </c>
      <c r="DF1637" s="525">
        <f t="shared" si="640"/>
        <v>1490</v>
      </c>
      <c r="DG1637" s="520"/>
      <c r="DH1637" s="527">
        <f t="shared" si="641"/>
        <v>1490</v>
      </c>
    </row>
    <row r="1638" spans="108:112" x14ac:dyDescent="0.2">
      <c r="DD1638" s="164" t="s">
        <v>1463</v>
      </c>
      <c r="DE1638" s="165">
        <v>1570.0000000000002</v>
      </c>
      <c r="DF1638" s="525">
        <f t="shared" si="640"/>
        <v>1570</v>
      </c>
      <c r="DG1638" s="520"/>
      <c r="DH1638" s="527">
        <f t="shared" si="641"/>
        <v>1570</v>
      </c>
    </row>
    <row r="1639" spans="108:112" x14ac:dyDescent="0.2">
      <c r="DD1639" s="107" t="s">
        <v>1464</v>
      </c>
      <c r="DE1639" s="163">
        <v>1660.0000000000002</v>
      </c>
      <c r="DF1639" s="525">
        <f t="shared" si="640"/>
        <v>1660</v>
      </c>
      <c r="DG1639" s="523"/>
      <c r="DH1639" s="527">
        <f t="shared" si="641"/>
        <v>1660</v>
      </c>
    </row>
    <row r="1640" spans="108:112" x14ac:dyDescent="0.2">
      <c r="DD1640" s="164" t="s">
        <v>1917</v>
      </c>
      <c r="DE1640" s="165">
        <v>1130</v>
      </c>
      <c r="DF1640" s="525">
        <f t="shared" si="640"/>
        <v>1130</v>
      </c>
      <c r="DG1640" s="520"/>
      <c r="DH1640" s="527">
        <f t="shared" si="641"/>
        <v>1130</v>
      </c>
    </row>
    <row r="1641" spans="108:112" x14ac:dyDescent="0.2">
      <c r="DD1641" s="164" t="s">
        <v>1918</v>
      </c>
      <c r="DE1641" s="165">
        <v>1220</v>
      </c>
      <c r="DF1641" s="525">
        <f t="shared" si="640"/>
        <v>1220</v>
      </c>
      <c r="DG1641" s="520"/>
      <c r="DH1641" s="527">
        <f t="shared" si="641"/>
        <v>1220</v>
      </c>
    </row>
    <row r="1642" spans="108:112" x14ac:dyDescent="0.2">
      <c r="DD1642" s="164" t="s">
        <v>1919</v>
      </c>
      <c r="DE1642" s="165">
        <v>1270.0000000000002</v>
      </c>
      <c r="DF1642" s="525">
        <f t="shared" si="640"/>
        <v>1270</v>
      </c>
      <c r="DG1642" s="520"/>
      <c r="DH1642" s="527">
        <f t="shared" si="641"/>
        <v>1270</v>
      </c>
    </row>
    <row r="1643" spans="108:112" x14ac:dyDescent="0.2">
      <c r="DD1643" s="164" t="s">
        <v>1920</v>
      </c>
      <c r="DE1643" s="165">
        <v>1320</v>
      </c>
      <c r="DF1643" s="525">
        <f t="shared" si="640"/>
        <v>1320</v>
      </c>
      <c r="DG1643" s="520"/>
      <c r="DH1643" s="527">
        <f t="shared" si="641"/>
        <v>1320</v>
      </c>
    </row>
    <row r="1644" spans="108:112" x14ac:dyDescent="0.2">
      <c r="DD1644" s="164" t="s">
        <v>1921</v>
      </c>
      <c r="DE1644" s="165">
        <v>1410</v>
      </c>
      <c r="DF1644" s="525">
        <f t="shared" si="640"/>
        <v>1410</v>
      </c>
      <c r="DG1644" s="520"/>
      <c r="DH1644" s="527">
        <f t="shared" si="641"/>
        <v>1410</v>
      </c>
    </row>
    <row r="1645" spans="108:112" x14ac:dyDescent="0.2">
      <c r="DD1645" s="164" t="s">
        <v>1922</v>
      </c>
      <c r="DE1645" s="165">
        <v>1530</v>
      </c>
      <c r="DF1645" s="525">
        <f t="shared" si="640"/>
        <v>1530</v>
      </c>
      <c r="DG1645" s="520"/>
      <c r="DH1645" s="527">
        <f t="shared" si="641"/>
        <v>1530</v>
      </c>
    </row>
    <row r="1646" spans="108:112" x14ac:dyDescent="0.2">
      <c r="DD1646" s="164" t="s">
        <v>1923</v>
      </c>
      <c r="DE1646" s="165">
        <v>1630.0000000000002</v>
      </c>
      <c r="DF1646" s="525">
        <f t="shared" si="640"/>
        <v>1630</v>
      </c>
      <c r="DG1646" s="520"/>
      <c r="DH1646" s="527">
        <f t="shared" si="641"/>
        <v>1630</v>
      </c>
    </row>
    <row r="1647" spans="108:112" x14ac:dyDescent="0.2">
      <c r="DD1647" s="164" t="s">
        <v>1924</v>
      </c>
      <c r="DE1647" s="165">
        <v>1720.0000000000002</v>
      </c>
      <c r="DF1647" s="525">
        <f t="shared" si="640"/>
        <v>1720</v>
      </c>
      <c r="DG1647" s="520"/>
      <c r="DH1647" s="527">
        <f t="shared" si="641"/>
        <v>1720</v>
      </c>
    </row>
    <row r="1648" spans="108:112" x14ac:dyDescent="0.2">
      <c r="DD1648" s="164" t="s">
        <v>1925</v>
      </c>
      <c r="DE1648" s="165">
        <v>1810.0000000000002</v>
      </c>
      <c r="DF1648" s="525">
        <f t="shared" si="640"/>
        <v>1810</v>
      </c>
      <c r="DG1648" s="520"/>
      <c r="DH1648" s="527">
        <f t="shared" si="641"/>
        <v>1810</v>
      </c>
    </row>
    <row r="1649" spans="108:112" x14ac:dyDescent="0.2">
      <c r="DD1649" s="107" t="s">
        <v>1926</v>
      </c>
      <c r="DE1649" s="163">
        <v>1910</v>
      </c>
      <c r="DF1649" s="525">
        <f t="shared" si="640"/>
        <v>1910</v>
      </c>
      <c r="DG1649" s="523"/>
      <c r="DH1649" s="527">
        <f t="shared" si="641"/>
        <v>1910</v>
      </c>
    </row>
    <row r="1650" spans="108:112" x14ac:dyDescent="0.2">
      <c r="DD1650" s="164" t="s">
        <v>7462</v>
      </c>
      <c r="DE1650" s="165">
        <v>1190</v>
      </c>
      <c r="DF1650" s="525">
        <f t="shared" si="640"/>
        <v>1190</v>
      </c>
      <c r="DG1650" s="520"/>
      <c r="DH1650" s="527">
        <f t="shared" si="641"/>
        <v>1190</v>
      </c>
    </row>
    <row r="1651" spans="108:112" x14ac:dyDescent="0.2">
      <c r="DD1651" s="164" t="s">
        <v>7463</v>
      </c>
      <c r="DE1651" s="165">
        <v>1310</v>
      </c>
      <c r="DF1651" s="525">
        <f t="shared" si="640"/>
        <v>1310</v>
      </c>
      <c r="DG1651" s="520"/>
      <c r="DH1651" s="527">
        <f t="shared" si="641"/>
        <v>1310</v>
      </c>
    </row>
    <row r="1652" spans="108:112" x14ac:dyDescent="0.2">
      <c r="DD1652" s="164" t="s">
        <v>7464</v>
      </c>
      <c r="DE1652" s="165">
        <v>1360.0000000000002</v>
      </c>
      <c r="DF1652" s="525">
        <f t="shared" si="640"/>
        <v>1360</v>
      </c>
      <c r="DG1652" s="520"/>
      <c r="DH1652" s="527">
        <f t="shared" si="641"/>
        <v>1360</v>
      </c>
    </row>
    <row r="1653" spans="108:112" x14ac:dyDescent="0.2">
      <c r="DD1653" s="164" t="s">
        <v>7465</v>
      </c>
      <c r="DE1653" s="165">
        <v>1410</v>
      </c>
      <c r="DF1653" s="525">
        <f t="shared" si="640"/>
        <v>1410</v>
      </c>
      <c r="DG1653" s="520"/>
      <c r="DH1653" s="527">
        <f t="shared" si="641"/>
        <v>1410</v>
      </c>
    </row>
    <row r="1654" spans="108:112" x14ac:dyDescent="0.2">
      <c r="DD1654" s="164" t="s">
        <v>7466</v>
      </c>
      <c r="DE1654" s="165">
        <v>1530</v>
      </c>
      <c r="DF1654" s="525">
        <f t="shared" si="640"/>
        <v>1530</v>
      </c>
      <c r="DG1654" s="520"/>
      <c r="DH1654" s="527">
        <f t="shared" si="641"/>
        <v>1530</v>
      </c>
    </row>
    <row r="1655" spans="108:112" x14ac:dyDescent="0.2">
      <c r="DD1655" s="164" t="s">
        <v>7467</v>
      </c>
      <c r="DE1655" s="165">
        <v>1650</v>
      </c>
      <c r="DF1655" s="525">
        <f t="shared" si="640"/>
        <v>1650</v>
      </c>
      <c r="DG1655" s="520"/>
      <c r="DH1655" s="527">
        <f t="shared" si="641"/>
        <v>1650</v>
      </c>
    </row>
    <row r="1656" spans="108:112" x14ac:dyDescent="0.2">
      <c r="DD1656" s="164" t="s">
        <v>7468</v>
      </c>
      <c r="DE1656" s="165">
        <v>1750.0000000000002</v>
      </c>
      <c r="DF1656" s="525">
        <f t="shared" si="640"/>
        <v>1750</v>
      </c>
      <c r="DG1656" s="520"/>
      <c r="DH1656" s="527">
        <f t="shared" si="641"/>
        <v>1750</v>
      </c>
    </row>
    <row r="1657" spans="108:112" x14ac:dyDescent="0.2">
      <c r="DD1657" s="164" t="s">
        <v>7469</v>
      </c>
      <c r="DE1657" s="165">
        <v>1880</v>
      </c>
      <c r="DF1657" s="525">
        <f t="shared" si="640"/>
        <v>1880</v>
      </c>
      <c r="DG1657" s="520"/>
      <c r="DH1657" s="527">
        <f t="shared" si="641"/>
        <v>1880</v>
      </c>
    </row>
    <row r="1658" spans="108:112" x14ac:dyDescent="0.2">
      <c r="DD1658" s="164" t="s">
        <v>7470</v>
      </c>
      <c r="DE1658" s="165">
        <v>1980</v>
      </c>
      <c r="DF1658" s="525">
        <f t="shared" si="640"/>
        <v>1980</v>
      </c>
      <c r="DG1658" s="520"/>
      <c r="DH1658" s="527">
        <f t="shared" si="641"/>
        <v>1980</v>
      </c>
    </row>
    <row r="1659" spans="108:112" x14ac:dyDescent="0.2">
      <c r="DD1659" s="107" t="s">
        <v>7471</v>
      </c>
      <c r="DE1659" s="163">
        <v>2090</v>
      </c>
      <c r="DF1659" s="525">
        <f t="shared" si="640"/>
        <v>2090</v>
      </c>
      <c r="DG1659" s="523"/>
      <c r="DH1659" s="527">
        <f t="shared" si="641"/>
        <v>2090</v>
      </c>
    </row>
    <row r="1660" spans="108:112" x14ac:dyDescent="0.2">
      <c r="DD1660" s="164" t="s">
        <v>104</v>
      </c>
      <c r="DE1660" s="165">
        <v>1260</v>
      </c>
      <c r="DF1660" s="525">
        <f t="shared" si="640"/>
        <v>1260</v>
      </c>
      <c r="DG1660" s="520"/>
      <c r="DH1660" s="527">
        <f t="shared" si="641"/>
        <v>1260</v>
      </c>
    </row>
    <row r="1661" spans="108:112" x14ac:dyDescent="0.2">
      <c r="DD1661" s="164" t="s">
        <v>105</v>
      </c>
      <c r="DE1661" s="165">
        <v>1370</v>
      </c>
      <c r="DF1661" s="525">
        <f t="shared" si="640"/>
        <v>1370</v>
      </c>
      <c r="DG1661" s="520"/>
      <c r="DH1661" s="527">
        <f t="shared" si="641"/>
        <v>1370</v>
      </c>
    </row>
    <row r="1662" spans="108:112" x14ac:dyDescent="0.2">
      <c r="DD1662" s="164" t="s">
        <v>1223</v>
      </c>
      <c r="DE1662" s="165">
        <v>1430</v>
      </c>
      <c r="DF1662" s="525">
        <f t="shared" si="640"/>
        <v>1430</v>
      </c>
      <c r="DG1662" s="520"/>
      <c r="DH1662" s="527">
        <f t="shared" si="641"/>
        <v>1430</v>
      </c>
    </row>
    <row r="1663" spans="108:112" x14ac:dyDescent="0.2">
      <c r="DD1663" s="164" t="s">
        <v>106</v>
      </c>
      <c r="DE1663" s="165">
        <v>1490</v>
      </c>
      <c r="DF1663" s="525">
        <f t="shared" si="640"/>
        <v>1490</v>
      </c>
      <c r="DG1663" s="520"/>
      <c r="DH1663" s="527">
        <f t="shared" si="641"/>
        <v>1490</v>
      </c>
    </row>
    <row r="1664" spans="108:112" x14ac:dyDescent="0.2">
      <c r="DD1664" s="164" t="s">
        <v>379</v>
      </c>
      <c r="DE1664" s="165">
        <v>1610</v>
      </c>
      <c r="DF1664" s="525">
        <f t="shared" si="640"/>
        <v>1610</v>
      </c>
      <c r="DG1664" s="520"/>
      <c r="DH1664" s="527">
        <f t="shared" si="641"/>
        <v>1610</v>
      </c>
    </row>
    <row r="1665" spans="79:112" x14ac:dyDescent="0.2">
      <c r="DD1665" s="164" t="s">
        <v>380</v>
      </c>
      <c r="DE1665" s="165">
        <v>1720.0000000000002</v>
      </c>
      <c r="DF1665" s="525">
        <f t="shared" ref="DF1665:DF1689" si="642">ROUND(((DE1665-(DE1665/6))/$DD$3)*$DE$3,2)</f>
        <v>1720</v>
      </c>
      <c r="DG1665" s="520"/>
      <c r="DH1665" s="527">
        <f t="shared" ref="DH1665:DH1689" si="643">IF(DG1665="",DF1665,
IF(AND($DE$10&gt;=VLOOKUP(DG1665,$DD$5:$DH$9,2,0),$DE$10&lt;=VLOOKUP(DG1665,$DD$5:$DH$9,3,0)),
(DF1665*(1-VLOOKUP(DG1665,$DD$5:$DH$9,4,0))),
DF1665))</f>
        <v>1720</v>
      </c>
    </row>
    <row r="1666" spans="79:112" x14ac:dyDescent="0.2">
      <c r="DD1666" s="164" t="s">
        <v>381</v>
      </c>
      <c r="DE1666" s="165">
        <v>1830</v>
      </c>
      <c r="DF1666" s="525">
        <f t="shared" si="642"/>
        <v>1830</v>
      </c>
      <c r="DG1666" s="520"/>
      <c r="DH1666" s="527">
        <f t="shared" si="643"/>
        <v>1830</v>
      </c>
    </row>
    <row r="1667" spans="79:112" x14ac:dyDescent="0.2">
      <c r="DD1667" s="164" t="s">
        <v>382</v>
      </c>
      <c r="DE1667" s="165">
        <v>1940</v>
      </c>
      <c r="DF1667" s="525">
        <f t="shared" si="642"/>
        <v>1940</v>
      </c>
      <c r="DG1667" s="520"/>
      <c r="DH1667" s="527">
        <f t="shared" si="643"/>
        <v>1940</v>
      </c>
    </row>
    <row r="1668" spans="79:112" x14ac:dyDescent="0.2">
      <c r="DD1668" s="164" t="s">
        <v>383</v>
      </c>
      <c r="DE1668" s="165">
        <v>2060</v>
      </c>
      <c r="DF1668" s="525">
        <f t="shared" si="642"/>
        <v>2060</v>
      </c>
      <c r="DG1668" s="520"/>
      <c r="DH1668" s="527">
        <f t="shared" si="643"/>
        <v>2060</v>
      </c>
    </row>
    <row r="1669" spans="79:112" x14ac:dyDescent="0.2">
      <c r="DD1669" s="107" t="s">
        <v>384</v>
      </c>
      <c r="DE1669" s="163">
        <v>2170</v>
      </c>
      <c r="DF1669" s="525">
        <f t="shared" si="642"/>
        <v>2170</v>
      </c>
      <c r="DG1669" s="523"/>
      <c r="DH1669" s="527">
        <f t="shared" si="643"/>
        <v>2170</v>
      </c>
    </row>
    <row r="1670" spans="79:112" x14ac:dyDescent="0.2">
      <c r="DD1670" s="732" t="s">
        <v>5014</v>
      </c>
      <c r="DE1670" s="165">
        <v>1350</v>
      </c>
      <c r="DF1670" s="525">
        <f t="shared" si="642"/>
        <v>1350</v>
      </c>
      <c r="DG1670" s="520"/>
      <c r="DH1670" s="527">
        <f t="shared" si="643"/>
        <v>1350</v>
      </c>
    </row>
    <row r="1671" spans="79:112" x14ac:dyDescent="0.2">
      <c r="CA1671" s="744" t="s">
        <v>3603</v>
      </c>
      <c r="CB1671" s="61" t="s">
        <v>230</v>
      </c>
      <c r="CC1671" s="138" t="str">
        <f>CONCATENATE(CA1671,".",CB1671)</f>
        <v>РС Verto-SLIDE.стандарт,.1-стулк..Без планки замка</v>
      </c>
      <c r="DD1671" s="732" t="s">
        <v>5015</v>
      </c>
      <c r="DE1671" s="165">
        <v>1480.0000000000002</v>
      </c>
      <c r="DF1671" s="525">
        <f t="shared" si="642"/>
        <v>1480</v>
      </c>
      <c r="DG1671" s="520"/>
      <c r="DH1671" s="527">
        <f t="shared" si="643"/>
        <v>1480</v>
      </c>
    </row>
    <row r="1672" spans="79:112" x14ac:dyDescent="0.2">
      <c r="CA1672" s="750" t="s">
        <v>3603</v>
      </c>
      <c r="CB1672" s="55" t="s">
        <v>231</v>
      </c>
      <c r="CC1672" s="69" t="str">
        <f>CONCATENATE(CA1672,".",CB1672)</f>
        <v>РС Verto-SLIDE.стандарт,.1-стулк..С планкой замка</v>
      </c>
      <c r="DD1672" s="732" t="s">
        <v>5016</v>
      </c>
      <c r="DE1672" s="165">
        <v>1550</v>
      </c>
      <c r="DF1672" s="525">
        <f t="shared" si="642"/>
        <v>1550</v>
      </c>
      <c r="DG1672" s="520"/>
      <c r="DH1672" s="527">
        <f t="shared" si="643"/>
        <v>1550</v>
      </c>
    </row>
    <row r="1673" spans="79:112" x14ac:dyDescent="0.2">
      <c r="CA1673" s="434"/>
      <c r="CB1673" s="221"/>
      <c r="CC1673" s="222"/>
      <c r="DD1673" s="732" t="s">
        <v>5017</v>
      </c>
      <c r="DE1673" s="165">
        <v>1590</v>
      </c>
      <c r="DF1673" s="525">
        <f t="shared" si="642"/>
        <v>1590</v>
      </c>
      <c r="DG1673" s="520"/>
      <c r="DH1673" s="527">
        <f t="shared" si="643"/>
        <v>1590</v>
      </c>
    </row>
    <row r="1674" spans="79:112" x14ac:dyDescent="0.2">
      <c r="CA1674" s="44"/>
      <c r="CB1674" s="55"/>
      <c r="CC1674" s="69"/>
      <c r="DD1674" s="732" t="s">
        <v>5018</v>
      </c>
      <c r="DE1674" s="165">
        <v>1730</v>
      </c>
      <c r="DF1674" s="525">
        <f t="shared" si="642"/>
        <v>1730</v>
      </c>
      <c r="DG1674" s="520"/>
      <c r="DH1674" s="527">
        <f t="shared" si="643"/>
        <v>1730</v>
      </c>
    </row>
    <row r="1675" spans="79:112" x14ac:dyDescent="0.2">
      <c r="CA1675" s="39"/>
      <c r="CB1675" s="40"/>
      <c r="CC1675" s="69"/>
      <c r="DD1675" s="732" t="s">
        <v>5019</v>
      </c>
      <c r="DE1675" s="165">
        <v>1850</v>
      </c>
      <c r="DF1675" s="525">
        <f t="shared" si="642"/>
        <v>1850</v>
      </c>
      <c r="DG1675" s="520"/>
      <c r="DH1675" s="527">
        <f t="shared" si="643"/>
        <v>1850</v>
      </c>
    </row>
    <row r="1676" spans="79:112" x14ac:dyDescent="0.2">
      <c r="CA1676" s="39"/>
      <c r="CB1676" s="40"/>
      <c r="CC1676" s="69"/>
      <c r="DD1676" s="732" t="s">
        <v>5020</v>
      </c>
      <c r="DE1676" s="165">
        <v>1980</v>
      </c>
      <c r="DF1676" s="525">
        <f t="shared" si="642"/>
        <v>1980</v>
      </c>
      <c r="DG1676" s="520"/>
      <c r="DH1676" s="527">
        <f t="shared" si="643"/>
        <v>1980</v>
      </c>
    </row>
    <row r="1677" spans="79:112" x14ac:dyDescent="0.2">
      <c r="CA1677" s="39"/>
      <c r="CB1677" s="40"/>
      <c r="CC1677" s="69"/>
      <c r="DD1677" s="732" t="s">
        <v>5021</v>
      </c>
      <c r="DE1677" s="165">
        <v>2100</v>
      </c>
      <c r="DF1677" s="525">
        <f t="shared" si="642"/>
        <v>2100</v>
      </c>
      <c r="DG1677" s="520"/>
      <c r="DH1677" s="527">
        <f t="shared" si="643"/>
        <v>2100</v>
      </c>
    </row>
    <row r="1678" spans="79:112" x14ac:dyDescent="0.2">
      <c r="CA1678" s="557"/>
      <c r="CB1678" s="558"/>
      <c r="CC1678" s="559"/>
      <c r="DD1678" s="732" t="s">
        <v>5022</v>
      </c>
      <c r="DE1678" s="165">
        <v>2240</v>
      </c>
      <c r="DF1678" s="525">
        <f t="shared" si="642"/>
        <v>2240</v>
      </c>
      <c r="DG1678" s="520"/>
      <c r="DH1678" s="527">
        <f t="shared" si="643"/>
        <v>2240</v>
      </c>
    </row>
    <row r="1679" spans="79:112" x14ac:dyDescent="0.2">
      <c r="DD1679" s="733" t="s">
        <v>5023</v>
      </c>
      <c r="DE1679" s="163">
        <v>2361</v>
      </c>
      <c r="DF1679" s="525">
        <f t="shared" si="642"/>
        <v>2361</v>
      </c>
      <c r="DG1679" s="523"/>
      <c r="DH1679" s="527">
        <f t="shared" si="643"/>
        <v>2361</v>
      </c>
    </row>
    <row r="1680" spans="79:112" x14ac:dyDescent="0.2">
      <c r="DD1680" s="164" t="s">
        <v>1745</v>
      </c>
      <c r="DE1680" s="165">
        <v>1350</v>
      </c>
      <c r="DF1680" s="525">
        <f t="shared" si="642"/>
        <v>1350</v>
      </c>
      <c r="DG1680" s="520"/>
      <c r="DH1680" s="527">
        <f t="shared" si="643"/>
        <v>1350</v>
      </c>
    </row>
    <row r="1681" spans="108:112" x14ac:dyDescent="0.2">
      <c r="DD1681" s="164" t="s">
        <v>1746</v>
      </c>
      <c r="DE1681" s="165">
        <v>1480.0000000000002</v>
      </c>
      <c r="DF1681" s="525">
        <f t="shared" si="642"/>
        <v>1480</v>
      </c>
      <c r="DG1681" s="520"/>
      <c r="DH1681" s="527">
        <f t="shared" si="643"/>
        <v>1480</v>
      </c>
    </row>
    <row r="1682" spans="108:112" x14ac:dyDescent="0.2">
      <c r="DD1682" s="164" t="s">
        <v>1747</v>
      </c>
      <c r="DE1682" s="165">
        <v>1550</v>
      </c>
      <c r="DF1682" s="525">
        <f t="shared" si="642"/>
        <v>1550</v>
      </c>
      <c r="DG1682" s="520"/>
      <c r="DH1682" s="527">
        <f t="shared" si="643"/>
        <v>1550</v>
      </c>
    </row>
    <row r="1683" spans="108:112" x14ac:dyDescent="0.2">
      <c r="DD1683" s="164" t="s">
        <v>1748</v>
      </c>
      <c r="DE1683" s="165">
        <v>1590</v>
      </c>
      <c r="DF1683" s="525">
        <f t="shared" si="642"/>
        <v>1590</v>
      </c>
      <c r="DG1683" s="520"/>
      <c r="DH1683" s="527">
        <f t="shared" si="643"/>
        <v>1590</v>
      </c>
    </row>
    <row r="1684" spans="108:112" x14ac:dyDescent="0.2">
      <c r="DD1684" s="164" t="s">
        <v>1749</v>
      </c>
      <c r="DE1684" s="165">
        <v>1730</v>
      </c>
      <c r="DF1684" s="525">
        <f t="shared" si="642"/>
        <v>1730</v>
      </c>
      <c r="DG1684" s="520"/>
      <c r="DH1684" s="527">
        <f t="shared" si="643"/>
        <v>1730</v>
      </c>
    </row>
    <row r="1685" spans="108:112" x14ac:dyDescent="0.2">
      <c r="DD1685" s="164" t="s">
        <v>1750</v>
      </c>
      <c r="DE1685" s="165">
        <v>1850</v>
      </c>
      <c r="DF1685" s="525">
        <f t="shared" si="642"/>
        <v>1850</v>
      </c>
      <c r="DG1685" s="520"/>
      <c r="DH1685" s="527">
        <f t="shared" si="643"/>
        <v>1850</v>
      </c>
    </row>
    <row r="1686" spans="108:112" x14ac:dyDescent="0.2">
      <c r="DD1686" s="164" t="s">
        <v>1751</v>
      </c>
      <c r="DE1686" s="165">
        <v>1980</v>
      </c>
      <c r="DF1686" s="525">
        <f t="shared" si="642"/>
        <v>1980</v>
      </c>
      <c r="DG1686" s="520"/>
      <c r="DH1686" s="527">
        <f t="shared" si="643"/>
        <v>1980</v>
      </c>
    </row>
    <row r="1687" spans="108:112" x14ac:dyDescent="0.2">
      <c r="DD1687" s="164" t="s">
        <v>1752</v>
      </c>
      <c r="DE1687" s="165">
        <v>2100</v>
      </c>
      <c r="DF1687" s="525">
        <f t="shared" si="642"/>
        <v>2100</v>
      </c>
      <c r="DG1687" s="520"/>
      <c r="DH1687" s="527">
        <f t="shared" si="643"/>
        <v>2100</v>
      </c>
    </row>
    <row r="1688" spans="108:112" x14ac:dyDescent="0.2">
      <c r="DD1688" s="164" t="s">
        <v>1753</v>
      </c>
      <c r="DE1688" s="165">
        <v>2240</v>
      </c>
      <c r="DF1688" s="525">
        <f t="shared" si="642"/>
        <v>2240</v>
      </c>
      <c r="DG1688" s="520"/>
      <c r="DH1688" s="527">
        <f t="shared" si="643"/>
        <v>2240</v>
      </c>
    </row>
    <row r="1689" spans="108:112" x14ac:dyDescent="0.2">
      <c r="DD1689" s="107" t="s">
        <v>1754</v>
      </c>
      <c r="DE1689" s="163">
        <v>2361</v>
      </c>
      <c r="DF1689" s="525">
        <f t="shared" si="642"/>
        <v>2361</v>
      </c>
      <c r="DG1689" s="523"/>
      <c r="DH1689" s="527">
        <f t="shared" si="643"/>
        <v>2361</v>
      </c>
    </row>
    <row r="1690" spans="108:112" x14ac:dyDescent="0.2">
      <c r="DD1690" s="638"/>
      <c r="DE1690" s="639"/>
      <c r="DF1690" s="640"/>
      <c r="DG1690" s="641"/>
      <c r="DH1690" s="642"/>
    </row>
    <row r="1691" spans="108:112" x14ac:dyDescent="0.2">
      <c r="DD1691" s="59"/>
      <c r="DE1691" s="104"/>
      <c r="DF1691" s="402"/>
      <c r="DG1691" s="511"/>
      <c r="DH1691" s="508"/>
    </row>
    <row r="1692" spans="108:112" x14ac:dyDescent="0.2">
      <c r="DD1692" s="628"/>
      <c r="DE1692" s="629"/>
      <c r="DF1692" s="630"/>
      <c r="DG1692" s="631"/>
      <c r="DH1692" s="632"/>
    </row>
    <row r="1693" spans="108:112" x14ac:dyDescent="0.2">
      <c r="DD1693" s="161"/>
      <c r="DE1693" s="162"/>
      <c r="DF1693" s="525"/>
      <c r="DG1693" s="526"/>
      <c r="DH1693" s="527"/>
    </row>
    <row r="1694" spans="108:112" x14ac:dyDescent="0.2">
      <c r="DD1694" s="730" t="s">
        <v>5602</v>
      </c>
      <c r="DE1694" s="104">
        <v>510</v>
      </c>
      <c r="DF1694" s="402">
        <f t="shared" ref="DF1694:DF1742" si="644">ROUND(((DE1694-(DE1694/6))/$DD$3)*$DE$3,2)</f>
        <v>510</v>
      </c>
      <c r="DG1694" s="511"/>
      <c r="DH1694" s="508">
        <f t="shared" ref="DH1694:DH1742" si="645">IF(DG1694="",DF1694,
IF(AND($DE$10&gt;=VLOOKUP(DG1694,$DD$5:$DH$9,2,0),$DE$10&lt;=VLOOKUP(DG1694,$DD$5:$DH$9,3,0)),
(DF1694*(1-VLOOKUP(DG1694,$DD$5:$DH$9,4,0))),
DF1694))</f>
        <v>510</v>
      </c>
    </row>
    <row r="1695" spans="108:112" x14ac:dyDescent="0.2">
      <c r="DD1695" s="730" t="s">
        <v>5603</v>
      </c>
      <c r="DE1695" s="104">
        <v>510</v>
      </c>
      <c r="DF1695" s="402">
        <f t="shared" si="644"/>
        <v>510</v>
      </c>
      <c r="DG1695" s="511"/>
      <c r="DH1695" s="508">
        <f t="shared" si="645"/>
        <v>510</v>
      </c>
    </row>
    <row r="1696" spans="108:112" x14ac:dyDescent="0.2">
      <c r="DD1696" s="730" t="s">
        <v>5604</v>
      </c>
      <c r="DE1696" s="104">
        <v>510</v>
      </c>
      <c r="DF1696" s="402">
        <f t="shared" si="644"/>
        <v>510</v>
      </c>
      <c r="DG1696" s="511"/>
      <c r="DH1696" s="508">
        <f t="shared" si="645"/>
        <v>510</v>
      </c>
    </row>
    <row r="1697" spans="108:112" x14ac:dyDescent="0.2">
      <c r="DD1697" s="730" t="s">
        <v>5605</v>
      </c>
      <c r="DE1697" s="104">
        <v>590</v>
      </c>
      <c r="DF1697" s="402">
        <f t="shared" si="644"/>
        <v>590</v>
      </c>
      <c r="DG1697" s="511"/>
      <c r="DH1697" s="508">
        <f t="shared" si="645"/>
        <v>590</v>
      </c>
    </row>
    <row r="1698" spans="108:112" x14ac:dyDescent="0.2">
      <c r="DD1698" s="730" t="s">
        <v>5606</v>
      </c>
      <c r="DE1698" s="104">
        <v>690</v>
      </c>
      <c r="DF1698" s="402">
        <f t="shared" si="644"/>
        <v>690</v>
      </c>
      <c r="DG1698" s="511"/>
      <c r="DH1698" s="508">
        <f t="shared" si="645"/>
        <v>690</v>
      </c>
    </row>
    <row r="1699" spans="108:112" x14ac:dyDescent="0.2">
      <c r="DD1699" s="730" t="s">
        <v>7473</v>
      </c>
      <c r="DE1699" s="104">
        <v>690</v>
      </c>
      <c r="DF1699" s="402">
        <f>ROUND(((DE1699-(DE1699/6))/$DD$3)*$DE$3,2)</f>
        <v>690</v>
      </c>
      <c r="DG1699" s="511"/>
      <c r="DH1699" s="508">
        <f>IF(DG1699="",DF1699,
IF(AND($DE$10&gt;=VLOOKUP(DG1699,$DD$5:$DH$9,2,0),$DE$10&lt;=VLOOKUP(DG1699,$DD$5:$DH$9,3,0)),
(DF1699*(1-VLOOKUP(DG1699,$DD$5:$DH$9,4,0))),
DF1699))</f>
        <v>690</v>
      </c>
    </row>
    <row r="1700" spans="108:112" x14ac:dyDescent="0.2">
      <c r="DD1700" s="730" t="s">
        <v>5607</v>
      </c>
      <c r="DE1700" s="104">
        <v>790</v>
      </c>
      <c r="DF1700" s="402">
        <f t="shared" si="644"/>
        <v>790</v>
      </c>
      <c r="DG1700" s="511"/>
      <c r="DH1700" s="508">
        <f t="shared" si="645"/>
        <v>790</v>
      </c>
    </row>
    <row r="1701" spans="108:112" x14ac:dyDescent="0.2">
      <c r="DD1701" s="730" t="s">
        <v>5608</v>
      </c>
      <c r="DE1701" s="104">
        <v>860.00000000000011</v>
      </c>
      <c r="DF1701" s="402">
        <f t="shared" si="644"/>
        <v>860</v>
      </c>
      <c r="DG1701" s="511"/>
      <c r="DH1701" s="508">
        <f t="shared" si="645"/>
        <v>860</v>
      </c>
    </row>
    <row r="1702" spans="108:112" x14ac:dyDescent="0.2">
      <c r="DD1702" s="730" t="s">
        <v>5609</v>
      </c>
      <c r="DE1702" s="104">
        <v>860.00000000000011</v>
      </c>
      <c r="DF1702" s="402">
        <f t="shared" si="644"/>
        <v>860</v>
      </c>
      <c r="DG1702" s="511"/>
      <c r="DH1702" s="508">
        <f t="shared" si="645"/>
        <v>860</v>
      </c>
    </row>
    <row r="1703" spans="108:112" x14ac:dyDescent="0.2">
      <c r="DD1703" s="638"/>
      <c r="DE1703" s="639"/>
      <c r="DF1703" s="640"/>
      <c r="DG1703" s="641"/>
      <c r="DH1703" s="642"/>
    </row>
    <row r="1704" spans="108:112" x14ac:dyDescent="0.2">
      <c r="DD1704" s="730" t="s">
        <v>5610</v>
      </c>
      <c r="DE1704" s="104">
        <v>600</v>
      </c>
      <c r="DF1704" s="402">
        <f t="shared" si="644"/>
        <v>600</v>
      </c>
      <c r="DG1704" s="511"/>
      <c r="DH1704" s="508">
        <f t="shared" si="645"/>
        <v>600</v>
      </c>
    </row>
    <row r="1705" spans="108:112" x14ac:dyDescent="0.2">
      <c r="DD1705" s="730" t="s">
        <v>5611</v>
      </c>
      <c r="DE1705" s="104">
        <v>600</v>
      </c>
      <c r="DF1705" s="402">
        <f t="shared" si="644"/>
        <v>600</v>
      </c>
      <c r="DG1705" s="511"/>
      <c r="DH1705" s="508">
        <f t="shared" si="645"/>
        <v>600</v>
      </c>
    </row>
    <row r="1706" spans="108:112" x14ac:dyDescent="0.2">
      <c r="DD1706" s="730" t="s">
        <v>5612</v>
      </c>
      <c r="DE1706" s="104">
        <v>600</v>
      </c>
      <c r="DF1706" s="402">
        <f t="shared" si="644"/>
        <v>600</v>
      </c>
      <c r="DG1706" s="511"/>
      <c r="DH1706" s="508">
        <f t="shared" si="645"/>
        <v>600</v>
      </c>
    </row>
    <row r="1707" spans="108:112" x14ac:dyDescent="0.2">
      <c r="DD1707" s="730" t="s">
        <v>5613</v>
      </c>
      <c r="DE1707" s="104">
        <v>700</v>
      </c>
      <c r="DF1707" s="402">
        <f t="shared" si="644"/>
        <v>700</v>
      </c>
      <c r="DG1707" s="511"/>
      <c r="DH1707" s="508">
        <f t="shared" si="645"/>
        <v>700</v>
      </c>
    </row>
    <row r="1708" spans="108:112" x14ac:dyDescent="0.2">
      <c r="DD1708" s="730" t="s">
        <v>5614</v>
      </c>
      <c r="DE1708" s="104">
        <v>850</v>
      </c>
      <c r="DF1708" s="402">
        <f t="shared" si="644"/>
        <v>850</v>
      </c>
      <c r="DG1708" s="511"/>
      <c r="DH1708" s="508">
        <f t="shared" si="645"/>
        <v>850</v>
      </c>
    </row>
    <row r="1709" spans="108:112" x14ac:dyDescent="0.2">
      <c r="DD1709" s="730" t="s">
        <v>7474</v>
      </c>
      <c r="DE1709" s="104">
        <v>850</v>
      </c>
      <c r="DF1709" s="402">
        <f>ROUND(((DE1709-(DE1709/6))/$DD$3)*$DE$3,2)</f>
        <v>850</v>
      </c>
      <c r="DG1709" s="511"/>
      <c r="DH1709" s="508">
        <f>IF(DG1709="",DF1709,
IF(AND($DE$10&gt;=VLOOKUP(DG1709,$DD$5:$DH$9,2,0),$DE$10&lt;=VLOOKUP(DG1709,$DD$5:$DH$9,3,0)),
(DF1709*(1-VLOOKUP(DG1709,$DD$5:$DH$9,4,0))),
DF1709))</f>
        <v>850</v>
      </c>
    </row>
    <row r="1710" spans="108:112" x14ac:dyDescent="0.2">
      <c r="DD1710" s="730" t="s">
        <v>5615</v>
      </c>
      <c r="DE1710" s="104">
        <v>970</v>
      </c>
      <c r="DF1710" s="402">
        <f t="shared" si="644"/>
        <v>970</v>
      </c>
      <c r="DG1710" s="511"/>
      <c r="DH1710" s="508">
        <f t="shared" si="645"/>
        <v>970</v>
      </c>
    </row>
    <row r="1711" spans="108:112" x14ac:dyDescent="0.2">
      <c r="DD1711" s="730" t="s">
        <v>5616</v>
      </c>
      <c r="DE1711" s="104">
        <v>1040</v>
      </c>
      <c r="DF1711" s="402">
        <f t="shared" si="644"/>
        <v>1040</v>
      </c>
      <c r="DG1711" s="511"/>
      <c r="DH1711" s="508">
        <f t="shared" si="645"/>
        <v>1040</v>
      </c>
    </row>
    <row r="1712" spans="108:112" x14ac:dyDescent="0.2">
      <c r="DD1712" s="730" t="s">
        <v>5617</v>
      </c>
      <c r="DE1712" s="104">
        <v>1040</v>
      </c>
      <c r="DF1712" s="402">
        <f t="shared" si="644"/>
        <v>1040</v>
      </c>
      <c r="DG1712" s="511"/>
      <c r="DH1712" s="508">
        <f t="shared" si="645"/>
        <v>1040</v>
      </c>
    </row>
    <row r="1713" spans="108:112" x14ac:dyDescent="0.2">
      <c r="DD1713" s="638"/>
      <c r="DE1713" s="639"/>
      <c r="DF1713" s="640"/>
      <c r="DG1713" s="641"/>
      <c r="DH1713" s="642"/>
    </row>
    <row r="1714" spans="108:112" x14ac:dyDescent="0.2">
      <c r="DD1714" s="730" t="s">
        <v>4709</v>
      </c>
      <c r="DE1714" s="104">
        <v>510</v>
      </c>
      <c r="DF1714" s="402">
        <f t="shared" si="644"/>
        <v>510</v>
      </c>
      <c r="DG1714" s="511"/>
      <c r="DH1714" s="508">
        <f t="shared" si="645"/>
        <v>510</v>
      </c>
    </row>
    <row r="1715" spans="108:112" x14ac:dyDescent="0.2">
      <c r="DD1715" s="59" t="s">
        <v>2014</v>
      </c>
      <c r="DE1715" s="104">
        <v>510</v>
      </c>
      <c r="DF1715" s="402">
        <f t="shared" si="644"/>
        <v>510</v>
      </c>
      <c r="DG1715" s="511"/>
      <c r="DH1715" s="508">
        <f t="shared" si="645"/>
        <v>510</v>
      </c>
    </row>
    <row r="1716" spans="108:112" x14ac:dyDescent="0.2">
      <c r="DD1716" s="59" t="s">
        <v>2015</v>
      </c>
      <c r="DE1716" s="104">
        <v>510</v>
      </c>
      <c r="DF1716" s="402">
        <f t="shared" si="644"/>
        <v>510</v>
      </c>
      <c r="DG1716" s="511"/>
      <c r="DH1716" s="508">
        <f t="shared" si="645"/>
        <v>510</v>
      </c>
    </row>
    <row r="1717" spans="108:112" x14ac:dyDescent="0.2">
      <c r="DD1717" s="59" t="s">
        <v>2016</v>
      </c>
      <c r="DE1717" s="104">
        <v>590</v>
      </c>
      <c r="DF1717" s="402">
        <f t="shared" si="644"/>
        <v>590</v>
      </c>
      <c r="DG1717" s="511"/>
      <c r="DH1717" s="508">
        <f t="shared" si="645"/>
        <v>590</v>
      </c>
    </row>
    <row r="1718" spans="108:112" x14ac:dyDescent="0.2">
      <c r="DD1718" s="59" t="s">
        <v>2017</v>
      </c>
      <c r="DE1718" s="104">
        <v>690</v>
      </c>
      <c r="DF1718" s="402">
        <f t="shared" si="644"/>
        <v>690</v>
      </c>
      <c r="DG1718" s="511"/>
      <c r="DH1718" s="508">
        <f t="shared" si="645"/>
        <v>690</v>
      </c>
    </row>
    <row r="1719" spans="108:112" x14ac:dyDescent="0.2">
      <c r="DD1719" s="59" t="s">
        <v>7475</v>
      </c>
      <c r="DE1719" s="104">
        <v>690</v>
      </c>
      <c r="DF1719" s="402">
        <f>ROUND(((DE1719-(DE1719/6))/$DD$3)*$DE$3,2)</f>
        <v>690</v>
      </c>
      <c r="DG1719" s="511"/>
      <c r="DH1719" s="508">
        <f>IF(DG1719="",DF1719,
IF(AND($DE$10&gt;=VLOOKUP(DG1719,$DD$5:$DH$9,2,0),$DE$10&lt;=VLOOKUP(DG1719,$DD$5:$DH$9,3,0)),
(DF1719*(1-VLOOKUP(DG1719,$DD$5:$DH$9,4,0))),
DF1719))</f>
        <v>690</v>
      </c>
    </row>
    <row r="1720" spans="108:112" x14ac:dyDescent="0.2">
      <c r="DD1720" s="59" t="s">
        <v>2018</v>
      </c>
      <c r="DE1720" s="104">
        <v>790</v>
      </c>
      <c r="DF1720" s="402">
        <f t="shared" si="644"/>
        <v>790</v>
      </c>
      <c r="DG1720" s="511"/>
      <c r="DH1720" s="508">
        <f t="shared" si="645"/>
        <v>790</v>
      </c>
    </row>
    <row r="1721" spans="108:112" x14ac:dyDescent="0.2">
      <c r="DD1721" s="730" t="s">
        <v>5024</v>
      </c>
      <c r="DE1721" s="104">
        <v>860.00000000000011</v>
      </c>
      <c r="DF1721" s="402">
        <f t="shared" si="644"/>
        <v>860</v>
      </c>
      <c r="DG1721" s="511"/>
      <c r="DH1721" s="508">
        <f t="shared" si="645"/>
        <v>860</v>
      </c>
    </row>
    <row r="1722" spans="108:112" x14ac:dyDescent="0.2">
      <c r="DD1722" s="59" t="s">
        <v>2019</v>
      </c>
      <c r="DE1722" s="104">
        <v>860.00000000000011</v>
      </c>
      <c r="DF1722" s="402">
        <f t="shared" si="644"/>
        <v>860</v>
      </c>
      <c r="DG1722" s="511"/>
      <c r="DH1722" s="508">
        <f t="shared" si="645"/>
        <v>860</v>
      </c>
    </row>
    <row r="1723" spans="108:112" x14ac:dyDescent="0.2">
      <c r="DD1723" s="638"/>
      <c r="DE1723" s="639"/>
      <c r="DF1723" s="640"/>
      <c r="DG1723" s="641"/>
      <c r="DH1723" s="642"/>
    </row>
    <row r="1724" spans="108:112" x14ac:dyDescent="0.2">
      <c r="DD1724" s="730" t="s">
        <v>4710</v>
      </c>
      <c r="DE1724" s="104">
        <v>790</v>
      </c>
      <c r="DF1724" s="402">
        <f t="shared" si="644"/>
        <v>790</v>
      </c>
      <c r="DG1724" s="511"/>
      <c r="DH1724" s="508">
        <f t="shared" si="645"/>
        <v>790</v>
      </c>
    </row>
    <row r="1725" spans="108:112" x14ac:dyDescent="0.2">
      <c r="DD1725" s="59" t="s">
        <v>2020</v>
      </c>
      <c r="DE1725" s="104">
        <v>790</v>
      </c>
      <c r="DF1725" s="402">
        <f t="shared" si="644"/>
        <v>790</v>
      </c>
      <c r="DG1725" s="511"/>
      <c r="DH1725" s="508">
        <f t="shared" si="645"/>
        <v>790</v>
      </c>
    </row>
    <row r="1726" spans="108:112" x14ac:dyDescent="0.2">
      <c r="DD1726" s="59" t="s">
        <v>2021</v>
      </c>
      <c r="DE1726" s="104">
        <v>790</v>
      </c>
      <c r="DF1726" s="402">
        <f t="shared" si="644"/>
        <v>790</v>
      </c>
      <c r="DG1726" s="511"/>
      <c r="DH1726" s="508">
        <f t="shared" si="645"/>
        <v>790</v>
      </c>
    </row>
    <row r="1727" spans="108:112" x14ac:dyDescent="0.2">
      <c r="DD1727" s="59" t="s">
        <v>2022</v>
      </c>
      <c r="DE1727" s="104">
        <v>920.00000000000011</v>
      </c>
      <c r="DF1727" s="402">
        <f t="shared" si="644"/>
        <v>920</v>
      </c>
      <c r="DG1727" s="511"/>
      <c r="DH1727" s="508">
        <f t="shared" si="645"/>
        <v>920</v>
      </c>
    </row>
    <row r="1728" spans="108:112" x14ac:dyDescent="0.2">
      <c r="DD1728" s="59" t="s">
        <v>2023</v>
      </c>
      <c r="DE1728" s="104">
        <v>1040</v>
      </c>
      <c r="DF1728" s="402">
        <f t="shared" si="644"/>
        <v>1040</v>
      </c>
      <c r="DG1728" s="511"/>
      <c r="DH1728" s="508">
        <f t="shared" si="645"/>
        <v>1040</v>
      </c>
    </row>
    <row r="1729" spans="108:112" x14ac:dyDescent="0.2">
      <c r="DD1729" s="59" t="s">
        <v>7476</v>
      </c>
      <c r="DE1729" s="104">
        <v>1040</v>
      </c>
      <c r="DF1729" s="402">
        <f>ROUND(((DE1729-(DE1729/6))/$DD$3)*$DE$3,2)</f>
        <v>1040</v>
      </c>
      <c r="DG1729" s="511"/>
      <c r="DH1729" s="508">
        <f>IF(DG1729="",DF1729,
IF(AND($DE$10&gt;=VLOOKUP(DG1729,$DD$5:$DH$9,2,0),$DE$10&lt;=VLOOKUP(DG1729,$DD$5:$DH$9,3,0)),
(DF1729*(1-VLOOKUP(DG1729,$DD$5:$DH$9,4,0))),
DF1729))</f>
        <v>1040</v>
      </c>
    </row>
    <row r="1730" spans="108:112" x14ac:dyDescent="0.2">
      <c r="DD1730" s="59" t="s">
        <v>2024</v>
      </c>
      <c r="DE1730" s="104">
        <v>1220</v>
      </c>
      <c r="DF1730" s="402">
        <f t="shared" si="644"/>
        <v>1220</v>
      </c>
      <c r="DG1730" s="511"/>
      <c r="DH1730" s="508">
        <f t="shared" si="645"/>
        <v>1220</v>
      </c>
    </row>
    <row r="1731" spans="108:112" x14ac:dyDescent="0.2">
      <c r="DD1731" s="730" t="s">
        <v>5025</v>
      </c>
      <c r="DE1731" s="104">
        <v>1310</v>
      </c>
      <c r="DF1731" s="402">
        <f t="shared" si="644"/>
        <v>1310</v>
      </c>
      <c r="DG1731" s="511"/>
      <c r="DH1731" s="508">
        <f t="shared" si="645"/>
        <v>1310</v>
      </c>
    </row>
    <row r="1732" spans="108:112" x14ac:dyDescent="0.2">
      <c r="DD1732" s="59" t="s">
        <v>2025</v>
      </c>
      <c r="DE1732" s="104">
        <v>1310</v>
      </c>
      <c r="DF1732" s="402">
        <f t="shared" si="644"/>
        <v>1310</v>
      </c>
      <c r="DG1732" s="511"/>
      <c r="DH1732" s="508">
        <f t="shared" si="645"/>
        <v>1310</v>
      </c>
    </row>
    <row r="1733" spans="108:112" x14ac:dyDescent="0.2">
      <c r="DD1733" s="638"/>
      <c r="DE1733" s="639"/>
      <c r="DF1733" s="640"/>
      <c r="DG1733" s="641"/>
      <c r="DH1733" s="642"/>
    </row>
    <row r="1734" spans="108:112" x14ac:dyDescent="0.2">
      <c r="DD1734" s="730" t="s">
        <v>4711</v>
      </c>
      <c r="DE1734" s="104">
        <v>1540.0000000000002</v>
      </c>
      <c r="DF1734" s="402">
        <f t="shared" si="644"/>
        <v>1540</v>
      </c>
      <c r="DG1734" s="511"/>
      <c r="DH1734" s="508">
        <f t="shared" si="645"/>
        <v>1540</v>
      </c>
    </row>
    <row r="1735" spans="108:112" x14ac:dyDescent="0.2">
      <c r="DD1735" s="59" t="s">
        <v>2026</v>
      </c>
      <c r="DE1735" s="104">
        <v>1540.0000000000002</v>
      </c>
      <c r="DF1735" s="402">
        <f t="shared" si="644"/>
        <v>1540</v>
      </c>
      <c r="DG1735" s="511"/>
      <c r="DH1735" s="508">
        <f t="shared" si="645"/>
        <v>1540</v>
      </c>
    </row>
    <row r="1736" spans="108:112" x14ac:dyDescent="0.2">
      <c r="DD1736" s="59" t="s">
        <v>2027</v>
      </c>
      <c r="DE1736" s="104">
        <v>1540.0000000000002</v>
      </c>
      <c r="DF1736" s="402">
        <f t="shared" si="644"/>
        <v>1540</v>
      </c>
      <c r="DG1736" s="511"/>
      <c r="DH1736" s="508">
        <f t="shared" si="645"/>
        <v>1540</v>
      </c>
    </row>
    <row r="1737" spans="108:112" x14ac:dyDescent="0.2">
      <c r="DD1737" s="59" t="s">
        <v>2028</v>
      </c>
      <c r="DE1737" s="104">
        <v>1770</v>
      </c>
      <c r="DF1737" s="402">
        <f t="shared" si="644"/>
        <v>1770</v>
      </c>
      <c r="DG1737" s="511"/>
      <c r="DH1737" s="508">
        <f t="shared" si="645"/>
        <v>1770</v>
      </c>
    </row>
    <row r="1738" spans="108:112" x14ac:dyDescent="0.2">
      <c r="DD1738" s="59" t="s">
        <v>2029</v>
      </c>
      <c r="DE1738" s="104">
        <v>2100</v>
      </c>
      <c r="DF1738" s="402">
        <f t="shared" si="644"/>
        <v>2100</v>
      </c>
      <c r="DG1738" s="511"/>
      <c r="DH1738" s="508">
        <f t="shared" si="645"/>
        <v>2100</v>
      </c>
    </row>
    <row r="1739" spans="108:112" x14ac:dyDescent="0.2">
      <c r="DD1739" s="59" t="s">
        <v>7477</v>
      </c>
      <c r="DE1739" s="104">
        <v>2100</v>
      </c>
      <c r="DF1739" s="402">
        <f>ROUND(((DE1739-(DE1739/6))/$DD$3)*$DE$3,2)</f>
        <v>2100</v>
      </c>
      <c r="DG1739" s="511"/>
      <c r="DH1739" s="508">
        <f>IF(DG1739="",DF1739,
IF(AND($DE$10&gt;=VLOOKUP(DG1739,$DD$5:$DH$9,2,0),$DE$10&lt;=VLOOKUP(DG1739,$DD$5:$DH$9,3,0)),
(DF1739*(1-VLOOKUP(DG1739,$DD$5:$DH$9,4,0))),
DF1739))</f>
        <v>2100</v>
      </c>
    </row>
    <row r="1740" spans="108:112" x14ac:dyDescent="0.2">
      <c r="DD1740" s="59" t="s">
        <v>2030</v>
      </c>
      <c r="DE1740" s="104">
        <v>2420</v>
      </c>
      <c r="DF1740" s="402">
        <f t="shared" si="644"/>
        <v>2420</v>
      </c>
      <c r="DG1740" s="511"/>
      <c r="DH1740" s="508">
        <f t="shared" si="645"/>
        <v>2420</v>
      </c>
    </row>
    <row r="1741" spans="108:112" x14ac:dyDescent="0.2">
      <c r="DD1741" s="730" t="s">
        <v>5026</v>
      </c>
      <c r="DE1741" s="104">
        <v>2590</v>
      </c>
      <c r="DF1741" s="402">
        <f t="shared" si="644"/>
        <v>2590</v>
      </c>
      <c r="DG1741" s="511"/>
      <c r="DH1741" s="508">
        <f t="shared" si="645"/>
        <v>2590</v>
      </c>
    </row>
    <row r="1742" spans="108:112" x14ac:dyDescent="0.2">
      <c r="DD1742" s="59" t="s">
        <v>2031</v>
      </c>
      <c r="DE1742" s="104">
        <v>2590</v>
      </c>
      <c r="DF1742" s="402">
        <f t="shared" si="644"/>
        <v>2590</v>
      </c>
      <c r="DG1742" s="511"/>
      <c r="DH1742" s="508">
        <f t="shared" si="645"/>
        <v>2590</v>
      </c>
    </row>
    <row r="1743" spans="108:112" x14ac:dyDescent="0.2">
      <c r="DD1743" s="638"/>
      <c r="DE1743" s="639"/>
      <c r="DF1743" s="640"/>
      <c r="DG1743" s="641"/>
      <c r="DH1743" s="642"/>
    </row>
    <row r="1744" spans="108:112" x14ac:dyDescent="0.2">
      <c r="DD1744" s="59"/>
      <c r="DE1744" s="104"/>
      <c r="DF1744" s="402"/>
      <c r="DG1744" s="511"/>
      <c r="DH1744" s="508"/>
    </row>
    <row r="1745" spans="108:112" x14ac:dyDescent="0.2">
      <c r="DD1745" s="628"/>
      <c r="DE1745" s="629"/>
      <c r="DF1745" s="630"/>
      <c r="DG1745" s="631"/>
      <c r="DH1745" s="632"/>
    </row>
    <row r="1746" spans="108:112" x14ac:dyDescent="0.2">
      <c r="DD1746" s="161"/>
      <c r="DE1746" s="162"/>
      <c r="DF1746" s="525"/>
      <c r="DG1746" s="526"/>
      <c r="DH1746" s="527"/>
    </row>
    <row r="1747" spans="108:112" x14ac:dyDescent="0.2">
      <c r="DD1747" s="730" t="s">
        <v>4712</v>
      </c>
      <c r="DE1747" s="104">
        <v>1060</v>
      </c>
      <c r="DF1747" s="402">
        <f t="shared" ref="DF1747:DF1754" si="646">ROUND(((DE1747-(DE1747/6))/$DD$3)*$DE$3,2)</f>
        <v>1060</v>
      </c>
      <c r="DG1747" s="511"/>
      <c r="DH1747" s="508">
        <f t="shared" ref="DH1747:DH1836" si="647">IF(DG1747="",DF1747,
IF(AND($DE$10&gt;=VLOOKUP(DG1747,$DD$5:$DH$9,2,0),$DE$10&lt;=VLOOKUP(DG1747,$DD$5:$DH$9,3,0)),
(DF1747*(1-VLOOKUP(DG1747,$DD$5:$DH$9,4,0))),
DF1747))</f>
        <v>1060</v>
      </c>
    </row>
    <row r="1748" spans="108:112" x14ac:dyDescent="0.2">
      <c r="DD1748" s="59" t="s">
        <v>684</v>
      </c>
      <c r="DE1748" s="104">
        <v>1060</v>
      </c>
      <c r="DF1748" s="402">
        <f t="shared" si="646"/>
        <v>1060</v>
      </c>
      <c r="DG1748" s="511"/>
      <c r="DH1748" s="508">
        <f t="shared" si="647"/>
        <v>1060</v>
      </c>
    </row>
    <row r="1749" spans="108:112" x14ac:dyDescent="0.2">
      <c r="DD1749" s="59" t="s">
        <v>1465</v>
      </c>
      <c r="DE1749" s="104">
        <v>1060</v>
      </c>
      <c r="DF1749" s="402">
        <f t="shared" si="646"/>
        <v>1060</v>
      </c>
      <c r="DG1749" s="511"/>
      <c r="DH1749" s="508">
        <f t="shared" si="647"/>
        <v>1060</v>
      </c>
    </row>
    <row r="1750" spans="108:112" x14ac:dyDescent="0.2">
      <c r="DD1750" s="59" t="s">
        <v>1927</v>
      </c>
      <c r="DE1750" s="104">
        <v>1230</v>
      </c>
      <c r="DF1750" s="402">
        <f t="shared" si="646"/>
        <v>1230</v>
      </c>
      <c r="DG1750" s="511"/>
      <c r="DH1750" s="508">
        <f t="shared" si="647"/>
        <v>1230</v>
      </c>
    </row>
    <row r="1751" spans="108:112" x14ac:dyDescent="0.2">
      <c r="DD1751" s="59" t="s">
        <v>591</v>
      </c>
      <c r="DE1751" s="104">
        <v>1290</v>
      </c>
      <c r="DF1751" s="402">
        <f t="shared" si="646"/>
        <v>1290</v>
      </c>
      <c r="DG1751" s="511"/>
      <c r="DH1751" s="508">
        <f t="shared" si="647"/>
        <v>1290</v>
      </c>
    </row>
    <row r="1752" spans="108:112" x14ac:dyDescent="0.2">
      <c r="DD1752" s="59" t="s">
        <v>7478</v>
      </c>
      <c r="DE1752" s="104">
        <v>1290</v>
      </c>
      <c r="DF1752" s="402">
        <f>ROUND(((DE1752-(DE1752/6))/$DD$3)*$DE$3,2)</f>
        <v>1290</v>
      </c>
      <c r="DG1752" s="511"/>
      <c r="DH1752" s="508">
        <f>IF(DG1752="",DF1752,
IF(AND($DE$10&gt;=VLOOKUP(DG1752,$DD$5:$DH$9,2,0),$DE$10&lt;=VLOOKUP(DG1752,$DD$5:$DH$9,3,0)),
(DF1752*(1-VLOOKUP(DG1752,$DD$5:$DH$9,4,0))),
DF1752))</f>
        <v>1290</v>
      </c>
    </row>
    <row r="1753" spans="108:112" x14ac:dyDescent="0.2">
      <c r="DD1753" s="59" t="s">
        <v>385</v>
      </c>
      <c r="DE1753" s="104">
        <v>1400</v>
      </c>
      <c r="DF1753" s="402">
        <f t="shared" si="646"/>
        <v>1400</v>
      </c>
      <c r="DG1753" s="511"/>
      <c r="DH1753" s="508">
        <f t="shared" si="647"/>
        <v>1400</v>
      </c>
    </row>
    <row r="1754" spans="108:112" x14ac:dyDescent="0.2">
      <c r="DD1754" s="730" t="s">
        <v>5027</v>
      </c>
      <c r="DE1754" s="104">
        <v>1470</v>
      </c>
      <c r="DF1754" s="402">
        <f t="shared" si="646"/>
        <v>1470</v>
      </c>
      <c r="DG1754" s="511"/>
      <c r="DH1754" s="508">
        <f t="shared" si="647"/>
        <v>1470</v>
      </c>
    </row>
    <row r="1755" spans="108:112" x14ac:dyDescent="0.2">
      <c r="DD1755" s="59" t="s">
        <v>1755</v>
      </c>
      <c r="DE1755" s="104">
        <v>1470</v>
      </c>
      <c r="DF1755" s="402">
        <f>ROUND(((DE1755-(DE1755/6))/$DD$3)*$DE$3,2)</f>
        <v>1470</v>
      </c>
      <c r="DG1755" s="511"/>
      <c r="DH1755" s="508">
        <f t="shared" si="647"/>
        <v>1470</v>
      </c>
    </row>
    <row r="1756" spans="108:112" x14ac:dyDescent="0.2">
      <c r="DD1756" s="638"/>
      <c r="DE1756" s="639"/>
      <c r="DF1756" s="645"/>
      <c r="DG1756" s="645"/>
      <c r="DH1756" s="645"/>
    </row>
    <row r="1757" spans="108:112" x14ac:dyDescent="0.2">
      <c r="DD1757" s="730" t="s">
        <v>4713</v>
      </c>
      <c r="DE1757" s="104">
        <v>1810.0000000000002</v>
      </c>
      <c r="DF1757" s="402">
        <f t="shared" ref="DF1757:DF1844" si="648">ROUND(((DE1757-(DE1757/6))/$DD$3)*$DE$3,2)</f>
        <v>1810</v>
      </c>
      <c r="DG1757" s="511"/>
      <c r="DH1757" s="508">
        <f t="shared" si="647"/>
        <v>1810</v>
      </c>
    </row>
    <row r="1758" spans="108:112" x14ac:dyDescent="0.2">
      <c r="DD1758" s="59" t="s">
        <v>493</v>
      </c>
      <c r="DE1758" s="104">
        <v>1810.0000000000002</v>
      </c>
      <c r="DF1758" s="402">
        <f t="shared" si="648"/>
        <v>1810</v>
      </c>
      <c r="DG1758" s="511"/>
      <c r="DH1758" s="508">
        <f t="shared" si="647"/>
        <v>1810</v>
      </c>
    </row>
    <row r="1759" spans="108:112" x14ac:dyDescent="0.2">
      <c r="DD1759" s="59" t="s">
        <v>1466</v>
      </c>
      <c r="DE1759" s="104">
        <v>1810.0000000000002</v>
      </c>
      <c r="DF1759" s="402">
        <f t="shared" si="648"/>
        <v>1810</v>
      </c>
      <c r="DG1759" s="511"/>
      <c r="DH1759" s="508">
        <f t="shared" si="647"/>
        <v>1810</v>
      </c>
    </row>
    <row r="1760" spans="108:112" x14ac:dyDescent="0.2">
      <c r="DD1760" s="59" t="s">
        <v>1928</v>
      </c>
      <c r="DE1760" s="104">
        <v>2090</v>
      </c>
      <c r="DF1760" s="402">
        <f t="shared" si="648"/>
        <v>2090</v>
      </c>
      <c r="DG1760" s="511"/>
      <c r="DH1760" s="508">
        <f t="shared" si="647"/>
        <v>2090</v>
      </c>
    </row>
    <row r="1761" spans="108:112" x14ac:dyDescent="0.2">
      <c r="DD1761" s="59" t="s">
        <v>494</v>
      </c>
      <c r="DE1761" s="104">
        <v>2230</v>
      </c>
      <c r="DF1761" s="402">
        <f t="shared" si="648"/>
        <v>2230</v>
      </c>
      <c r="DG1761" s="511"/>
      <c r="DH1761" s="508">
        <f t="shared" si="647"/>
        <v>2230</v>
      </c>
    </row>
    <row r="1762" spans="108:112" x14ac:dyDescent="0.2">
      <c r="DD1762" s="59" t="s">
        <v>7479</v>
      </c>
      <c r="DE1762" s="104">
        <v>2230</v>
      </c>
      <c r="DF1762" s="402">
        <f>ROUND(((DE1762-(DE1762/6))/$DD$3)*$DE$3,2)</f>
        <v>2230</v>
      </c>
      <c r="DG1762" s="511"/>
      <c r="DH1762" s="508">
        <f>IF(DG1762="",DF1762,
IF(AND($DE$10&gt;=VLOOKUP(DG1762,$DD$5:$DH$9,2,0),$DE$10&lt;=VLOOKUP(DG1762,$DD$5:$DH$9,3,0)),
(DF1762*(1-VLOOKUP(DG1762,$DD$5:$DH$9,4,0))),
DF1762))</f>
        <v>2230</v>
      </c>
    </row>
    <row r="1763" spans="108:112" x14ac:dyDescent="0.2">
      <c r="DD1763" s="59" t="s">
        <v>495</v>
      </c>
      <c r="DE1763" s="104">
        <v>2360</v>
      </c>
      <c r="DF1763" s="402">
        <f t="shared" si="648"/>
        <v>2360</v>
      </c>
      <c r="DG1763" s="511"/>
      <c r="DH1763" s="508">
        <f t="shared" si="647"/>
        <v>2360</v>
      </c>
    </row>
    <row r="1764" spans="108:112" x14ac:dyDescent="0.2">
      <c r="DD1764" s="730" t="s">
        <v>5028</v>
      </c>
      <c r="DE1764" s="104">
        <v>2560</v>
      </c>
      <c r="DF1764" s="402">
        <f t="shared" si="648"/>
        <v>2560</v>
      </c>
      <c r="DG1764" s="511"/>
      <c r="DH1764" s="508">
        <f t="shared" si="647"/>
        <v>2560</v>
      </c>
    </row>
    <row r="1765" spans="108:112" x14ac:dyDescent="0.2">
      <c r="DD1765" s="59" t="s">
        <v>1756</v>
      </c>
      <c r="DE1765" s="104">
        <v>2560</v>
      </c>
      <c r="DF1765" s="402">
        <f t="shared" si="648"/>
        <v>2560</v>
      </c>
      <c r="DG1765" s="511"/>
      <c r="DH1765" s="508">
        <f t="shared" si="647"/>
        <v>2560</v>
      </c>
    </row>
    <row r="1766" spans="108:112" x14ac:dyDescent="0.2">
      <c r="DD1766" s="638"/>
      <c r="DE1766" s="639"/>
      <c r="DF1766" s="645"/>
      <c r="DG1766" s="645"/>
      <c r="DH1766" s="645"/>
    </row>
    <row r="1767" spans="108:112" x14ac:dyDescent="0.2">
      <c r="DD1767" s="730" t="s">
        <v>4714</v>
      </c>
      <c r="DE1767" s="104">
        <v>2200</v>
      </c>
      <c r="DF1767" s="402">
        <f t="shared" si="648"/>
        <v>2200</v>
      </c>
      <c r="DG1767" s="511"/>
      <c r="DH1767" s="508">
        <f t="shared" si="647"/>
        <v>2200</v>
      </c>
    </row>
    <row r="1768" spans="108:112" x14ac:dyDescent="0.2">
      <c r="DD1768" s="59" t="s">
        <v>1051</v>
      </c>
      <c r="DE1768" s="104">
        <v>2200</v>
      </c>
      <c r="DF1768" s="402">
        <f t="shared" si="648"/>
        <v>2200</v>
      </c>
      <c r="DG1768" s="511"/>
      <c r="DH1768" s="508">
        <f t="shared" si="647"/>
        <v>2200</v>
      </c>
    </row>
    <row r="1769" spans="108:112" x14ac:dyDescent="0.2">
      <c r="DD1769" s="59" t="s">
        <v>1467</v>
      </c>
      <c r="DE1769" s="104">
        <v>2200</v>
      </c>
      <c r="DF1769" s="402">
        <f t="shared" si="648"/>
        <v>2200</v>
      </c>
      <c r="DG1769" s="511"/>
      <c r="DH1769" s="508">
        <f t="shared" si="647"/>
        <v>2200</v>
      </c>
    </row>
    <row r="1770" spans="108:112" x14ac:dyDescent="0.2">
      <c r="DD1770" s="59" t="s">
        <v>1929</v>
      </c>
      <c r="DE1770" s="104">
        <v>2540.0000000000005</v>
      </c>
      <c r="DF1770" s="402">
        <f t="shared" si="648"/>
        <v>2540</v>
      </c>
      <c r="DG1770" s="511"/>
      <c r="DH1770" s="508">
        <f t="shared" si="647"/>
        <v>2540</v>
      </c>
    </row>
    <row r="1771" spans="108:112" x14ac:dyDescent="0.2">
      <c r="DD1771" s="59" t="s">
        <v>1052</v>
      </c>
      <c r="DE1771" s="104">
        <v>2730</v>
      </c>
      <c r="DF1771" s="402">
        <f t="shared" si="648"/>
        <v>2730</v>
      </c>
      <c r="DG1771" s="511"/>
      <c r="DH1771" s="508">
        <f t="shared" si="647"/>
        <v>2730</v>
      </c>
    </row>
    <row r="1772" spans="108:112" x14ac:dyDescent="0.2">
      <c r="DD1772" s="59" t="s">
        <v>7480</v>
      </c>
      <c r="DE1772" s="104">
        <v>2730</v>
      </c>
      <c r="DF1772" s="402">
        <f>ROUND(((DE1772-(DE1772/6))/$DD$3)*$DE$3,2)</f>
        <v>2730</v>
      </c>
      <c r="DG1772" s="511"/>
      <c r="DH1772" s="508">
        <f>IF(DG1772="",DF1772,
IF(AND($DE$10&gt;=VLOOKUP(DG1772,$DD$5:$DH$9,2,0),$DE$10&lt;=VLOOKUP(DG1772,$DD$5:$DH$9,3,0)),
(DF1772*(1-VLOOKUP(DG1772,$DD$5:$DH$9,4,0))),
DF1772))</f>
        <v>2730</v>
      </c>
    </row>
    <row r="1773" spans="108:112" x14ac:dyDescent="0.2">
      <c r="DD1773" s="59" t="s">
        <v>1053</v>
      </c>
      <c r="DE1773" s="104">
        <v>2870.0000000000005</v>
      </c>
      <c r="DF1773" s="402">
        <f t="shared" si="648"/>
        <v>2870</v>
      </c>
      <c r="DG1773" s="511"/>
      <c r="DH1773" s="508">
        <f t="shared" si="647"/>
        <v>2870</v>
      </c>
    </row>
    <row r="1774" spans="108:112" x14ac:dyDescent="0.2">
      <c r="DD1774" s="730" t="s">
        <v>5029</v>
      </c>
      <c r="DE1774" s="104">
        <v>3120</v>
      </c>
      <c r="DF1774" s="402">
        <f t="shared" si="648"/>
        <v>3120</v>
      </c>
      <c r="DG1774" s="511"/>
      <c r="DH1774" s="508">
        <f t="shared" si="647"/>
        <v>3120</v>
      </c>
    </row>
    <row r="1775" spans="108:112" x14ac:dyDescent="0.2">
      <c r="DD1775" s="59" t="s">
        <v>1757</v>
      </c>
      <c r="DE1775" s="104">
        <v>3120</v>
      </c>
      <c r="DF1775" s="402">
        <f t="shared" si="648"/>
        <v>3120</v>
      </c>
      <c r="DG1775" s="511"/>
      <c r="DH1775" s="508">
        <f t="shared" si="647"/>
        <v>3120</v>
      </c>
    </row>
    <row r="1776" spans="108:112" x14ac:dyDescent="0.2">
      <c r="DD1776" s="638"/>
      <c r="DE1776" s="639"/>
      <c r="DF1776" s="645"/>
      <c r="DG1776" s="645"/>
      <c r="DH1776" s="645"/>
    </row>
    <row r="1777" spans="108:112" x14ac:dyDescent="0.2">
      <c r="DD1777" s="730" t="s">
        <v>4715</v>
      </c>
      <c r="DE1777" s="104">
        <v>1190</v>
      </c>
      <c r="DF1777" s="402">
        <f t="shared" ref="DF1777:DF1785" si="649">ROUND(((DE1777-(DE1777/6))/$DD$3)*$DE$3,2)</f>
        <v>1190</v>
      </c>
      <c r="DG1777" s="511"/>
      <c r="DH1777" s="508">
        <f t="shared" ref="DH1777:DH1785" si="650">IF(DG1777="",DF1777,
IF(AND($DE$10&gt;=VLOOKUP(DG1777,$DD$5:$DH$9,2,0),$DE$10&lt;=VLOOKUP(DG1777,$DD$5:$DH$9,3,0)),
(DF1777*(1-VLOOKUP(DG1777,$DD$5:$DH$9,4,0))),
DF1777))</f>
        <v>1190</v>
      </c>
    </row>
    <row r="1778" spans="108:112" x14ac:dyDescent="0.2">
      <c r="DD1778" s="59" t="s">
        <v>30</v>
      </c>
      <c r="DE1778" s="104">
        <v>1190</v>
      </c>
      <c r="DF1778" s="402">
        <f t="shared" si="649"/>
        <v>1190</v>
      </c>
      <c r="DG1778" s="511"/>
      <c r="DH1778" s="508">
        <f t="shared" si="650"/>
        <v>1190</v>
      </c>
    </row>
    <row r="1779" spans="108:112" x14ac:dyDescent="0.2">
      <c r="DD1779" s="59" t="s">
        <v>1468</v>
      </c>
      <c r="DE1779" s="104">
        <v>1190</v>
      </c>
      <c r="DF1779" s="402">
        <f t="shared" si="649"/>
        <v>1190</v>
      </c>
      <c r="DG1779" s="511"/>
      <c r="DH1779" s="508">
        <f t="shared" si="650"/>
        <v>1190</v>
      </c>
    </row>
    <row r="1780" spans="108:112" x14ac:dyDescent="0.2">
      <c r="DD1780" s="59" t="s">
        <v>1930</v>
      </c>
      <c r="DE1780" s="104">
        <v>1310</v>
      </c>
      <c r="DF1780" s="402">
        <f t="shared" si="649"/>
        <v>1310</v>
      </c>
      <c r="DG1780" s="511"/>
      <c r="DH1780" s="508">
        <f t="shared" si="650"/>
        <v>1310</v>
      </c>
    </row>
    <row r="1781" spans="108:112" x14ac:dyDescent="0.2">
      <c r="DD1781" s="59" t="s">
        <v>31</v>
      </c>
      <c r="DE1781" s="104">
        <v>1390.0000000000002</v>
      </c>
      <c r="DF1781" s="402">
        <f t="shared" si="649"/>
        <v>1390</v>
      </c>
      <c r="DG1781" s="511"/>
      <c r="DH1781" s="508">
        <f t="shared" si="650"/>
        <v>1390</v>
      </c>
    </row>
    <row r="1782" spans="108:112" x14ac:dyDescent="0.2">
      <c r="DD1782" s="59" t="s">
        <v>7481</v>
      </c>
      <c r="DE1782" s="104">
        <v>1390.0000000000002</v>
      </c>
      <c r="DF1782" s="402">
        <f>ROUND(((DE1782-(DE1782/6))/$DD$3)*$DE$3,2)</f>
        <v>1390</v>
      </c>
      <c r="DG1782" s="511"/>
      <c r="DH1782" s="508">
        <f>IF(DG1782="",DF1782,
IF(AND($DE$10&gt;=VLOOKUP(DG1782,$DD$5:$DH$9,2,0),$DE$10&lt;=VLOOKUP(DG1782,$DD$5:$DH$9,3,0)),
(DF1782*(1-VLOOKUP(DG1782,$DD$5:$DH$9,4,0))),
DF1782))</f>
        <v>1390</v>
      </c>
    </row>
    <row r="1783" spans="108:112" x14ac:dyDescent="0.2">
      <c r="DD1783" s="59" t="s">
        <v>32</v>
      </c>
      <c r="DE1783" s="104">
        <v>1470</v>
      </c>
      <c r="DF1783" s="402">
        <f t="shared" si="649"/>
        <v>1470</v>
      </c>
      <c r="DG1783" s="511"/>
      <c r="DH1783" s="508">
        <f t="shared" si="650"/>
        <v>1470</v>
      </c>
    </row>
    <row r="1784" spans="108:112" x14ac:dyDescent="0.2">
      <c r="DD1784" s="730" t="s">
        <v>5030</v>
      </c>
      <c r="DE1784" s="104">
        <v>1550</v>
      </c>
      <c r="DF1784" s="402">
        <f t="shared" si="649"/>
        <v>1550</v>
      </c>
      <c r="DG1784" s="511"/>
      <c r="DH1784" s="508">
        <f t="shared" si="650"/>
        <v>1550</v>
      </c>
    </row>
    <row r="1785" spans="108:112" x14ac:dyDescent="0.2">
      <c r="DD1785" s="59" t="s">
        <v>1758</v>
      </c>
      <c r="DE1785" s="104">
        <v>1550</v>
      </c>
      <c r="DF1785" s="402">
        <f t="shared" si="649"/>
        <v>1550</v>
      </c>
      <c r="DG1785" s="511"/>
      <c r="DH1785" s="508">
        <f t="shared" si="650"/>
        <v>1550</v>
      </c>
    </row>
    <row r="1786" spans="108:112" x14ac:dyDescent="0.2">
      <c r="DD1786" s="644"/>
      <c r="DE1786" s="645"/>
      <c r="DF1786" s="645"/>
      <c r="DG1786" s="645"/>
      <c r="DH1786" s="645"/>
    </row>
    <row r="1787" spans="108:112" x14ac:dyDescent="0.2">
      <c r="DD1787" s="730" t="s">
        <v>4716</v>
      </c>
      <c r="DE1787" s="104">
        <v>1980</v>
      </c>
      <c r="DF1787" s="402">
        <f t="shared" ref="DF1787:DF1795" si="651">ROUND(((DE1787-(DE1787/6))/$DD$3)*$DE$3,2)</f>
        <v>1980</v>
      </c>
      <c r="DG1787" s="511"/>
      <c r="DH1787" s="508">
        <f t="shared" ref="DH1787:DH1795" si="652">IF(DG1787="",DF1787,
IF(AND($DE$10&gt;=VLOOKUP(DG1787,$DD$5:$DH$9,2,0),$DE$10&lt;=VLOOKUP(DG1787,$DD$5:$DH$9,3,0)),
(DF1787*(1-VLOOKUP(DG1787,$DD$5:$DH$9,4,0))),
DF1787))</f>
        <v>1980</v>
      </c>
    </row>
    <row r="1788" spans="108:112" x14ac:dyDescent="0.2">
      <c r="DD1788" s="59" t="s">
        <v>33</v>
      </c>
      <c r="DE1788" s="104">
        <v>1980</v>
      </c>
      <c r="DF1788" s="402">
        <f t="shared" si="651"/>
        <v>1980</v>
      </c>
      <c r="DG1788" s="511"/>
      <c r="DH1788" s="508">
        <f t="shared" si="652"/>
        <v>1980</v>
      </c>
    </row>
    <row r="1789" spans="108:112" x14ac:dyDescent="0.2">
      <c r="DD1789" s="59" t="s">
        <v>1469</v>
      </c>
      <c r="DE1789" s="104">
        <v>1980</v>
      </c>
      <c r="DF1789" s="402">
        <f t="shared" si="651"/>
        <v>1980</v>
      </c>
      <c r="DG1789" s="511"/>
      <c r="DH1789" s="508">
        <f t="shared" si="652"/>
        <v>1980</v>
      </c>
    </row>
    <row r="1790" spans="108:112" x14ac:dyDescent="0.2">
      <c r="DD1790" s="59" t="s">
        <v>1931</v>
      </c>
      <c r="DE1790" s="104">
        <v>2250</v>
      </c>
      <c r="DF1790" s="402">
        <f t="shared" si="651"/>
        <v>2250</v>
      </c>
      <c r="DG1790" s="511"/>
      <c r="DH1790" s="508">
        <f t="shared" si="652"/>
        <v>2250</v>
      </c>
    </row>
    <row r="1791" spans="108:112" x14ac:dyDescent="0.2">
      <c r="DD1791" s="59" t="s">
        <v>34</v>
      </c>
      <c r="DE1791" s="104">
        <v>2390</v>
      </c>
      <c r="DF1791" s="402">
        <f t="shared" si="651"/>
        <v>2390</v>
      </c>
      <c r="DG1791" s="511"/>
      <c r="DH1791" s="508">
        <f t="shared" si="652"/>
        <v>2390</v>
      </c>
    </row>
    <row r="1792" spans="108:112" x14ac:dyDescent="0.2">
      <c r="DD1792" s="59" t="s">
        <v>7482</v>
      </c>
      <c r="DE1792" s="104">
        <v>2390</v>
      </c>
      <c r="DF1792" s="402">
        <f>ROUND(((DE1792-(DE1792/6))/$DD$3)*$DE$3,2)</f>
        <v>2390</v>
      </c>
      <c r="DG1792" s="511"/>
      <c r="DH1792" s="508">
        <f>IF(DG1792="",DF1792,
IF(AND($DE$10&gt;=VLOOKUP(DG1792,$DD$5:$DH$9,2,0),$DE$10&lt;=VLOOKUP(DG1792,$DD$5:$DH$9,3,0)),
(DF1792*(1-VLOOKUP(DG1792,$DD$5:$DH$9,4,0))),
DF1792))</f>
        <v>2390</v>
      </c>
    </row>
    <row r="1793" spans="108:112" x14ac:dyDescent="0.2">
      <c r="DD1793" s="59" t="s">
        <v>35</v>
      </c>
      <c r="DE1793" s="104">
        <v>2540.0000000000005</v>
      </c>
      <c r="DF1793" s="402">
        <f t="shared" si="651"/>
        <v>2540</v>
      </c>
      <c r="DG1793" s="511"/>
      <c r="DH1793" s="508">
        <f t="shared" si="652"/>
        <v>2540</v>
      </c>
    </row>
    <row r="1794" spans="108:112" x14ac:dyDescent="0.2">
      <c r="DD1794" s="730" t="s">
        <v>5031</v>
      </c>
      <c r="DE1794" s="104">
        <v>2690.0000000000005</v>
      </c>
      <c r="DF1794" s="402">
        <f t="shared" si="651"/>
        <v>2690</v>
      </c>
      <c r="DG1794" s="511"/>
      <c r="DH1794" s="508">
        <f t="shared" si="652"/>
        <v>2690</v>
      </c>
    </row>
    <row r="1795" spans="108:112" x14ac:dyDescent="0.2">
      <c r="DD1795" s="59" t="s">
        <v>1759</v>
      </c>
      <c r="DE1795" s="104">
        <v>2690.0000000000005</v>
      </c>
      <c r="DF1795" s="402">
        <f t="shared" si="651"/>
        <v>2690</v>
      </c>
      <c r="DG1795" s="511"/>
      <c r="DH1795" s="508">
        <f t="shared" si="652"/>
        <v>2690</v>
      </c>
    </row>
    <row r="1796" spans="108:112" x14ac:dyDescent="0.2">
      <c r="DD1796" s="644"/>
      <c r="DE1796" s="645"/>
      <c r="DF1796" s="645"/>
      <c r="DG1796" s="645"/>
      <c r="DH1796" s="645"/>
    </row>
    <row r="1797" spans="108:112" x14ac:dyDescent="0.2">
      <c r="DD1797" s="730" t="s">
        <v>4717</v>
      </c>
      <c r="DE1797" s="104">
        <v>2360</v>
      </c>
      <c r="DF1797" s="402">
        <f t="shared" ref="DF1797:DF1805" si="653">ROUND(((DE1797-(DE1797/6))/$DD$3)*$DE$3,2)</f>
        <v>2360</v>
      </c>
      <c r="DG1797" s="511"/>
      <c r="DH1797" s="508">
        <f t="shared" ref="DH1797:DH1805" si="654">IF(DG1797="",DF1797,
IF(AND($DE$10&gt;=VLOOKUP(DG1797,$DD$5:$DH$9,2,0),$DE$10&lt;=VLOOKUP(DG1797,$DD$5:$DH$9,3,0)),
(DF1797*(1-VLOOKUP(DG1797,$DD$5:$DH$9,4,0))),
DF1797))</f>
        <v>2360</v>
      </c>
    </row>
    <row r="1798" spans="108:112" x14ac:dyDescent="0.2">
      <c r="DD1798" s="59" t="s">
        <v>1224</v>
      </c>
      <c r="DE1798" s="104">
        <v>2360</v>
      </c>
      <c r="DF1798" s="402">
        <f t="shared" si="653"/>
        <v>2360</v>
      </c>
      <c r="DG1798" s="511"/>
      <c r="DH1798" s="508">
        <f t="shared" si="654"/>
        <v>2360</v>
      </c>
    </row>
    <row r="1799" spans="108:112" x14ac:dyDescent="0.2">
      <c r="DD1799" s="59" t="s">
        <v>1470</v>
      </c>
      <c r="DE1799" s="104">
        <v>2360</v>
      </c>
      <c r="DF1799" s="402">
        <f t="shared" si="653"/>
        <v>2360</v>
      </c>
      <c r="DG1799" s="511"/>
      <c r="DH1799" s="508">
        <f t="shared" si="654"/>
        <v>2360</v>
      </c>
    </row>
    <row r="1800" spans="108:112" x14ac:dyDescent="0.2">
      <c r="DD1800" s="59" t="s">
        <v>1932</v>
      </c>
      <c r="DE1800" s="104">
        <v>2690.0000000000005</v>
      </c>
      <c r="DF1800" s="402">
        <f t="shared" si="653"/>
        <v>2690</v>
      </c>
      <c r="DG1800" s="511"/>
      <c r="DH1800" s="508">
        <f t="shared" si="654"/>
        <v>2690</v>
      </c>
    </row>
    <row r="1801" spans="108:112" x14ac:dyDescent="0.2">
      <c r="DD1801" s="59" t="s">
        <v>1225</v>
      </c>
      <c r="DE1801" s="104">
        <v>2870.0000000000005</v>
      </c>
      <c r="DF1801" s="402">
        <f t="shared" si="653"/>
        <v>2870</v>
      </c>
      <c r="DG1801" s="511"/>
      <c r="DH1801" s="508">
        <f t="shared" si="654"/>
        <v>2870</v>
      </c>
    </row>
    <row r="1802" spans="108:112" x14ac:dyDescent="0.2">
      <c r="DD1802" s="59" t="s">
        <v>7483</v>
      </c>
      <c r="DE1802" s="104">
        <v>2870.0000000000005</v>
      </c>
      <c r="DF1802" s="402">
        <f>ROUND(((DE1802-(DE1802/6))/$DD$3)*$DE$3,2)</f>
        <v>2870</v>
      </c>
      <c r="DG1802" s="511"/>
      <c r="DH1802" s="508">
        <f>IF(DG1802="",DF1802,
IF(AND($DE$10&gt;=VLOOKUP(DG1802,$DD$5:$DH$9,2,0),$DE$10&lt;=VLOOKUP(DG1802,$DD$5:$DH$9,3,0)),
(DF1802*(1-VLOOKUP(DG1802,$DD$5:$DH$9,4,0))),
DF1802))</f>
        <v>2870</v>
      </c>
    </row>
    <row r="1803" spans="108:112" x14ac:dyDescent="0.2">
      <c r="DD1803" s="59" t="s">
        <v>1226</v>
      </c>
      <c r="DE1803" s="104">
        <v>3030</v>
      </c>
      <c r="DF1803" s="402">
        <f t="shared" si="653"/>
        <v>3030</v>
      </c>
      <c r="DG1803" s="511"/>
      <c r="DH1803" s="508">
        <f t="shared" si="654"/>
        <v>3030</v>
      </c>
    </row>
    <row r="1804" spans="108:112" x14ac:dyDescent="0.2">
      <c r="DD1804" s="730" t="s">
        <v>5032</v>
      </c>
      <c r="DE1804" s="104">
        <v>3210</v>
      </c>
      <c r="DF1804" s="402">
        <f t="shared" si="653"/>
        <v>3210</v>
      </c>
      <c r="DG1804" s="511"/>
      <c r="DH1804" s="508">
        <f t="shared" si="654"/>
        <v>3210</v>
      </c>
    </row>
    <row r="1805" spans="108:112" x14ac:dyDescent="0.2">
      <c r="DD1805" s="59" t="s">
        <v>1760</v>
      </c>
      <c r="DE1805" s="104">
        <v>3210</v>
      </c>
      <c r="DF1805" s="402">
        <f t="shared" si="653"/>
        <v>3210</v>
      </c>
      <c r="DG1805" s="511"/>
      <c r="DH1805" s="508">
        <f t="shared" si="654"/>
        <v>3210</v>
      </c>
    </row>
    <row r="1806" spans="108:112" x14ac:dyDescent="0.2">
      <c r="DD1806" s="644"/>
      <c r="DE1806" s="645"/>
      <c r="DF1806" s="841"/>
      <c r="DG1806" s="645"/>
      <c r="DH1806" s="645"/>
    </row>
    <row r="1807" spans="108:112" x14ac:dyDescent="0.2">
      <c r="DD1807" s="730" t="s">
        <v>6811</v>
      </c>
      <c r="DE1807" s="104">
        <v>1190</v>
      </c>
      <c r="DF1807" s="402">
        <f t="shared" si="648"/>
        <v>1190</v>
      </c>
      <c r="DG1807" s="511"/>
      <c r="DH1807" s="508">
        <f t="shared" si="647"/>
        <v>1190</v>
      </c>
    </row>
    <row r="1808" spans="108:112" x14ac:dyDescent="0.2">
      <c r="DD1808" s="59" t="s">
        <v>6812</v>
      </c>
      <c r="DE1808" s="104">
        <v>1190</v>
      </c>
      <c r="DF1808" s="402">
        <f t="shared" si="648"/>
        <v>1190</v>
      </c>
      <c r="DG1808" s="511"/>
      <c r="DH1808" s="508">
        <f t="shared" si="647"/>
        <v>1190</v>
      </c>
    </row>
    <row r="1809" spans="108:112" x14ac:dyDescent="0.2">
      <c r="DD1809" s="59" t="s">
        <v>6813</v>
      </c>
      <c r="DE1809" s="104">
        <v>1190</v>
      </c>
      <c r="DF1809" s="402">
        <f t="shared" si="648"/>
        <v>1190</v>
      </c>
      <c r="DG1809" s="511"/>
      <c r="DH1809" s="508">
        <f t="shared" si="647"/>
        <v>1190</v>
      </c>
    </row>
    <row r="1810" spans="108:112" x14ac:dyDescent="0.2">
      <c r="DD1810" s="59" t="s">
        <v>6814</v>
      </c>
      <c r="DE1810" s="104">
        <v>1310</v>
      </c>
      <c r="DF1810" s="402">
        <f t="shared" si="648"/>
        <v>1310</v>
      </c>
      <c r="DG1810" s="511"/>
      <c r="DH1810" s="508">
        <f t="shared" si="647"/>
        <v>1310</v>
      </c>
    </row>
    <row r="1811" spans="108:112" x14ac:dyDescent="0.2">
      <c r="DD1811" s="59" t="s">
        <v>6815</v>
      </c>
      <c r="DE1811" s="104">
        <v>1390.0000000000002</v>
      </c>
      <c r="DF1811" s="402">
        <f t="shared" si="648"/>
        <v>1390</v>
      </c>
      <c r="DG1811" s="511"/>
      <c r="DH1811" s="508">
        <f t="shared" si="647"/>
        <v>1390</v>
      </c>
    </row>
    <row r="1812" spans="108:112" x14ac:dyDescent="0.2">
      <c r="DD1812" s="59" t="s">
        <v>7484</v>
      </c>
      <c r="DE1812" s="104">
        <v>1390.0000000000002</v>
      </c>
      <c r="DF1812" s="402">
        <f>ROUND(((DE1812-(DE1812/6))/$DD$3)*$DE$3,2)</f>
        <v>1390</v>
      </c>
      <c r="DG1812" s="511"/>
      <c r="DH1812" s="508">
        <f>IF(DG1812="",DF1812,
IF(AND($DE$10&gt;=VLOOKUP(DG1812,$DD$5:$DH$9,2,0),$DE$10&lt;=VLOOKUP(DG1812,$DD$5:$DH$9,3,0)),
(DF1812*(1-VLOOKUP(DG1812,$DD$5:$DH$9,4,0))),
DF1812))</f>
        <v>1390</v>
      </c>
    </row>
    <row r="1813" spans="108:112" x14ac:dyDescent="0.2">
      <c r="DD1813" s="638"/>
      <c r="DE1813" s="639"/>
      <c r="DF1813" s="645"/>
      <c r="DG1813" s="645"/>
      <c r="DH1813" s="645"/>
    </row>
    <row r="1814" spans="108:112" x14ac:dyDescent="0.2">
      <c r="DD1814" s="730" t="s">
        <v>6816</v>
      </c>
      <c r="DE1814" s="104">
        <v>1980</v>
      </c>
      <c r="DF1814" s="402">
        <f t="shared" si="648"/>
        <v>1980</v>
      </c>
      <c r="DG1814" s="511"/>
      <c r="DH1814" s="508">
        <f t="shared" si="647"/>
        <v>1980</v>
      </c>
    </row>
    <row r="1815" spans="108:112" x14ac:dyDescent="0.2">
      <c r="DD1815" s="59" t="s">
        <v>6817</v>
      </c>
      <c r="DE1815" s="104">
        <v>1980</v>
      </c>
      <c r="DF1815" s="402">
        <f t="shared" si="648"/>
        <v>1980</v>
      </c>
      <c r="DG1815" s="511"/>
      <c r="DH1815" s="508">
        <f t="shared" si="647"/>
        <v>1980</v>
      </c>
    </row>
    <row r="1816" spans="108:112" x14ac:dyDescent="0.2">
      <c r="DD1816" s="59" t="s">
        <v>6818</v>
      </c>
      <c r="DE1816" s="104">
        <v>1980</v>
      </c>
      <c r="DF1816" s="402">
        <f t="shared" si="648"/>
        <v>1980</v>
      </c>
      <c r="DG1816" s="511"/>
      <c r="DH1816" s="508">
        <f t="shared" si="647"/>
        <v>1980</v>
      </c>
    </row>
    <row r="1817" spans="108:112" x14ac:dyDescent="0.2">
      <c r="DD1817" s="59" t="s">
        <v>6819</v>
      </c>
      <c r="DE1817" s="104">
        <v>2250</v>
      </c>
      <c r="DF1817" s="402">
        <f t="shared" si="648"/>
        <v>2250</v>
      </c>
      <c r="DG1817" s="511"/>
      <c r="DH1817" s="508">
        <f t="shared" si="647"/>
        <v>2250</v>
      </c>
    </row>
    <row r="1818" spans="108:112" x14ac:dyDescent="0.2">
      <c r="DD1818" s="59" t="s">
        <v>6820</v>
      </c>
      <c r="DE1818" s="104">
        <v>2390</v>
      </c>
      <c r="DF1818" s="402">
        <f t="shared" si="648"/>
        <v>2390</v>
      </c>
      <c r="DG1818" s="511"/>
      <c r="DH1818" s="508">
        <f t="shared" si="647"/>
        <v>2390</v>
      </c>
    </row>
    <row r="1819" spans="108:112" x14ac:dyDescent="0.2">
      <c r="DD1819" s="638"/>
      <c r="DE1819" s="639"/>
      <c r="DF1819" s="645"/>
      <c r="DG1819" s="645"/>
      <c r="DH1819" s="645"/>
    </row>
    <row r="1820" spans="108:112" x14ac:dyDescent="0.2">
      <c r="DD1820" s="730" t="s">
        <v>6821</v>
      </c>
      <c r="DE1820" s="104">
        <v>2360</v>
      </c>
      <c r="DF1820" s="402">
        <f t="shared" si="648"/>
        <v>2360</v>
      </c>
      <c r="DG1820" s="511"/>
      <c r="DH1820" s="508">
        <f t="shared" si="647"/>
        <v>2360</v>
      </c>
    </row>
    <row r="1821" spans="108:112" x14ac:dyDescent="0.2">
      <c r="DD1821" s="59" t="s">
        <v>6822</v>
      </c>
      <c r="DE1821" s="104">
        <v>2360</v>
      </c>
      <c r="DF1821" s="402">
        <f t="shared" si="648"/>
        <v>2360</v>
      </c>
      <c r="DG1821" s="511"/>
      <c r="DH1821" s="508">
        <f t="shared" si="647"/>
        <v>2360</v>
      </c>
    </row>
    <row r="1822" spans="108:112" x14ac:dyDescent="0.2">
      <c r="DD1822" s="59" t="s">
        <v>6823</v>
      </c>
      <c r="DE1822" s="104">
        <v>2360</v>
      </c>
      <c r="DF1822" s="402">
        <f t="shared" si="648"/>
        <v>2360</v>
      </c>
      <c r="DG1822" s="511"/>
      <c r="DH1822" s="508">
        <f t="shared" si="647"/>
        <v>2360</v>
      </c>
    </row>
    <row r="1823" spans="108:112" x14ac:dyDescent="0.2">
      <c r="DD1823" s="59" t="s">
        <v>6824</v>
      </c>
      <c r="DE1823" s="104">
        <v>2690.0000000000005</v>
      </c>
      <c r="DF1823" s="402">
        <f t="shared" si="648"/>
        <v>2690</v>
      </c>
      <c r="DG1823" s="511"/>
      <c r="DH1823" s="508">
        <f t="shared" si="647"/>
        <v>2690</v>
      </c>
    </row>
    <row r="1824" spans="108:112" x14ac:dyDescent="0.2">
      <c r="DD1824" s="59" t="s">
        <v>6825</v>
      </c>
      <c r="DE1824" s="104">
        <v>2870.0000000000005</v>
      </c>
      <c r="DF1824" s="402">
        <f t="shared" si="648"/>
        <v>2870</v>
      </c>
      <c r="DG1824" s="511"/>
      <c r="DH1824" s="508">
        <f t="shared" si="647"/>
        <v>2870</v>
      </c>
    </row>
    <row r="1825" spans="108:112" x14ac:dyDescent="0.2">
      <c r="DD1825" s="638"/>
      <c r="DE1825" s="639"/>
      <c r="DF1825" s="645"/>
      <c r="DG1825" s="645"/>
      <c r="DH1825" s="645"/>
    </row>
    <row r="1826" spans="108:112" x14ac:dyDescent="0.2">
      <c r="DD1826" s="730" t="s">
        <v>6085</v>
      </c>
      <c r="DE1826" s="104">
        <v>320</v>
      </c>
      <c r="DF1826" s="402">
        <f t="shared" si="648"/>
        <v>320</v>
      </c>
      <c r="DG1826" s="511"/>
      <c r="DH1826" s="508">
        <f t="shared" si="647"/>
        <v>320</v>
      </c>
    </row>
    <row r="1827" spans="108:112" x14ac:dyDescent="0.2">
      <c r="DD1827" s="730" t="s">
        <v>6086</v>
      </c>
      <c r="DE1827" s="104">
        <v>320</v>
      </c>
      <c r="DF1827" s="402">
        <f t="shared" si="648"/>
        <v>320</v>
      </c>
      <c r="DG1827" s="511"/>
      <c r="DH1827" s="508">
        <f t="shared" si="647"/>
        <v>320</v>
      </c>
    </row>
    <row r="1828" spans="108:112" x14ac:dyDescent="0.2">
      <c r="DD1828" s="730" t="s">
        <v>6087</v>
      </c>
      <c r="DE1828" s="104">
        <v>320</v>
      </c>
      <c r="DF1828" s="402">
        <f t="shared" si="648"/>
        <v>320</v>
      </c>
      <c r="DG1828" s="511"/>
      <c r="DH1828" s="508">
        <f t="shared" si="647"/>
        <v>320</v>
      </c>
    </row>
    <row r="1829" spans="108:112" x14ac:dyDescent="0.2">
      <c r="DD1829" s="730" t="s">
        <v>6088</v>
      </c>
      <c r="DE1829" s="104">
        <v>350</v>
      </c>
      <c r="DF1829" s="402">
        <f t="shared" si="648"/>
        <v>350</v>
      </c>
      <c r="DG1829" s="511"/>
      <c r="DH1829" s="508">
        <f t="shared" si="647"/>
        <v>350</v>
      </c>
    </row>
    <row r="1830" spans="108:112" x14ac:dyDescent="0.2">
      <c r="DD1830" s="730" t="s">
        <v>6089</v>
      </c>
      <c r="DE1830" s="104">
        <v>410</v>
      </c>
      <c r="DF1830" s="402">
        <f t="shared" si="648"/>
        <v>410</v>
      </c>
      <c r="DG1830" s="511"/>
      <c r="DH1830" s="508">
        <f t="shared" si="647"/>
        <v>410</v>
      </c>
    </row>
    <row r="1831" spans="108:112" x14ac:dyDescent="0.2">
      <c r="DD1831" s="730" t="s">
        <v>7485</v>
      </c>
      <c r="DE1831" s="104">
        <v>410</v>
      </c>
      <c r="DF1831" s="402">
        <f>ROUND(((DE1831-(DE1831/6))/$DD$3)*$DE$3,2)</f>
        <v>410</v>
      </c>
      <c r="DG1831" s="511"/>
      <c r="DH1831" s="508">
        <f>IF(DG1831="",DF1831,
IF(AND($DE$10&gt;=VLOOKUP(DG1831,$DD$5:$DH$9,2,0),$DE$10&lt;=VLOOKUP(DG1831,$DD$5:$DH$9,3,0)),
(DF1831*(1-VLOOKUP(DG1831,$DD$5:$DH$9,4,0))),
DF1831))</f>
        <v>410</v>
      </c>
    </row>
    <row r="1832" spans="108:112" x14ac:dyDescent="0.2">
      <c r="DD1832" s="730" t="s">
        <v>6090</v>
      </c>
      <c r="DE1832" s="104">
        <v>430.00000000000006</v>
      </c>
      <c r="DF1832" s="402">
        <f t="shared" si="648"/>
        <v>430</v>
      </c>
      <c r="DG1832" s="511"/>
      <c r="DH1832" s="508">
        <f t="shared" si="647"/>
        <v>430</v>
      </c>
    </row>
    <row r="1833" spans="108:112" x14ac:dyDescent="0.2">
      <c r="DD1833" s="730" t="s">
        <v>6091</v>
      </c>
      <c r="DE1833" s="104">
        <v>450</v>
      </c>
      <c r="DF1833" s="402">
        <f t="shared" si="648"/>
        <v>450</v>
      </c>
      <c r="DG1833" s="511"/>
      <c r="DH1833" s="508">
        <f t="shared" si="647"/>
        <v>450</v>
      </c>
    </row>
    <row r="1834" spans="108:112" x14ac:dyDescent="0.2">
      <c r="DD1834" s="730" t="s">
        <v>6092</v>
      </c>
      <c r="DE1834" s="104">
        <v>450</v>
      </c>
      <c r="DF1834" s="402">
        <f t="shared" si="648"/>
        <v>450</v>
      </c>
      <c r="DG1834" s="511"/>
      <c r="DH1834" s="508">
        <f t="shared" si="647"/>
        <v>450</v>
      </c>
    </row>
    <row r="1835" spans="108:112" x14ac:dyDescent="0.2">
      <c r="DD1835" s="638"/>
      <c r="DE1835" s="639"/>
      <c r="DF1835" s="645"/>
      <c r="DG1835" s="645"/>
      <c r="DH1835" s="645"/>
    </row>
    <row r="1836" spans="108:112" x14ac:dyDescent="0.2">
      <c r="DD1836" s="730" t="s">
        <v>6103</v>
      </c>
      <c r="DE1836" s="104">
        <v>360</v>
      </c>
      <c r="DF1836" s="402">
        <f t="shared" si="648"/>
        <v>360</v>
      </c>
      <c r="DG1836" s="511"/>
      <c r="DH1836" s="508">
        <f t="shared" si="647"/>
        <v>360</v>
      </c>
    </row>
    <row r="1837" spans="108:112" x14ac:dyDescent="0.2">
      <c r="DD1837" s="730" t="s">
        <v>6104</v>
      </c>
      <c r="DE1837" s="104">
        <v>360</v>
      </c>
      <c r="DF1837" s="402">
        <f t="shared" si="648"/>
        <v>360</v>
      </c>
      <c r="DG1837" s="511"/>
      <c r="DH1837" s="508">
        <f t="shared" ref="DH1837:DH1901" si="655">IF(DG1837="",DF1837,
IF(AND($DE$10&gt;=VLOOKUP(DG1837,$DD$5:$DH$9,2,0),$DE$10&lt;=VLOOKUP(DG1837,$DD$5:$DH$9,3,0)),
(DF1837*(1-VLOOKUP(DG1837,$DD$5:$DH$9,4,0))),
DF1837))</f>
        <v>360</v>
      </c>
    </row>
    <row r="1838" spans="108:112" x14ac:dyDescent="0.2">
      <c r="DD1838" s="730" t="s">
        <v>6105</v>
      </c>
      <c r="DE1838" s="104">
        <v>360</v>
      </c>
      <c r="DF1838" s="402">
        <f t="shared" si="648"/>
        <v>360</v>
      </c>
      <c r="DG1838" s="511"/>
      <c r="DH1838" s="508">
        <f t="shared" si="655"/>
        <v>360</v>
      </c>
    </row>
    <row r="1839" spans="108:112" x14ac:dyDescent="0.2">
      <c r="DD1839" s="730" t="s">
        <v>6106</v>
      </c>
      <c r="DE1839" s="104">
        <v>430.00000000000006</v>
      </c>
      <c r="DF1839" s="402">
        <f t="shared" si="648"/>
        <v>430</v>
      </c>
      <c r="DG1839" s="511"/>
      <c r="DH1839" s="508">
        <f t="shared" si="655"/>
        <v>430</v>
      </c>
    </row>
    <row r="1840" spans="108:112" x14ac:dyDescent="0.2">
      <c r="DD1840" s="730" t="s">
        <v>6107</v>
      </c>
      <c r="DE1840" s="104">
        <v>450</v>
      </c>
      <c r="DF1840" s="402">
        <f t="shared" si="648"/>
        <v>450</v>
      </c>
      <c r="DG1840" s="511"/>
      <c r="DH1840" s="508">
        <f t="shared" si="655"/>
        <v>450</v>
      </c>
    </row>
    <row r="1841" spans="108:112" x14ac:dyDescent="0.2">
      <c r="DD1841" s="730" t="s">
        <v>7486</v>
      </c>
      <c r="DE1841" s="104">
        <v>450</v>
      </c>
      <c r="DF1841" s="402">
        <f>ROUND(((DE1841-(DE1841/6))/$DD$3)*$DE$3,2)</f>
        <v>450</v>
      </c>
      <c r="DG1841" s="511"/>
      <c r="DH1841" s="508">
        <f>IF(DG1841="",DF1841,
IF(AND($DE$10&gt;=VLOOKUP(DG1841,$DD$5:$DH$9,2,0),$DE$10&lt;=VLOOKUP(DG1841,$DD$5:$DH$9,3,0)),
(DF1841*(1-VLOOKUP(DG1841,$DD$5:$DH$9,4,0))),
DF1841))</f>
        <v>450</v>
      </c>
    </row>
    <row r="1842" spans="108:112" x14ac:dyDescent="0.2">
      <c r="DD1842" s="730" t="s">
        <v>6108</v>
      </c>
      <c r="DE1842" s="104">
        <v>510</v>
      </c>
      <c r="DF1842" s="402">
        <f t="shared" si="648"/>
        <v>510</v>
      </c>
      <c r="DG1842" s="511"/>
      <c r="DH1842" s="508">
        <f t="shared" si="655"/>
        <v>510</v>
      </c>
    </row>
    <row r="1843" spans="108:112" x14ac:dyDescent="0.2">
      <c r="DD1843" s="730" t="s">
        <v>6109</v>
      </c>
      <c r="DE1843" s="104">
        <v>570</v>
      </c>
      <c r="DF1843" s="402">
        <f t="shared" si="648"/>
        <v>570</v>
      </c>
      <c r="DG1843" s="511"/>
      <c r="DH1843" s="508">
        <f t="shared" si="655"/>
        <v>570</v>
      </c>
    </row>
    <row r="1844" spans="108:112" x14ac:dyDescent="0.2">
      <c r="DD1844" s="730" t="s">
        <v>6110</v>
      </c>
      <c r="DE1844" s="104">
        <v>570</v>
      </c>
      <c r="DF1844" s="402">
        <f t="shared" si="648"/>
        <v>570</v>
      </c>
      <c r="DG1844" s="511"/>
      <c r="DH1844" s="508">
        <f t="shared" si="655"/>
        <v>570</v>
      </c>
    </row>
    <row r="1845" spans="108:112" x14ac:dyDescent="0.2">
      <c r="DD1845" s="638"/>
      <c r="DE1845" s="639"/>
      <c r="DF1845" s="645"/>
      <c r="DG1845" s="645"/>
      <c r="DH1845" s="645"/>
    </row>
    <row r="1846" spans="108:112" x14ac:dyDescent="0.2">
      <c r="DD1846" s="730" t="s">
        <v>2877</v>
      </c>
      <c r="DE1846" s="104">
        <v>550</v>
      </c>
      <c r="DF1846" s="402">
        <f t="shared" ref="DF1846:DF1901" si="656">ROUND(((DE1846-(DE1846/6))/$DD$3)*$DE$3,2)</f>
        <v>550</v>
      </c>
      <c r="DG1846" s="511"/>
      <c r="DH1846" s="508">
        <f t="shared" si="655"/>
        <v>550</v>
      </c>
    </row>
    <row r="1847" spans="108:112" x14ac:dyDescent="0.2">
      <c r="DD1847" s="730" t="s">
        <v>5129</v>
      </c>
      <c r="DE1847" s="104">
        <v>1100</v>
      </c>
      <c r="DF1847" s="402">
        <f t="shared" si="656"/>
        <v>1100</v>
      </c>
      <c r="DG1847" s="511"/>
      <c r="DH1847" s="508">
        <f t="shared" si="655"/>
        <v>1100</v>
      </c>
    </row>
    <row r="1848" spans="108:112" x14ac:dyDescent="0.2">
      <c r="DD1848" s="638"/>
      <c r="DE1848" s="639"/>
      <c r="DF1848" s="645"/>
      <c r="DG1848" s="645"/>
      <c r="DH1848" s="645"/>
    </row>
    <row r="1849" spans="108:112" x14ac:dyDescent="0.2">
      <c r="DD1849" s="59"/>
      <c r="DE1849" s="104"/>
      <c r="DF1849" s="402"/>
      <c r="DG1849" s="511"/>
      <c r="DH1849" s="508"/>
    </row>
    <row r="1850" spans="108:112" x14ac:dyDescent="0.2">
      <c r="DD1850" s="628"/>
      <c r="DE1850" s="629"/>
      <c r="DF1850" s="629"/>
      <c r="DG1850" s="629"/>
      <c r="DH1850" s="629"/>
    </row>
    <row r="1851" spans="108:112" x14ac:dyDescent="0.2">
      <c r="DD1851" s="161"/>
      <c r="DE1851" s="162"/>
      <c r="DF1851" s="402">
        <f t="shared" si="656"/>
        <v>0</v>
      </c>
      <c r="DG1851" s="526"/>
      <c r="DH1851" s="508">
        <f t="shared" si="655"/>
        <v>0</v>
      </c>
    </row>
    <row r="1852" spans="108:112" x14ac:dyDescent="0.2">
      <c r="DD1852" s="730" t="s">
        <v>2878</v>
      </c>
      <c r="DE1852" s="104">
        <v>120</v>
      </c>
      <c r="DF1852" s="402">
        <f t="shared" si="656"/>
        <v>120</v>
      </c>
      <c r="DG1852" s="511"/>
      <c r="DH1852" s="508">
        <f t="shared" si="655"/>
        <v>120</v>
      </c>
    </row>
    <row r="1853" spans="108:112" x14ac:dyDescent="0.2">
      <c r="DD1853" s="730" t="s">
        <v>2880</v>
      </c>
      <c r="DE1853" s="104">
        <v>120</v>
      </c>
      <c r="DF1853" s="402">
        <f t="shared" si="656"/>
        <v>120</v>
      </c>
      <c r="DG1853" s="511"/>
      <c r="DH1853" s="508">
        <f t="shared" si="655"/>
        <v>120</v>
      </c>
    </row>
    <row r="1854" spans="108:112" x14ac:dyDescent="0.2">
      <c r="DD1854" s="730" t="s">
        <v>2879</v>
      </c>
      <c r="DE1854" s="104">
        <v>260</v>
      </c>
      <c r="DF1854" s="402">
        <f t="shared" si="656"/>
        <v>260</v>
      </c>
      <c r="DG1854" s="511"/>
      <c r="DH1854" s="508">
        <f t="shared" si="655"/>
        <v>260</v>
      </c>
    </row>
    <row r="1855" spans="108:112" x14ac:dyDescent="0.2">
      <c r="DD1855" s="730" t="s">
        <v>2884</v>
      </c>
      <c r="DE1855" s="104">
        <v>260</v>
      </c>
      <c r="DF1855" s="402">
        <f t="shared" si="656"/>
        <v>260</v>
      </c>
      <c r="DG1855" s="511"/>
      <c r="DH1855" s="508">
        <f t="shared" si="655"/>
        <v>260</v>
      </c>
    </row>
    <row r="1856" spans="108:112" x14ac:dyDescent="0.2">
      <c r="DD1856" s="730" t="s">
        <v>2881</v>
      </c>
      <c r="DE1856" s="104">
        <v>260</v>
      </c>
      <c r="DF1856" s="402">
        <f t="shared" si="656"/>
        <v>260</v>
      </c>
      <c r="DG1856" s="511"/>
      <c r="DH1856" s="508">
        <f t="shared" si="655"/>
        <v>260</v>
      </c>
    </row>
    <row r="1857" spans="108:112" x14ac:dyDescent="0.2">
      <c r="DD1857" s="730" t="s">
        <v>2885</v>
      </c>
      <c r="DE1857" s="104">
        <v>260</v>
      </c>
      <c r="DF1857" s="402">
        <f t="shared" si="656"/>
        <v>260</v>
      </c>
      <c r="DG1857" s="511"/>
      <c r="DH1857" s="508">
        <f t="shared" si="655"/>
        <v>260</v>
      </c>
    </row>
    <row r="1858" spans="108:112" x14ac:dyDescent="0.2">
      <c r="DD1858" s="638"/>
      <c r="DE1858" s="639"/>
      <c r="DF1858" s="645"/>
      <c r="DG1858" s="645"/>
      <c r="DH1858" s="645"/>
    </row>
    <row r="1859" spans="108:112" x14ac:dyDescent="0.2">
      <c r="DD1859" s="59" t="s">
        <v>64</v>
      </c>
      <c r="DE1859" s="104">
        <v>3200.0000000000005</v>
      </c>
      <c r="DF1859" s="402">
        <f t="shared" si="656"/>
        <v>3200</v>
      </c>
      <c r="DG1859" s="511"/>
      <c r="DH1859" s="508">
        <f t="shared" si="655"/>
        <v>3200</v>
      </c>
    </row>
    <row r="1860" spans="108:112" x14ac:dyDescent="0.2">
      <c r="DD1860" s="730" t="s">
        <v>2886</v>
      </c>
      <c r="DE1860" s="104">
        <v>3200.0000000000005</v>
      </c>
      <c r="DF1860" s="402">
        <f t="shared" si="656"/>
        <v>3200</v>
      </c>
      <c r="DG1860" s="511"/>
      <c r="DH1860" s="508">
        <f t="shared" si="655"/>
        <v>3200</v>
      </c>
    </row>
    <row r="1861" spans="108:112" x14ac:dyDescent="0.2">
      <c r="DD1861" s="59" t="s">
        <v>65</v>
      </c>
      <c r="DE1861" s="104">
        <v>3200.0000000000005</v>
      </c>
      <c r="DF1861" s="402">
        <f t="shared" si="656"/>
        <v>3200</v>
      </c>
      <c r="DG1861" s="511"/>
      <c r="DH1861" s="508">
        <f t="shared" si="655"/>
        <v>3200</v>
      </c>
    </row>
    <row r="1862" spans="108:112" x14ac:dyDescent="0.2">
      <c r="DD1862" s="730" t="s">
        <v>2887</v>
      </c>
      <c r="DE1862" s="104">
        <v>3200.0000000000005</v>
      </c>
      <c r="DF1862" s="402">
        <f t="shared" si="656"/>
        <v>3200</v>
      </c>
      <c r="DG1862" s="511"/>
      <c r="DH1862" s="508">
        <f t="shared" si="655"/>
        <v>3200</v>
      </c>
    </row>
    <row r="1863" spans="108:112" x14ac:dyDescent="0.2">
      <c r="DD1863" s="730" t="s">
        <v>2882</v>
      </c>
      <c r="DE1863" s="104">
        <v>1560</v>
      </c>
      <c r="DF1863" s="402">
        <f t="shared" si="656"/>
        <v>1560</v>
      </c>
      <c r="DG1863" s="511"/>
      <c r="DH1863" s="508">
        <f t="shared" si="655"/>
        <v>1560</v>
      </c>
    </row>
    <row r="1864" spans="108:112" x14ac:dyDescent="0.2">
      <c r="DD1864" s="730" t="s">
        <v>2888</v>
      </c>
      <c r="DE1864" s="104">
        <v>1560</v>
      </c>
      <c r="DF1864" s="402">
        <f t="shared" si="656"/>
        <v>1560</v>
      </c>
      <c r="DG1864" s="511"/>
      <c r="DH1864" s="508">
        <f t="shared" si="655"/>
        <v>1560</v>
      </c>
    </row>
    <row r="1865" spans="108:112" x14ac:dyDescent="0.2">
      <c r="DD1865" s="730" t="s">
        <v>2883</v>
      </c>
      <c r="DE1865" s="104">
        <v>1560</v>
      </c>
      <c r="DF1865" s="402">
        <f t="shared" si="656"/>
        <v>1560</v>
      </c>
      <c r="DG1865" s="511"/>
      <c r="DH1865" s="508">
        <f t="shared" si="655"/>
        <v>1560</v>
      </c>
    </row>
    <row r="1866" spans="108:112" x14ac:dyDescent="0.2">
      <c r="DD1866" s="730" t="s">
        <v>2889</v>
      </c>
      <c r="DE1866" s="104">
        <v>1560</v>
      </c>
      <c r="DF1866" s="402">
        <f t="shared" si="656"/>
        <v>1560</v>
      </c>
      <c r="DG1866" s="511"/>
      <c r="DH1866" s="508">
        <f t="shared" si="655"/>
        <v>1560</v>
      </c>
    </row>
    <row r="1867" spans="108:112" x14ac:dyDescent="0.2">
      <c r="DD1867" s="59" t="s">
        <v>1763</v>
      </c>
      <c r="DE1867" s="104">
        <v>750</v>
      </c>
      <c r="DF1867" s="402">
        <f t="shared" si="656"/>
        <v>750</v>
      </c>
      <c r="DG1867" s="511"/>
      <c r="DH1867" s="508">
        <f t="shared" si="655"/>
        <v>750</v>
      </c>
    </row>
    <row r="1868" spans="108:112" x14ac:dyDescent="0.2">
      <c r="DD1868" s="730" t="s">
        <v>2890</v>
      </c>
      <c r="DE1868" s="104">
        <v>750</v>
      </c>
      <c r="DF1868" s="402">
        <f t="shared" si="656"/>
        <v>750</v>
      </c>
      <c r="DG1868" s="511"/>
      <c r="DH1868" s="508">
        <f t="shared" si="655"/>
        <v>750</v>
      </c>
    </row>
    <row r="1869" spans="108:112" x14ac:dyDescent="0.2">
      <c r="DD1869" s="638"/>
      <c r="DE1869" s="639"/>
      <c r="DF1869" s="645"/>
      <c r="DG1869" s="645"/>
      <c r="DH1869" s="645"/>
    </row>
    <row r="1870" spans="108:112" x14ac:dyDescent="0.2">
      <c r="DD1870" s="730" t="s">
        <v>2039</v>
      </c>
      <c r="DE1870" s="104">
        <v>80</v>
      </c>
      <c r="DF1870" s="402">
        <f t="shared" si="656"/>
        <v>80</v>
      </c>
      <c r="DG1870" s="511"/>
      <c r="DH1870" s="508">
        <f t="shared" si="655"/>
        <v>80</v>
      </c>
    </row>
    <row r="1871" spans="108:112" x14ac:dyDescent="0.2">
      <c r="DD1871" s="730" t="s">
        <v>2898</v>
      </c>
      <c r="DE1871" s="104">
        <v>80</v>
      </c>
      <c r="DF1871" s="402">
        <f t="shared" si="656"/>
        <v>80</v>
      </c>
      <c r="DG1871" s="511"/>
      <c r="DH1871" s="508">
        <f t="shared" si="655"/>
        <v>80</v>
      </c>
    </row>
    <row r="1872" spans="108:112" x14ac:dyDescent="0.2">
      <c r="DD1872" s="730" t="s">
        <v>2899</v>
      </c>
      <c r="DE1872" s="104">
        <v>80</v>
      </c>
      <c r="DF1872" s="402">
        <f>ROUND(((DE1872-(DE1872/6))/$DD$3)*$DE$3,2)</f>
        <v>80</v>
      </c>
      <c r="DG1872" s="511"/>
      <c r="DH1872" s="508">
        <f>IF(DG1872="",DF1872,
IF(AND($DE$10&gt;=VLOOKUP(DG1872,$DD$5:$DH$9,2,0),$DE$10&lt;=VLOOKUP(DG1872,$DD$5:$DH$9,3,0)),
(DF1872*(1-VLOOKUP(DG1872,$DD$5:$DH$9,4,0))),
DF1872))</f>
        <v>80</v>
      </c>
    </row>
    <row r="1873" spans="108:112" x14ac:dyDescent="0.2">
      <c r="DD1873" s="730" t="s">
        <v>5268</v>
      </c>
      <c r="DE1873" s="104">
        <v>80</v>
      </c>
      <c r="DF1873" s="402">
        <f>ROUND(((DE1873-(DE1873/6))/$DD$3)*$DE$3,2)</f>
        <v>80</v>
      </c>
      <c r="DG1873" s="511"/>
      <c r="DH1873" s="508">
        <f>IF(DG1873="",DF1873,
IF(AND($DE$10&gt;=VLOOKUP(DG1873,$DD$5:$DH$9,2,0),$DE$10&lt;=VLOOKUP(DG1873,$DD$5:$DH$9,3,0)),
(DF1873*(1-VLOOKUP(DG1873,$DD$5:$DH$9,4,0))),
DF1873))</f>
        <v>80</v>
      </c>
    </row>
    <row r="1874" spans="108:112" x14ac:dyDescent="0.2">
      <c r="DD1874" s="730" t="s">
        <v>5271</v>
      </c>
      <c r="DE1874" s="104">
        <v>80</v>
      </c>
      <c r="DF1874" s="402">
        <f>ROUND(((DE1874-(DE1874/6))/$DD$3)*$DE$3,2)</f>
        <v>80</v>
      </c>
      <c r="DG1874" s="511"/>
      <c r="DH1874" s="508">
        <f>IF(DG1874="",DF1874,
IF(AND($DE$10&gt;=VLOOKUP(DG1874,$DD$5:$DH$9,2,0),$DE$10&lt;=VLOOKUP(DG1874,$DD$5:$DH$9,3,0)),
(DF1874*(1-VLOOKUP(DG1874,$DD$5:$DH$9,4,0))),
DF1874))</f>
        <v>80</v>
      </c>
    </row>
    <row r="1875" spans="108:112" x14ac:dyDescent="0.2">
      <c r="DD1875" s="638"/>
      <c r="DE1875" s="639"/>
      <c r="DF1875" s="645"/>
      <c r="DG1875" s="645"/>
      <c r="DH1875" s="645"/>
    </row>
    <row r="1876" spans="108:112" x14ac:dyDescent="0.2">
      <c r="DD1876" s="730" t="s">
        <v>1938</v>
      </c>
      <c r="DE1876" s="104">
        <v>400</v>
      </c>
      <c r="DF1876" s="402">
        <f>ROUND(((DE1876-(DE1876/6))/$DD$3)*$DE$3,2)</f>
        <v>400</v>
      </c>
      <c r="DG1876" s="511"/>
      <c r="DH1876" s="508">
        <f>IF(DG1876="",DF1876,
IF(AND($DE$10&gt;=VLOOKUP(DG1876,$DD$5:$DH$9,2,0),$DE$10&lt;=VLOOKUP(DG1876,$DD$5:$DH$9,3,0)),
(DF1876*(1-VLOOKUP(DG1876,$DD$5:$DH$9,4,0))),
DF1876))</f>
        <v>400</v>
      </c>
    </row>
    <row r="1877" spans="108:112" x14ac:dyDescent="0.2">
      <c r="DD1877" s="730" t="s">
        <v>1939</v>
      </c>
      <c r="DE1877" s="104">
        <v>400</v>
      </c>
      <c r="DF1877" s="402">
        <f>ROUND(((DE1877-(DE1877/6))/$DD$3)*$DE$3,2)</f>
        <v>400</v>
      </c>
      <c r="DG1877" s="511"/>
      <c r="DH1877" s="508">
        <f>IF(DG1877="",DF1877,
IF(AND($DE$10&gt;=VLOOKUP(DG1877,$DD$5:$DH$9,2,0),$DE$10&lt;=VLOOKUP(DG1877,$DD$5:$DH$9,3,0)),
(DF1877*(1-VLOOKUP(DG1877,$DD$5:$DH$9,4,0))),
DF1877))</f>
        <v>400</v>
      </c>
    </row>
    <row r="1878" spans="108:112" x14ac:dyDescent="0.2">
      <c r="DD1878" s="730" t="s">
        <v>1940</v>
      </c>
      <c r="DE1878" s="104">
        <v>400</v>
      </c>
      <c r="DF1878" s="402">
        <f>ROUND(((DE1878-(DE1878/6))/$DD$3)*$DE$3,2)</f>
        <v>400</v>
      </c>
      <c r="DG1878" s="511"/>
      <c r="DH1878" s="508">
        <f>IF(DG1878="",DF1878,
IF(AND($DE$10&gt;=VLOOKUP(DG1878,$DD$5:$DH$9,2,0),$DE$10&lt;=VLOOKUP(DG1878,$DD$5:$DH$9,3,0)),
(DF1878*(1-VLOOKUP(DG1878,$DD$5:$DH$9,4,0))),
DF1878))</f>
        <v>400</v>
      </c>
    </row>
    <row r="1879" spans="108:112" x14ac:dyDescent="0.2">
      <c r="DD1879" s="730" t="s">
        <v>1941</v>
      </c>
      <c r="DE1879" s="104">
        <v>400</v>
      </c>
      <c r="DF1879" s="402">
        <f>ROUND(((DE1879-(DE1879/6))/$DD$3)*$DE$3,2)</f>
        <v>400</v>
      </c>
      <c r="DG1879" s="511"/>
      <c r="DH1879" s="508">
        <f>IF(DG1879="",DF1879,
IF(AND($DE$10&gt;=VLOOKUP(DG1879,$DD$5:$DH$9,2,0),$DE$10&lt;=VLOOKUP(DG1879,$DD$5:$DH$9,3,0)),
(DF1879*(1-VLOOKUP(DG1879,$DD$5:$DH$9,4,0))),
DF1879))</f>
        <v>400</v>
      </c>
    </row>
    <row r="1880" spans="108:112" x14ac:dyDescent="0.2">
      <c r="DD1880" s="730" t="s">
        <v>1942</v>
      </c>
      <c r="DE1880" s="104">
        <v>400</v>
      </c>
      <c r="DF1880" s="402">
        <f t="shared" si="656"/>
        <v>400</v>
      </c>
      <c r="DG1880" s="511"/>
      <c r="DH1880" s="508">
        <f t="shared" si="655"/>
        <v>400</v>
      </c>
    </row>
    <row r="1881" spans="108:112" x14ac:dyDescent="0.2">
      <c r="DD1881" s="730" t="s">
        <v>1943</v>
      </c>
      <c r="DE1881" s="104">
        <v>400</v>
      </c>
      <c r="DF1881" s="402">
        <f t="shared" si="656"/>
        <v>400</v>
      </c>
      <c r="DG1881" s="511"/>
      <c r="DH1881" s="508">
        <f t="shared" si="655"/>
        <v>400</v>
      </c>
    </row>
    <row r="1882" spans="108:112" x14ac:dyDescent="0.2">
      <c r="DD1882" s="638"/>
      <c r="DE1882" s="639"/>
      <c r="DF1882" s="645"/>
      <c r="DG1882" s="645"/>
      <c r="DH1882" s="645"/>
    </row>
    <row r="1883" spans="108:112" x14ac:dyDescent="0.2">
      <c r="DD1883" s="730" t="s">
        <v>2905</v>
      </c>
      <c r="DE1883" s="104">
        <v>120</v>
      </c>
      <c r="DF1883" s="402">
        <f t="shared" si="656"/>
        <v>120</v>
      </c>
      <c r="DG1883" s="511"/>
      <c r="DH1883" s="508">
        <f t="shared" si="655"/>
        <v>120</v>
      </c>
    </row>
    <row r="1884" spans="108:112" x14ac:dyDescent="0.2">
      <c r="DD1884" s="730" t="s">
        <v>2906</v>
      </c>
      <c r="DE1884" s="104">
        <v>200</v>
      </c>
      <c r="DF1884" s="402">
        <f t="shared" si="656"/>
        <v>200</v>
      </c>
      <c r="DG1884" s="511"/>
      <c r="DH1884" s="508">
        <f t="shared" si="655"/>
        <v>200</v>
      </c>
    </row>
    <row r="1885" spans="108:112" x14ac:dyDescent="0.2">
      <c r="DD1885" s="59" t="s">
        <v>528</v>
      </c>
      <c r="DE1885" s="104">
        <v>110</v>
      </c>
      <c r="DF1885" s="402">
        <f t="shared" si="656"/>
        <v>110</v>
      </c>
      <c r="DG1885" s="511"/>
      <c r="DH1885" s="508">
        <f t="shared" si="655"/>
        <v>110</v>
      </c>
    </row>
    <row r="1886" spans="108:112" x14ac:dyDescent="0.2">
      <c r="DD1886" s="730" t="s">
        <v>2925</v>
      </c>
      <c r="DE1886" s="104">
        <v>380</v>
      </c>
      <c r="DF1886" s="402">
        <f t="shared" si="656"/>
        <v>380</v>
      </c>
      <c r="DG1886" s="511"/>
      <c r="DH1886" s="508">
        <f t="shared" si="655"/>
        <v>380</v>
      </c>
    </row>
    <row r="1887" spans="108:112" x14ac:dyDescent="0.2">
      <c r="DD1887" s="638"/>
      <c r="DE1887" s="639"/>
      <c r="DF1887" s="645"/>
      <c r="DG1887" s="645"/>
      <c r="DH1887" s="645"/>
    </row>
    <row r="1888" spans="108:112" x14ac:dyDescent="0.2">
      <c r="DD1888" s="730" t="s">
        <v>2926</v>
      </c>
      <c r="DE1888" s="104">
        <v>1960</v>
      </c>
      <c r="DF1888" s="402">
        <f t="shared" si="656"/>
        <v>1960</v>
      </c>
      <c r="DG1888" s="511"/>
      <c r="DH1888" s="508">
        <f t="shared" si="655"/>
        <v>1960</v>
      </c>
    </row>
    <row r="1889" spans="108:112" x14ac:dyDescent="0.2">
      <c r="DD1889" s="730" t="s">
        <v>2927</v>
      </c>
      <c r="DE1889" s="104">
        <v>2070</v>
      </c>
      <c r="DF1889" s="402">
        <f t="shared" si="656"/>
        <v>2070</v>
      </c>
      <c r="DG1889" s="511"/>
      <c r="DH1889" s="508">
        <f t="shared" si="655"/>
        <v>2070</v>
      </c>
    </row>
    <row r="1890" spans="108:112" x14ac:dyDescent="0.2">
      <c r="DD1890" s="730" t="s">
        <v>2928</v>
      </c>
      <c r="DE1890" s="104">
        <v>2190</v>
      </c>
      <c r="DF1890" s="402">
        <f t="shared" si="656"/>
        <v>2190</v>
      </c>
      <c r="DG1890" s="511"/>
      <c r="DH1890" s="508">
        <f t="shared" si="655"/>
        <v>2190</v>
      </c>
    </row>
    <row r="1891" spans="108:112" x14ac:dyDescent="0.2">
      <c r="DD1891" s="730" t="s">
        <v>2929</v>
      </c>
      <c r="DE1891" s="104">
        <v>2300</v>
      </c>
      <c r="DF1891" s="402">
        <f t="shared" si="656"/>
        <v>2300</v>
      </c>
      <c r="DG1891" s="511"/>
      <c r="DH1891" s="508">
        <f t="shared" si="655"/>
        <v>2300</v>
      </c>
    </row>
    <row r="1892" spans="108:112" x14ac:dyDescent="0.2">
      <c r="DD1892" s="730" t="s">
        <v>2930</v>
      </c>
      <c r="DE1892" s="104">
        <v>2420</v>
      </c>
      <c r="DF1892" s="402">
        <f t="shared" si="656"/>
        <v>2420</v>
      </c>
      <c r="DG1892" s="511"/>
      <c r="DH1892" s="508">
        <f t="shared" si="655"/>
        <v>2420</v>
      </c>
    </row>
    <row r="1893" spans="108:112" x14ac:dyDescent="0.2">
      <c r="DD1893" s="730" t="s">
        <v>2931</v>
      </c>
      <c r="DE1893" s="104">
        <v>2420</v>
      </c>
      <c r="DF1893" s="402">
        <f t="shared" si="656"/>
        <v>2420</v>
      </c>
      <c r="DG1893" s="511"/>
      <c r="DH1893" s="508">
        <f t="shared" si="655"/>
        <v>2420</v>
      </c>
    </row>
    <row r="1894" spans="108:112" x14ac:dyDescent="0.2">
      <c r="DD1894" s="730" t="s">
        <v>2932</v>
      </c>
      <c r="DE1894" s="104">
        <v>2530</v>
      </c>
      <c r="DF1894" s="402">
        <f t="shared" si="656"/>
        <v>2530</v>
      </c>
      <c r="DG1894" s="511"/>
      <c r="DH1894" s="508">
        <f t="shared" si="655"/>
        <v>2530</v>
      </c>
    </row>
    <row r="1895" spans="108:112" x14ac:dyDescent="0.2">
      <c r="DD1895" s="730" t="s">
        <v>2933</v>
      </c>
      <c r="DE1895" s="104">
        <v>2650</v>
      </c>
      <c r="DF1895" s="402">
        <f t="shared" si="656"/>
        <v>2650</v>
      </c>
      <c r="DG1895" s="511"/>
      <c r="DH1895" s="508">
        <f t="shared" si="655"/>
        <v>2650</v>
      </c>
    </row>
    <row r="1896" spans="108:112" x14ac:dyDescent="0.2">
      <c r="DD1896" s="730" t="s">
        <v>2934</v>
      </c>
      <c r="DE1896" s="104">
        <v>2760</v>
      </c>
      <c r="DF1896" s="402">
        <f t="shared" si="656"/>
        <v>2760</v>
      </c>
      <c r="DG1896" s="511"/>
      <c r="DH1896" s="508">
        <f t="shared" si="655"/>
        <v>2760</v>
      </c>
    </row>
    <row r="1897" spans="108:112" x14ac:dyDescent="0.2">
      <c r="DD1897" s="730" t="s">
        <v>2935</v>
      </c>
      <c r="DE1897" s="104">
        <v>2880</v>
      </c>
      <c r="DF1897" s="402">
        <f t="shared" si="656"/>
        <v>2880</v>
      </c>
      <c r="DG1897" s="511"/>
      <c r="DH1897" s="508">
        <f t="shared" si="655"/>
        <v>2880</v>
      </c>
    </row>
    <row r="1898" spans="108:112" x14ac:dyDescent="0.2">
      <c r="DD1898" s="730" t="s">
        <v>2936</v>
      </c>
      <c r="DE1898" s="104">
        <v>2989.9999999999995</v>
      </c>
      <c r="DF1898" s="402">
        <f t="shared" si="656"/>
        <v>2990</v>
      </c>
      <c r="DG1898" s="511"/>
      <c r="DH1898" s="508">
        <f t="shared" si="655"/>
        <v>2990</v>
      </c>
    </row>
    <row r="1899" spans="108:112" x14ac:dyDescent="0.2">
      <c r="DD1899" s="730" t="s">
        <v>2937</v>
      </c>
      <c r="DE1899" s="104">
        <v>3100</v>
      </c>
      <c r="DF1899" s="402">
        <f t="shared" si="656"/>
        <v>3100</v>
      </c>
      <c r="DG1899" s="511"/>
      <c r="DH1899" s="508">
        <f t="shared" si="655"/>
        <v>3100</v>
      </c>
    </row>
    <row r="1900" spans="108:112" x14ac:dyDescent="0.2">
      <c r="DD1900" s="730" t="s">
        <v>2938</v>
      </c>
      <c r="DE1900" s="104">
        <v>3219.9999999999995</v>
      </c>
      <c r="DF1900" s="402">
        <f t="shared" si="656"/>
        <v>3220</v>
      </c>
      <c r="DG1900" s="511"/>
      <c r="DH1900" s="508">
        <f t="shared" si="655"/>
        <v>3220</v>
      </c>
    </row>
    <row r="1901" spans="108:112" x14ac:dyDescent="0.2">
      <c r="DD1901" s="730" t="s">
        <v>2939</v>
      </c>
      <c r="DE1901" s="104">
        <v>3340</v>
      </c>
      <c r="DF1901" s="402">
        <f t="shared" si="656"/>
        <v>3340</v>
      </c>
      <c r="DG1901" s="511"/>
      <c r="DH1901" s="508">
        <f t="shared" si="655"/>
        <v>3340</v>
      </c>
    </row>
    <row r="1902" spans="108:112" x14ac:dyDescent="0.2">
      <c r="DD1902" s="93"/>
      <c r="DE1902" s="93"/>
      <c r="DF1902" s="509"/>
      <c r="DG1902" s="512"/>
      <c r="DH1902" s="512"/>
    </row>
    <row r="1903" spans="108:112" x14ac:dyDescent="0.2">
      <c r="DD1903" s="47"/>
      <c r="DE1903" s="47"/>
      <c r="DF1903" s="400"/>
      <c r="DG1903" s="47"/>
      <c r="DH1903" s="47"/>
    </row>
    <row r="1904" spans="108:112" x14ac:dyDescent="0.2">
      <c r="DD1904" s="47"/>
      <c r="DE1904" s="47"/>
      <c r="DF1904" s="400"/>
      <c r="DG1904" s="47"/>
      <c r="DH1904" s="47"/>
    </row>
    <row r="1905" spans="108:112" x14ac:dyDescent="0.2">
      <c r="DD1905" s="47"/>
      <c r="DE1905" s="47"/>
      <c r="DF1905" s="400"/>
      <c r="DG1905" s="47"/>
      <c r="DH1905" s="47"/>
    </row>
    <row r="1906" spans="108:112" x14ac:dyDescent="0.2">
      <c r="DD1906" s="47"/>
      <c r="DE1906" s="47"/>
      <c r="DF1906" s="400"/>
      <c r="DG1906" s="47"/>
      <c r="DH1906" s="47"/>
    </row>
    <row r="1907" spans="108:112" x14ac:dyDescent="0.2">
      <c r="DD1907" s="47"/>
      <c r="DE1907" s="47"/>
      <c r="DF1907" s="400"/>
      <c r="DG1907" s="47"/>
      <c r="DH1907" s="47"/>
    </row>
    <row r="1908" spans="108:112" x14ac:dyDescent="0.2">
      <c r="DD1908" s="47"/>
      <c r="DE1908" s="47"/>
      <c r="DF1908" s="400"/>
      <c r="DG1908" s="47"/>
      <c r="DH1908" s="47"/>
    </row>
    <row r="1909" spans="108:112" x14ac:dyDescent="0.2">
      <c r="DD1909" s="47"/>
      <c r="DE1909" s="47"/>
      <c r="DF1909" s="400"/>
      <c r="DG1909" s="47"/>
      <c r="DH1909" s="47"/>
    </row>
    <row r="1910" spans="108:112" x14ac:dyDescent="0.2">
      <c r="DD1910" s="551"/>
      <c r="DE1910" s="551"/>
      <c r="DF1910" s="630"/>
      <c r="DG1910" s="551"/>
      <c r="DH1910" s="551"/>
    </row>
    <row r="2011" spans="106:106" x14ac:dyDescent="0.2">
      <c r="DB2011" s="142"/>
    </row>
    <row r="2012" spans="106:106" x14ac:dyDescent="0.2">
      <c r="DB2012" s="142"/>
    </row>
    <row r="2013" spans="106:106" x14ac:dyDescent="0.2">
      <c r="DB2013" s="153"/>
    </row>
    <row r="2014" spans="106:106" x14ac:dyDescent="0.2">
      <c r="DB2014" s="153"/>
    </row>
    <row r="2015" spans="106:106" x14ac:dyDescent="0.2">
      <c r="DB2015" s="142"/>
    </row>
    <row r="2016" spans="106:106" x14ac:dyDescent="0.2">
      <c r="DB2016" s="142"/>
    </row>
    <row r="2017" spans="106:106" x14ac:dyDescent="0.2">
      <c r="DB2017" s="153"/>
    </row>
    <row r="2018" spans="106:106" x14ac:dyDescent="0.2">
      <c r="DB2018" s="153"/>
    </row>
    <row r="2019" spans="106:106" x14ac:dyDescent="0.2">
      <c r="DB2019" s="153"/>
    </row>
    <row r="2020" spans="106:106" x14ac:dyDescent="0.2">
      <c r="DB2020" s="153"/>
    </row>
  </sheetData>
  <sheetProtection sheet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12:DH29 DD39:DH526 DD536:DH996 DD1227:DH1227 DD1237:DH1237 DD1285:DH1294 DD1071:DD1426 DD1386:DH1395 DD1427:DH1910 DE1070:DH1426 DD1013:DH1069">
    <cfRule type="expression" dxfId="21" priority="23" stopIfTrue="1">
      <formula>NOT($DG12="")</formula>
    </cfRule>
  </conditionalFormatting>
  <conditionalFormatting sqref="DJ12:DN808">
    <cfRule type="expression" dxfId="20" priority="25" stopIfTrue="1">
      <formula>NOT($DM12="")</formula>
    </cfRule>
  </conditionalFormatting>
  <conditionalFormatting sqref="EB788:ED831 EB96:ED783 EE96:EF831 EB12:EF86 EB90:EF98">
    <cfRule type="expression" dxfId="19" priority="410" stopIfTrue="1">
      <formula>NOT($EE12="")</formula>
    </cfRule>
  </conditionalFormatting>
  <conditionalFormatting sqref="DW1041 DV1247:DZ1697 DV12:DZ935 DV1042:DW1235 DV1192:DZ1204 DV969:DW1040 DX969:DZ1235">
    <cfRule type="expression" dxfId="18" priority="73" stopIfTrue="1">
      <formula>NOT($DY12="")</formula>
    </cfRule>
  </conditionalFormatting>
  <conditionalFormatting sqref="EH94 EJ94:EL94 EH12:EL93 EH95:EL1230">
    <cfRule type="expression" dxfId="17" priority="411" stopIfTrue="1">
      <formula>NOT($EK12="")</formula>
    </cfRule>
  </conditionalFormatting>
  <conditionalFormatting sqref="BW596 BW567 BW600">
    <cfRule type="expression" dxfId="16" priority="2651" stopIfTrue="1">
      <formula>NOT(#REF!="")</formula>
    </cfRule>
  </conditionalFormatting>
  <conditionalFormatting sqref="DP12:DT1614">
    <cfRule type="expression" dxfId="15" priority="49" stopIfTrue="1">
      <formula>NOT($DS12="")</formula>
    </cfRule>
  </conditionalFormatting>
  <conditionalFormatting sqref="DJ29:DN29">
    <cfRule type="expression" dxfId="14" priority="16" stopIfTrue="1">
      <formula>NOT($DS31="")</formula>
    </cfRule>
  </conditionalFormatting>
  <conditionalFormatting sqref="DJ50:DN50">
    <cfRule type="expression" dxfId="13" priority="15" stopIfTrue="1">
      <formula>NOT($DS52="")</formula>
    </cfRule>
  </conditionalFormatting>
  <conditionalFormatting sqref="DJ58:DN58">
    <cfRule type="expression" dxfId="12" priority="14" stopIfTrue="1">
      <formula>NOT($DS62="")</formula>
    </cfRule>
  </conditionalFormatting>
  <conditionalFormatting sqref="DJ62:DN62">
    <cfRule type="expression" dxfId="11" priority="13" stopIfTrue="1">
      <formula>NOT($DS67="")</formula>
    </cfRule>
  </conditionalFormatting>
  <conditionalFormatting sqref="DD30:DH38">
    <cfRule type="expression" dxfId="10" priority="12" stopIfTrue="1">
      <formula>NOT($DG30="")</formula>
    </cfRule>
  </conditionalFormatting>
  <conditionalFormatting sqref="C104:C105">
    <cfRule type="expression" dxfId="9" priority="11" stopIfTrue="1">
      <formula>NOT($DG100="")</formula>
    </cfRule>
  </conditionalFormatting>
  <conditionalFormatting sqref="L419:L420">
    <cfRule type="expression" dxfId="8" priority="10" stopIfTrue="1">
      <formula>NOT($DG377="")</formula>
    </cfRule>
  </conditionalFormatting>
  <conditionalFormatting sqref="C106">
    <cfRule type="expression" dxfId="7" priority="2653" stopIfTrue="1">
      <formula>NOT($DG101="")</formula>
    </cfRule>
  </conditionalFormatting>
  <conditionalFormatting sqref="DD527:DH535">
    <cfRule type="expression" dxfId="6" priority="9" stopIfTrue="1">
      <formula>NOT($DG527="")</formula>
    </cfRule>
  </conditionalFormatting>
  <conditionalFormatting sqref="DV1236:DZ1246">
    <cfRule type="expression" dxfId="5" priority="7" stopIfTrue="1">
      <formula>NOT($DY1236="")</formula>
    </cfRule>
  </conditionalFormatting>
  <conditionalFormatting sqref="DE997:DH1012">
    <cfRule type="expression" dxfId="4" priority="5" stopIfTrue="1">
      <formula>NOT($DG997="")</formula>
    </cfRule>
  </conditionalFormatting>
  <conditionalFormatting sqref="DW938 DV939:DW968 DX936:DZ968 DV936:DW937">
    <cfRule type="expression" dxfId="3" priority="4" stopIfTrue="1">
      <formula>NOT($DY936="")</formula>
    </cfRule>
  </conditionalFormatting>
  <conditionalFormatting sqref="EB87:EF89">
    <cfRule type="expression" dxfId="2" priority="3" stopIfTrue="1">
      <formula>NOT($EE87="")</formula>
    </cfRule>
  </conditionalFormatting>
  <conditionalFormatting sqref="DW1196">
    <cfRule type="expression" dxfId="1" priority="2" stopIfTrue="1">
      <formula>NOT($DY1196="")</formula>
    </cfRule>
  </conditionalFormatting>
  <conditionalFormatting sqref="DW1197:DW1204">
    <cfRule type="expression" dxfId="0" priority="1" stopIfTrue="1">
      <formula>NOT($DY1197="")</formula>
    </cfRule>
  </conditionalFormatting>
  <dataValidations disablePrompts="1" count="6">
    <dataValidation type="list" allowBlank="1" showInputMessage="1" showErrorMessage="1" sqref="EE106:EE107 EE12:EE37 EE39:EE99 EE101:EE104">
      <formula1>$EB$5:$EB$9</formula1>
    </dataValidation>
    <dataValidation type="list" allowBlank="1" showInputMessage="1" showErrorMessage="1" sqref="DG1870:DG1874 DG1826:DG1834 DG1807:DG1812 DG1797:DG1805 DG1787:DG1795 DG1777:DG1785 DG1767:DG1775 DG1757:DG1765 DG1836:DG1844 DG1888:DG1901 DG1883:DG1886 DG1879:DG1881 DG1859:DG1868 DG1851:DG1857 DG1849 DG1846:DG1847 DG1820:DG1824 DG1814:DG1818 DG12:DG1755">
      <formula1>$DD$5:$DD$9</formula1>
    </dataValidation>
    <dataValidation type="list" allowBlank="1" showInputMessage="1" showErrorMessage="1" sqref="DM51:DM57 DM12:DM28 DM59:DM61 DM30:DM49">
      <formula1>$DJ$5:$DJ$9</formula1>
    </dataValidation>
    <dataValidation type="list" allowBlank="1" showInputMessage="1" showErrorMessage="1" sqref="DZ1114 DZ1144 DZ1135 DY12:DY1263">
      <formula1>$DV$5:$DV$9</formula1>
    </dataValidation>
    <dataValidation type="list" allowBlank="1" showInputMessage="1" showErrorMessage="1" sqref="EK12:EK890">
      <formula1>$EH$5:$EH$9</formula1>
    </dataValidation>
    <dataValidation type="list" allowBlank="1" showInputMessage="1" showErrorMessage="1" sqref="DS12:DS931">
      <formula1>$DP$5:$DP$9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2022-04-27T10:52:56Z</cp:lastPrinted>
  <dcterms:created xsi:type="dcterms:W3CDTF">2011-04-21T07:39:49Z</dcterms:created>
  <dcterms:modified xsi:type="dcterms:W3CDTF">2025-10-27T10:39:41Z</dcterms:modified>
</cp:coreProperties>
</file>